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SMisheva\Desktop\"/>
    </mc:Choice>
  </mc:AlternateContent>
  <workbookProtection lockStructure="1"/>
  <bookViews>
    <workbookView xWindow="0" yWindow="0" windowWidth="38400" windowHeight="18900"/>
  </bookViews>
  <sheets>
    <sheet name="a_Contents" sheetId="18" r:id="rId1"/>
    <sheet name="b_GuidelinesConditions" sheetId="19" r:id="rId2"/>
    <sheet name="A_VersionCNP" sheetId="14" r:id="rId3"/>
    <sheet name="B_InstallationData" sheetId="6" r:id="rId4"/>
    <sheet name="C_InstallationDescription" sheetId="1" r:id="rId5"/>
    <sheet name="D_HistoricalEmissions" sheetId="23" r:id="rId6"/>
    <sheet name="E_MeasuresInvestMilestones" sheetId="26" r:id="rId7"/>
    <sheet name="F_ProdBM" sheetId="27" r:id="rId8"/>
    <sheet name="G_FallBackBM" sheetId="29" r:id="rId9"/>
    <sheet name="H_OtherProcesses" sheetId="30" r:id="rId10"/>
    <sheet name="I_Summary" sheetId="28" r:id="rId11"/>
    <sheet name="J_MSspecific" sheetId="9" r:id="rId12"/>
    <sheet name="K_Comments" sheetId="10" r:id="rId13"/>
    <sheet name="MSParameters" sheetId="20" state="hidden" r:id="rId14"/>
    <sheet name="EUwideConstants" sheetId="2" state="hidden" r:id="rId15"/>
    <sheet name="Translations" sheetId="7" state="hidden" r:id="rId16"/>
    <sheet name="VersionDocumentation" sheetId="17" state="hidden" r:id="rId17"/>
  </sheets>
  <externalReferences>
    <externalReference r:id="rId18"/>
  </externalReferences>
  <definedNames>
    <definedName name="_xlnm._FilterDatabase" localSheetId="15" hidden="1">Translations!$A$1:$D$520</definedName>
    <definedName name="CNTR_AnnexIActivities">C_InstallationDescription!$R$38:$R$43</definedName>
    <definedName name="CNTR_ExistConnectionEntries">C_InstallationDescription!$G$94</definedName>
    <definedName name="CNTR_ExistSubInstEntries">C_InstallationDescription!$G$94</definedName>
    <definedName name="CNTR_FallBackRelevant">'[1]E_Fall-backApproach'!$L$6</definedName>
    <definedName name="CNTR_FallBackSpecificUnits">D_HistoricalEmissions!$H$35:$H$44</definedName>
    <definedName name="CNTR_FallBackSubInstRelevant" localSheetId="5">D_HistoricalEmissions!$L$35:$L$44</definedName>
    <definedName name="CNTR_FallBackSubInstRelevant">C_InstallationDescription!$I$39:$I$48</definedName>
    <definedName name="CNTR_ListExistInvestments">INDIRECT(E_MeasuresInvestMilestones!$T$100)</definedName>
    <definedName name="CNTR_ListExistMeasures">INDIRECT(E_MeasuresInvestMilestones!$T$32)</definedName>
    <definedName name="CNTR_MoreThan1Sub">C_InstallationDescription!$K$69</definedName>
    <definedName name="CNTR_SubInstListIsProdBM">C_InstallationDescription!$H$69:$H$91</definedName>
    <definedName name="CNTR_SubInstListNames">C_InstallationDescription!$F$69:$F$91</definedName>
    <definedName name="CNTR_SubInstListSorting">C_InstallationDescription!$J$69:$J$91</definedName>
    <definedName name="CNTR_TemplateVersion">a_Contents!$H$54</definedName>
    <definedName name="EUconst_2025OrPrior">EUwideConstants!$B$183</definedName>
    <definedName name="EUconst_BM">EUwideConstants!$B$16</definedName>
    <definedName name="EUconst_BMlistBMvalue">EUwideConstants!$L$64:$L$115</definedName>
    <definedName name="EUconst_BMlistCBAMstatus">EUwideConstants!$J$64:$J$115</definedName>
    <definedName name="EUconst_BMlistCLstatus">EUwideConstants!$G$64:$G$115</definedName>
    <definedName name="EUconst_BMlistElExchangability">EUwideConstants!$H$64:$H$115</definedName>
    <definedName name="EUconst_BMlistNames">EUwideConstants!$E$64:$E$115</definedName>
    <definedName name="EUconst_BMlistNumberOfActivity">EUwideConstants!$B$64:$B$115</definedName>
    <definedName name="EUconst_BMlistNumberOfBM">EUwideConstants!$C$64:$C$115</definedName>
    <definedName name="EUconst_BMlistSpecialJumpTable">EUwideConstants!$J$64:$J$115</definedName>
    <definedName name="EUconst_BMlistSpecialReporting">EUwideConstants!$I$64:$I$115</definedName>
    <definedName name="EUconst_BMlistUnitHE">EUwideConstants!$K$64:$K$115</definedName>
    <definedName name="EUconst_BMlistUnits">EUwideConstants!$F$64:$F$115</definedName>
    <definedName name="EUconst_Cessation">EUwideConstants!$B$44</definedName>
    <definedName name="EUconst_CessationRow">EUwideConstants!$B$46</definedName>
    <definedName name="EUconst_CNPstatus">EUwideConstants!$B$6:$E$6</definedName>
    <definedName name="EUconst_ConfirmAllowUseOfData">EUwideConstants!$B$7</definedName>
    <definedName name="EUconst_ConfirmHistoricalEmissions">EUwideConstants!$B$8</definedName>
    <definedName name="EUconst_ConfirmMilestones">EUwideConstants!$B$9</definedName>
    <definedName name="EUconst_ConfirmTargets">EUwideConstants!$B$10</definedName>
    <definedName name="EUconst_ConnectedEntityTypes">EUwideConstants!$B$39:$E$39</definedName>
    <definedName name="EUconst_ConnectionShortTypes">EUwideConstants!$B$41:$D$41</definedName>
    <definedName name="EUconst_ConnectionTransferTypes">EUwideConstants!$B$42:$C$42</definedName>
    <definedName name="EUconst_ConnectionTypes">EUwideConstants!$B$40:$E$40</definedName>
    <definedName name="EUconst_Consistent">EUwideConstants!$B$54</definedName>
    <definedName name="Euconst_date">EUwideConstants!$B$4:$C$4</definedName>
    <definedName name="EUconst_DHErrorMessage">EUwideConstants!$B$58</definedName>
    <definedName name="EUconst_EffEvalPeriods">EUwideConstants!$A$191:$A$195</definedName>
    <definedName name="EUconst_EndOfPeriods">EUwideConstants!$B$132:$B$137</definedName>
    <definedName name="EUconst_FallBackListCBAMstatus">EUwideConstants!$J$119:$J$128</definedName>
    <definedName name="EUconst_FallBackListCLstatus">EUwideConstants!$G$119:$G$128</definedName>
    <definedName name="EUconst_FallBackListNames">EUwideConstants!$E$119:$E$128</definedName>
    <definedName name="EUconst_FallBackListNumber">EUwideConstants!$C$119:$C$128</definedName>
    <definedName name="EUconst_FallBackListUnitHE">EUwideConstants!$K$119:$K$128</definedName>
    <definedName name="EUconst_FallBackListUnits">EUwideConstants!$F$119:$F$128</definedName>
    <definedName name="EUconst_FallBackListValues">EUwideConstants!$L$119:$L$128</definedName>
    <definedName name="EUconst_Fuel">EUwideConstants!$B$15</definedName>
    <definedName name="EUconst_HistorialAbsEmissions">EUwideConstants!$B$49</definedName>
    <definedName name="EUconst_HistorialEmissions">EUwideConstants!$B$48</definedName>
    <definedName name="EUconst_Inconsistent">EUwideConstants!$B$55</definedName>
    <definedName name="EUconst_MeInCategories">EUwideConstants!$B$169:$B$178</definedName>
    <definedName name="EUconst_MeInCategoriesNumbers">EUwideConstants!$A$169:$A$178</definedName>
    <definedName name="EUConst_MsgDescription">EUwideConstants!$B$35</definedName>
    <definedName name="EUconst_MsgEnterThisSection">EUwideConstants!$B$34</definedName>
    <definedName name="EUconst_MsgGoOn">EUwideConstants!$B$36</definedName>
    <definedName name="EUconst_MsgGoToNextSubInst">EUwideConstants!$B$38</definedName>
    <definedName name="EUconst_MsgSeeFirst">EUwideConstants!$B$37</definedName>
    <definedName name="EUconst_MSlist">EUwideConstants!$B$11:$AF$11</definedName>
    <definedName name="EUconst_MSlistDistrictHeating">EUwideConstants!$B$14:$E$14</definedName>
    <definedName name="EUconst_MSlistEUTLcodes">EUwideConstants!$B$13:$AF$13</definedName>
    <definedName name="Euconst_NA">EUwideConstants!$B$5</definedName>
    <definedName name="EUconst_NextSheet">EUwideConstants!$B$60</definedName>
    <definedName name="EUconst_NoInvestment">EUwideConstants!$B$56</definedName>
    <definedName name="EUConst_NotRelevant">EUwideConstants!$B$33</definedName>
    <definedName name="EUconst_OtherProcess">EUwideConstants!$B$57</definedName>
    <definedName name="EUconst_Periods">EUwideConstants!$A$132:$A$137</definedName>
    <definedName name="EUconst_PreviousSheet">EUwideConstants!$B$59</definedName>
    <definedName name="EUConst_Relevant">EUwideConstants!$B$32</definedName>
    <definedName name="EUconst_StartRow">EUwideConstants!$B$47</definedName>
    <definedName name="EUconst_SubAbsoluteReduction">EUwideConstants!$B$52</definedName>
    <definedName name="EUconst_SubinstallationCessation">EUwideConstants!$B$182:$B$188</definedName>
    <definedName name="EUconst_SubinstallationStart">EUwideConstants!$A$182:$A$187</definedName>
    <definedName name="EUconst_SubMeasureImpact">EUwideConstants!$B$53</definedName>
    <definedName name="EUconst_SubRelToBaseline">EUwideConstants!$B$50</definedName>
    <definedName name="EUconst_SubRelToBM">EUwideConstants!$B$51</definedName>
    <definedName name="EUconst_t">EUwideConstants!$B$30</definedName>
    <definedName name="EUConst_Target">EUwideConstants!$B$45</definedName>
    <definedName name="EUconst_tCO2e">EUwideConstants!$B$24</definedName>
    <definedName name="EUconst_Timespans">EUwideConstants!$A$132:$A$137</definedName>
    <definedName name="EUconst_TJ">EUwideConstants!$B$22</definedName>
    <definedName name="EUconst_Tons">EUwideConstants!$B$21</definedName>
    <definedName name="Euconst_TrueFalse">EUwideConstants!$B$2:$C$2</definedName>
    <definedName name="EUconst_Unit">EUwideConstants!$B$43</definedName>
    <definedName name="EUconst_Years">EUwideConstants!$A$140:$A$165</definedName>
    <definedName name="EUconst_YearToPeriodMatch">EUwideConstants!$C$132:$C$137</definedName>
    <definedName name="JUMP_A">A_VersionCNP!$C$6</definedName>
    <definedName name="JUMP_B">B_InstallationData!$C$6</definedName>
    <definedName name="JUMP_C">C_InstallationDescription!$C$6</definedName>
    <definedName name="JUMP_Coverpage_Bottom">a_Contents!$D$69</definedName>
    <definedName name="JUMP_Coverpage_Top">a_Contents!$C$6</definedName>
    <definedName name="JUMP_D">D_HistoricalEmissions!$C$6</definedName>
    <definedName name="JUMP_E">E_MeasuresInvestMilestones!$C$6</definedName>
    <definedName name="JUMP_F" localSheetId="8">G_FallBackBM!$C$7</definedName>
    <definedName name="JUMP_F" localSheetId="9">H_OtherProcesses!$C$7</definedName>
    <definedName name="JUMP_F" localSheetId="10">I_Summary!$C$6</definedName>
    <definedName name="JUMP_F">F_ProdBM!$C$7</definedName>
    <definedName name="JUMP_Guidelines_Home">b_GuidelinesConditions!$C$8</definedName>
    <definedName name="JUMP_I_Top">J_MSspecific!$B$5</definedName>
    <definedName name="JUMP_J_Top">K_Comments!$B$5</definedName>
    <definedName name="JUMP_TOC_Home">a_Contents!$B$6</definedName>
    <definedName name="_xlnm.Print_Area" localSheetId="0">a_Contents!$B$5:$M$69</definedName>
    <definedName name="_xlnm.Print_Area" localSheetId="2">A_VersionCNP!$A$5:$O$45</definedName>
    <definedName name="_xlnm.Print_Area" localSheetId="1">b_GuidelinesConditions!$B$5:$L$85</definedName>
    <definedName name="_xlnm.Print_Area" localSheetId="3">B_InstallationData!$B$5:$O$104</definedName>
    <definedName name="_xlnm.Print_Area" localSheetId="4">C_InstallationDescription!$B$5:$O$95</definedName>
    <definedName name="_xlnm.Print_Area" localSheetId="5">D_HistoricalEmissions!$B$5:$O$101</definedName>
    <definedName name="_xlnm.Print_Area" localSheetId="6">E_MeasuresInvestMilestones!$B$5:$O$168</definedName>
    <definedName name="_xlnm.Print_Area" localSheetId="7">F_ProdBM!$B$6:$O$563</definedName>
    <definedName name="_xlnm.Print_Area" localSheetId="8">G_FallBackBM!$B$6:$O$562</definedName>
    <definedName name="_xlnm.Print_Area" localSheetId="9">H_OtherProcesses!$B$6:$O$179</definedName>
    <definedName name="_xlnm.Print_Area" localSheetId="10">I_Summary!$B$5:$O$1269</definedName>
    <definedName name="_xlnm.Print_Area" localSheetId="11">J_MSspecific!$A$1:$M$15</definedName>
    <definedName name="_xlnm.Print_Area" localSheetId="12">K_Comments!$A$4:$M$45</definedName>
    <definedName name="_xlnm.Print_Area" localSheetId="16">VersionDocumentation!$A$1:$E$86</definedName>
  </definedNames>
  <calcPr calcId="162913"/>
</workbook>
</file>

<file path=xl/calcChain.xml><?xml version="1.0" encoding="utf-8"?>
<calcChain xmlns="http://schemas.openxmlformats.org/spreadsheetml/2006/main">
  <c r="O2" i="10" l="1"/>
  <c r="O2" i="9"/>
  <c r="S2" i="28"/>
  <c r="S2" i="30"/>
  <c r="S2" i="29"/>
  <c r="S2" i="27"/>
  <c r="S2" i="26"/>
  <c r="S2" i="23"/>
  <c r="S2" i="1"/>
  <c r="S2" i="6"/>
  <c r="S2" i="14"/>
  <c r="Q2" i="19"/>
  <c r="R2" i="18"/>
  <c r="D212" i="28" l="1"/>
  <c r="D211" i="28"/>
  <c r="D210" i="28"/>
  <c r="D209" i="28"/>
  <c r="D208" i="28"/>
  <c r="D207" i="28"/>
  <c r="D206" i="28"/>
  <c r="D205" i="28"/>
  <c r="D204" i="28"/>
  <c r="D203" i="28"/>
  <c r="N1231" i="28" l="1"/>
  <c r="M1231" i="28"/>
  <c r="L1231" i="28"/>
  <c r="K1231" i="28"/>
  <c r="J1231" i="28"/>
  <c r="I1231" i="28"/>
  <c r="H1231" i="28"/>
  <c r="N1189" i="28"/>
  <c r="M1189" i="28"/>
  <c r="L1189" i="28"/>
  <c r="K1189" i="28"/>
  <c r="J1189" i="28"/>
  <c r="I1189" i="28"/>
  <c r="H1189" i="28"/>
  <c r="N1104" i="28"/>
  <c r="M1104" i="28"/>
  <c r="L1104" i="28"/>
  <c r="K1104" i="28"/>
  <c r="J1104" i="28"/>
  <c r="I1104" i="28"/>
  <c r="H1104" i="28"/>
  <c r="N1061" i="28"/>
  <c r="M1061" i="28"/>
  <c r="L1061" i="28"/>
  <c r="K1061" i="28"/>
  <c r="J1061" i="28"/>
  <c r="I1061" i="28"/>
  <c r="H1061" i="28"/>
  <c r="N1018" i="28"/>
  <c r="M1018" i="28"/>
  <c r="L1018" i="28"/>
  <c r="K1018" i="28"/>
  <c r="J1018" i="28"/>
  <c r="I1018" i="28"/>
  <c r="H1018" i="28"/>
  <c r="N975" i="28"/>
  <c r="M975" i="28"/>
  <c r="L975" i="28"/>
  <c r="K975" i="28"/>
  <c r="J975" i="28"/>
  <c r="I975" i="28"/>
  <c r="H975" i="28"/>
  <c r="N932" i="28"/>
  <c r="M932" i="28"/>
  <c r="L932" i="28"/>
  <c r="K932" i="28"/>
  <c r="J932" i="28"/>
  <c r="I932" i="28"/>
  <c r="H932" i="28"/>
  <c r="N889" i="28"/>
  <c r="M889" i="28"/>
  <c r="L889" i="28"/>
  <c r="K889" i="28"/>
  <c r="J889" i="28"/>
  <c r="I889" i="28"/>
  <c r="H889" i="28"/>
  <c r="N846" i="28"/>
  <c r="M846" i="28"/>
  <c r="L846" i="28"/>
  <c r="K846" i="28"/>
  <c r="J846" i="28"/>
  <c r="I846" i="28"/>
  <c r="H846" i="28"/>
  <c r="N803" i="28"/>
  <c r="M803" i="28"/>
  <c r="L803" i="28"/>
  <c r="K803" i="28"/>
  <c r="J803" i="28"/>
  <c r="I803" i="28"/>
  <c r="H803" i="28"/>
  <c r="N717" i="28"/>
  <c r="M717" i="28"/>
  <c r="L717" i="28"/>
  <c r="K717" i="28"/>
  <c r="J717" i="28"/>
  <c r="I717" i="28"/>
  <c r="H717" i="28"/>
  <c r="M11" i="29"/>
  <c r="D9" i="30"/>
  <c r="D9" i="29"/>
  <c r="E24" i="27" l="1"/>
  <c r="A63" i="17" l="1"/>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C25" i="10"/>
  <c r="C23" i="10"/>
  <c r="F12" i="10"/>
  <c r="D12" i="10"/>
  <c r="C10" i="10"/>
  <c r="C9" i="10"/>
  <c r="C7" i="10"/>
  <c r="C5" i="10"/>
  <c r="F1" i="10"/>
  <c r="D1" i="10"/>
  <c r="A1" i="10"/>
  <c r="C7" i="9"/>
  <c r="C5" i="9"/>
  <c r="F1" i="9"/>
  <c r="D1" i="9"/>
  <c r="A1" i="9"/>
  <c r="A195" i="2"/>
  <c r="A194" i="2"/>
  <c r="A193" i="2"/>
  <c r="A192" i="2"/>
  <c r="A191" i="2"/>
  <c r="A190" i="2"/>
  <c r="B188" i="2"/>
  <c r="B187" i="2"/>
  <c r="A187" i="2"/>
  <c r="B186" i="2"/>
  <c r="A186" i="2"/>
  <c r="B185" i="2"/>
  <c r="A185" i="2"/>
  <c r="B184" i="2"/>
  <c r="A184" i="2"/>
  <c r="B183" i="2"/>
  <c r="B182" i="2"/>
  <c r="A180" i="2"/>
  <c r="B178" i="2"/>
  <c r="B177" i="2"/>
  <c r="B176" i="2"/>
  <c r="B175" i="2"/>
  <c r="B174" i="2"/>
  <c r="B173" i="2"/>
  <c r="B172" i="2"/>
  <c r="B171" i="2"/>
  <c r="B170" i="2"/>
  <c r="B169" i="2"/>
  <c r="A167" i="2"/>
  <c r="A140" i="2"/>
  <c r="A139" i="2"/>
  <c r="A137" i="2"/>
  <c r="A136" i="2"/>
  <c r="A135" i="2"/>
  <c r="A134" i="2"/>
  <c r="A133" i="2"/>
  <c r="C132" i="2"/>
  <c r="A132" i="2"/>
  <c r="A130" i="2"/>
  <c r="E128" i="2"/>
  <c r="E127" i="2"/>
  <c r="E126" i="2"/>
  <c r="E125" i="2"/>
  <c r="E124" i="2"/>
  <c r="E123" i="2"/>
  <c r="E122" i="2"/>
  <c r="E121" i="2"/>
  <c r="E120" i="2"/>
  <c r="E119" i="2"/>
  <c r="J118" i="2"/>
  <c r="H118" i="2"/>
  <c r="F118" i="2"/>
  <c r="F115" i="2"/>
  <c r="E115" i="2"/>
  <c r="I114" i="2"/>
  <c r="F114" i="2"/>
  <c r="E114" i="2"/>
  <c r="I113" i="2"/>
  <c r="F113" i="2"/>
  <c r="E113" i="2"/>
  <c r="F112" i="2"/>
  <c r="E112" i="2"/>
  <c r="F111" i="2"/>
  <c r="E111" i="2"/>
  <c r="I110" i="2"/>
  <c r="F110" i="2"/>
  <c r="E110" i="2"/>
  <c r="I109" i="2"/>
  <c r="F109" i="2"/>
  <c r="E109" i="2"/>
  <c r="F108" i="2"/>
  <c r="E108" i="2"/>
  <c r="F107" i="2"/>
  <c r="E107" i="2"/>
  <c r="I106" i="2"/>
  <c r="F106" i="2"/>
  <c r="E106" i="2"/>
  <c r="I105" i="2"/>
  <c r="F105" i="2"/>
  <c r="E105" i="2"/>
  <c r="F104" i="2"/>
  <c r="E104" i="2"/>
  <c r="F103" i="2"/>
  <c r="E103" i="2"/>
  <c r="I102" i="2"/>
  <c r="F102" i="2"/>
  <c r="E102" i="2"/>
  <c r="F101" i="2"/>
  <c r="E101" i="2"/>
  <c r="F100" i="2"/>
  <c r="E100" i="2"/>
  <c r="F99" i="2"/>
  <c r="E99" i="2"/>
  <c r="F98" i="2"/>
  <c r="E98" i="2"/>
  <c r="F97" i="2"/>
  <c r="E97" i="2"/>
  <c r="F96" i="2"/>
  <c r="E96" i="2"/>
  <c r="F95" i="2"/>
  <c r="E95" i="2"/>
  <c r="F94" i="2"/>
  <c r="E94" i="2"/>
  <c r="F93" i="2"/>
  <c r="E93" i="2"/>
  <c r="I92" i="2"/>
  <c r="F92" i="2"/>
  <c r="E92" i="2"/>
  <c r="I91" i="2"/>
  <c r="F91" i="2"/>
  <c r="E91" i="2"/>
  <c r="I90"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I76" i="2"/>
  <c r="F76" i="2"/>
  <c r="E76" i="2"/>
  <c r="I75" i="2"/>
  <c r="F75" i="2"/>
  <c r="E75" i="2"/>
  <c r="F74" i="2"/>
  <c r="E74" i="2"/>
  <c r="F73" i="2"/>
  <c r="E73" i="2"/>
  <c r="F72" i="2"/>
  <c r="E72" i="2"/>
  <c r="F71" i="2"/>
  <c r="E71" i="2"/>
  <c r="F70" i="2"/>
  <c r="E70" i="2"/>
  <c r="F69" i="2"/>
  <c r="E69" i="2"/>
  <c r="F68" i="2"/>
  <c r="E68" i="2"/>
  <c r="F67" i="2"/>
  <c r="E67" i="2"/>
  <c r="F66" i="2"/>
  <c r="E66" i="2"/>
  <c r="F65" i="2"/>
  <c r="E65" i="2"/>
  <c r="I64" i="2"/>
  <c r="F64" i="2"/>
  <c r="E64" i="2"/>
  <c r="J63" i="2"/>
  <c r="F63" i="2"/>
  <c r="E63" i="2"/>
  <c r="B60" i="2"/>
  <c r="B59" i="2"/>
  <c r="B58" i="2"/>
  <c r="B57" i="2"/>
  <c r="B56" i="2"/>
  <c r="B55" i="2"/>
  <c r="B54" i="2"/>
  <c r="B44" i="2"/>
  <c r="B43" i="2"/>
  <c r="C42" i="2"/>
  <c r="B42" i="2"/>
  <c r="D41" i="2"/>
  <c r="C41" i="2"/>
  <c r="B41" i="2"/>
  <c r="E40" i="2"/>
  <c r="D40" i="2"/>
  <c r="C40" i="2"/>
  <c r="B40" i="2"/>
  <c r="E39" i="2"/>
  <c r="D39" i="2"/>
  <c r="C39" i="2"/>
  <c r="B39" i="2"/>
  <c r="B38" i="2"/>
  <c r="B37" i="2"/>
  <c r="B36" i="2"/>
  <c r="B35" i="2"/>
  <c r="B34" i="2"/>
  <c r="B33" i="2"/>
  <c r="B32" i="2"/>
  <c r="B31" i="2"/>
  <c r="B29" i="2"/>
  <c r="B27" i="2"/>
  <c r="B21" i="2"/>
  <c r="B20" i="2"/>
  <c r="B19" i="2"/>
  <c r="B18" i="2"/>
  <c r="B17" i="2"/>
  <c r="B16" i="2"/>
  <c r="B15" i="2"/>
  <c r="B14" i="2"/>
  <c r="AF13" i="2"/>
  <c r="M13"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B10" i="2"/>
  <c r="B9" i="2"/>
  <c r="B8" i="2"/>
  <c r="B7" i="2"/>
  <c r="E6" i="2"/>
  <c r="D6" i="2"/>
  <c r="C6" i="2"/>
  <c r="B6" i="2"/>
  <c r="B5" i="2"/>
  <c r="D3" i="2"/>
  <c r="C1" i="2"/>
  <c r="B1" i="2"/>
  <c r="A1" i="2"/>
  <c r="H1263" i="28"/>
  <c r="G1252" i="28"/>
  <c r="E1252" i="28"/>
  <c r="E1250" i="28"/>
  <c r="H1248" i="28"/>
  <c r="G1237" i="28"/>
  <c r="E1237" i="28"/>
  <c r="E1235" i="28"/>
  <c r="E1233" i="28"/>
  <c r="E1229" i="28"/>
  <c r="E1228" i="28"/>
  <c r="H1226" i="28"/>
  <c r="P1224" i="28"/>
  <c r="D1224" i="28"/>
  <c r="H1221" i="28"/>
  <c r="G1210" i="28"/>
  <c r="E1210" i="28"/>
  <c r="E1208" i="28"/>
  <c r="H1206" i="28"/>
  <c r="G1195" i="28"/>
  <c r="E1195" i="28"/>
  <c r="E1193" i="28"/>
  <c r="E1191" i="28"/>
  <c r="E1187" i="28"/>
  <c r="E1186" i="28"/>
  <c r="H1184" i="28"/>
  <c r="P1182" i="28"/>
  <c r="D1182" i="28"/>
  <c r="H1179" i="28"/>
  <c r="G1168" i="28"/>
  <c r="E1168" i="28"/>
  <c r="E1166" i="28"/>
  <c r="H1164" i="28"/>
  <c r="G1153" i="28"/>
  <c r="E1153" i="28"/>
  <c r="E1151" i="28"/>
  <c r="E1149" i="28"/>
  <c r="H1147" i="28"/>
  <c r="E1145" i="28"/>
  <c r="E1144" i="28"/>
  <c r="H1142" i="28"/>
  <c r="P1140" i="28"/>
  <c r="D1140" i="28"/>
  <c r="H1136" i="28"/>
  <c r="G1125" i="28"/>
  <c r="E1125" i="28"/>
  <c r="E1123" i="28"/>
  <c r="H1121" i="28"/>
  <c r="G1110" i="28"/>
  <c r="E1110" i="28"/>
  <c r="E1108" i="28"/>
  <c r="E1106" i="28"/>
  <c r="E1102" i="28"/>
  <c r="E1101" i="28"/>
  <c r="H1099" i="28"/>
  <c r="P1097" i="28"/>
  <c r="D1097" i="28"/>
  <c r="H1093" i="28"/>
  <c r="G1082" i="28"/>
  <c r="E1082" i="28"/>
  <c r="E1080" i="28"/>
  <c r="H1078" i="28"/>
  <c r="G1067" i="28"/>
  <c r="E1067" i="28"/>
  <c r="E1065" i="28"/>
  <c r="E1063" i="28"/>
  <c r="E1059" i="28"/>
  <c r="E1058" i="28"/>
  <c r="H1056" i="28"/>
  <c r="P1054" i="28"/>
  <c r="D1054" i="28"/>
  <c r="H1050" i="28"/>
  <c r="G1039" i="28"/>
  <c r="E1039" i="28"/>
  <c r="E1037" i="28"/>
  <c r="H1035" i="28"/>
  <c r="G1024" i="28"/>
  <c r="E1024" i="28"/>
  <c r="E1022" i="28"/>
  <c r="E1020" i="28"/>
  <c r="E1016" i="28"/>
  <c r="E1015" i="28"/>
  <c r="H1013" i="28"/>
  <c r="P1011" i="28"/>
  <c r="D1011" i="28"/>
  <c r="H1007" i="28"/>
  <c r="G996" i="28"/>
  <c r="E996" i="28"/>
  <c r="E994" i="28"/>
  <c r="H992" i="28"/>
  <c r="G981" i="28"/>
  <c r="E981" i="28"/>
  <c r="E979" i="28"/>
  <c r="E977" i="28"/>
  <c r="E973" i="28"/>
  <c r="E972" i="28"/>
  <c r="H970" i="28"/>
  <c r="P968" i="28"/>
  <c r="D968" i="28"/>
  <c r="H964" i="28"/>
  <c r="G953" i="28"/>
  <c r="E953" i="28"/>
  <c r="E951" i="28"/>
  <c r="H949" i="28"/>
  <c r="G938" i="28"/>
  <c r="E938" i="28"/>
  <c r="E936" i="28"/>
  <c r="E934" i="28"/>
  <c r="E930" i="28"/>
  <c r="E929" i="28"/>
  <c r="H927" i="28"/>
  <c r="P925" i="28"/>
  <c r="D925" i="28"/>
  <c r="H921" i="28"/>
  <c r="G910" i="28"/>
  <c r="E910" i="28"/>
  <c r="E908" i="28"/>
  <c r="H906" i="28"/>
  <c r="G895" i="28"/>
  <c r="E895" i="28"/>
  <c r="E893" i="28"/>
  <c r="E891" i="28"/>
  <c r="E887" i="28"/>
  <c r="E886" i="28"/>
  <c r="H884" i="28"/>
  <c r="P882" i="28"/>
  <c r="D882" i="28"/>
  <c r="H878" i="28"/>
  <c r="G867" i="28"/>
  <c r="E867" i="28"/>
  <c r="E865" i="28"/>
  <c r="H863" i="28"/>
  <c r="G852" i="28"/>
  <c r="E852" i="28"/>
  <c r="E850" i="28"/>
  <c r="E848" i="28"/>
  <c r="E844" i="28"/>
  <c r="E843" i="28"/>
  <c r="H841" i="28"/>
  <c r="P839" i="28"/>
  <c r="D839" i="28"/>
  <c r="H835" i="28"/>
  <c r="G824" i="28"/>
  <c r="E824" i="28"/>
  <c r="E822" i="28"/>
  <c r="H820" i="28"/>
  <c r="G809" i="28"/>
  <c r="E809" i="28"/>
  <c r="E807" i="28"/>
  <c r="E805" i="28"/>
  <c r="E801" i="28"/>
  <c r="E800" i="28"/>
  <c r="H798" i="28"/>
  <c r="P796" i="28"/>
  <c r="D796" i="28"/>
  <c r="H792" i="28"/>
  <c r="G781" i="28"/>
  <c r="E781" i="28"/>
  <c r="E779" i="28"/>
  <c r="H777" i="28"/>
  <c r="G766" i="28"/>
  <c r="E766" i="28"/>
  <c r="E764" i="28"/>
  <c r="E762" i="28"/>
  <c r="H760" i="28"/>
  <c r="E758" i="28"/>
  <c r="E757" i="28"/>
  <c r="H755" i="28"/>
  <c r="P753" i="28"/>
  <c r="D753" i="28"/>
  <c r="H749" i="28"/>
  <c r="G738" i="28"/>
  <c r="E738" i="28"/>
  <c r="E736" i="28"/>
  <c r="H734" i="28"/>
  <c r="G723" i="28"/>
  <c r="E723" i="28"/>
  <c r="E721" i="28"/>
  <c r="E719" i="28"/>
  <c r="E715" i="28"/>
  <c r="E714" i="28"/>
  <c r="H712" i="28"/>
  <c r="P710" i="28"/>
  <c r="D710" i="28"/>
  <c r="H706" i="28"/>
  <c r="G695" i="28"/>
  <c r="E695" i="28"/>
  <c r="E693" i="28"/>
  <c r="H691" i="28"/>
  <c r="G680" i="28"/>
  <c r="E680" i="28"/>
  <c r="E678" i="28"/>
  <c r="E676" i="28"/>
  <c r="H674" i="28"/>
  <c r="E672" i="28"/>
  <c r="E671" i="28"/>
  <c r="H669" i="28"/>
  <c r="P667" i="28"/>
  <c r="D667" i="28"/>
  <c r="H663" i="28"/>
  <c r="G652" i="28"/>
  <c r="E652" i="28"/>
  <c r="E650" i="28"/>
  <c r="H648" i="28"/>
  <c r="G637" i="28"/>
  <c r="E637" i="28"/>
  <c r="E635" i="28"/>
  <c r="E633" i="28"/>
  <c r="H631" i="28"/>
  <c r="E629" i="28"/>
  <c r="E628" i="28"/>
  <c r="H626" i="28"/>
  <c r="P624" i="28"/>
  <c r="D624" i="28"/>
  <c r="H620" i="28"/>
  <c r="G609" i="28"/>
  <c r="E609" i="28"/>
  <c r="E607" i="28"/>
  <c r="H605" i="28"/>
  <c r="G594" i="28"/>
  <c r="E594" i="28"/>
  <c r="E592" i="28"/>
  <c r="E590" i="28"/>
  <c r="H588" i="28"/>
  <c r="E586" i="28"/>
  <c r="E585" i="28"/>
  <c r="H583" i="28"/>
  <c r="P581" i="28"/>
  <c r="D581" i="28"/>
  <c r="H577" i="28"/>
  <c r="G566" i="28"/>
  <c r="E566" i="28"/>
  <c r="E564" i="28"/>
  <c r="H562" i="28"/>
  <c r="G551" i="28"/>
  <c r="E551" i="28"/>
  <c r="E549" i="28"/>
  <c r="E547" i="28"/>
  <c r="H545" i="28"/>
  <c r="E543" i="28"/>
  <c r="E542" i="28"/>
  <c r="H540" i="28"/>
  <c r="P538" i="28"/>
  <c r="D538" i="28"/>
  <c r="H534" i="28"/>
  <c r="G523" i="28"/>
  <c r="E523" i="28"/>
  <c r="E521" i="28"/>
  <c r="H519" i="28"/>
  <c r="G508" i="28"/>
  <c r="E508" i="28"/>
  <c r="E506" i="28"/>
  <c r="E504" i="28"/>
  <c r="H502" i="28"/>
  <c r="E500" i="28"/>
  <c r="E499" i="28"/>
  <c r="H497" i="28"/>
  <c r="P495" i="28"/>
  <c r="D495" i="28"/>
  <c r="H491" i="28"/>
  <c r="G480" i="28"/>
  <c r="E480" i="28"/>
  <c r="E478" i="28"/>
  <c r="H476" i="28"/>
  <c r="G465" i="28"/>
  <c r="E465" i="28"/>
  <c r="E463" i="28"/>
  <c r="E461" i="28"/>
  <c r="H459" i="28"/>
  <c r="E457" i="28"/>
  <c r="E456" i="28"/>
  <c r="H454" i="28"/>
  <c r="P452" i="28"/>
  <c r="D452" i="28"/>
  <c r="H448" i="28"/>
  <c r="G437" i="28"/>
  <c r="E437" i="28"/>
  <c r="E435" i="28"/>
  <c r="H433" i="28"/>
  <c r="G422" i="28"/>
  <c r="E422" i="28"/>
  <c r="E420" i="28"/>
  <c r="E418" i="28"/>
  <c r="H416" i="28"/>
  <c r="E414" i="28"/>
  <c r="E413" i="28"/>
  <c r="H411" i="28"/>
  <c r="P409" i="28"/>
  <c r="D409" i="28"/>
  <c r="H405" i="28"/>
  <c r="G394" i="28"/>
  <c r="E394" i="28"/>
  <c r="E392" i="28"/>
  <c r="H390" i="28"/>
  <c r="G379" i="28"/>
  <c r="E379" i="28"/>
  <c r="E377" i="28"/>
  <c r="E375" i="28"/>
  <c r="H373" i="28"/>
  <c r="E371" i="28"/>
  <c r="E370" i="28"/>
  <c r="H368" i="28"/>
  <c r="P366" i="28"/>
  <c r="D366" i="28"/>
  <c r="H362" i="28"/>
  <c r="G351" i="28"/>
  <c r="E351" i="28"/>
  <c r="E349" i="28"/>
  <c r="H347" i="28"/>
  <c r="G336" i="28"/>
  <c r="E336" i="28"/>
  <c r="E334" i="28"/>
  <c r="E332" i="28"/>
  <c r="H330" i="28"/>
  <c r="E328" i="28"/>
  <c r="E327" i="28"/>
  <c r="H325" i="28"/>
  <c r="P323" i="28"/>
  <c r="D323" i="28"/>
  <c r="H319" i="28"/>
  <c r="G308" i="28"/>
  <c r="E308" i="28"/>
  <c r="E306" i="28"/>
  <c r="H304" i="28"/>
  <c r="G293" i="28"/>
  <c r="E293" i="28"/>
  <c r="E291" i="28"/>
  <c r="E289" i="28"/>
  <c r="H287" i="28"/>
  <c r="E285" i="28"/>
  <c r="E284" i="28"/>
  <c r="H282" i="28"/>
  <c r="P280" i="28"/>
  <c r="D280" i="28"/>
  <c r="D277" i="28"/>
  <c r="E243" i="28"/>
  <c r="E226" i="28"/>
  <c r="L202" i="28"/>
  <c r="I202" i="28"/>
  <c r="E202" i="28"/>
  <c r="D202" i="28"/>
  <c r="H190" i="28"/>
  <c r="F190" i="28"/>
  <c r="E190" i="28"/>
  <c r="D190" i="28"/>
  <c r="E188" i="28"/>
  <c r="P186" i="28"/>
  <c r="D186" i="28"/>
  <c r="E154" i="28"/>
  <c r="E142" i="28"/>
  <c r="E130" i="28"/>
  <c r="P128" i="28"/>
  <c r="D128" i="28"/>
  <c r="H103" i="28"/>
  <c r="E103" i="28"/>
  <c r="D103" i="28"/>
  <c r="E101" i="28"/>
  <c r="H76" i="28"/>
  <c r="E76" i="28"/>
  <c r="D76" i="28"/>
  <c r="E74" i="28"/>
  <c r="P72" i="28"/>
  <c r="D72" i="28"/>
  <c r="N47" i="28"/>
  <c r="E47" i="28"/>
  <c r="D47" i="28"/>
  <c r="D45" i="28"/>
  <c r="N23" i="28"/>
  <c r="M23" i="28"/>
  <c r="L23" i="28"/>
  <c r="K23" i="28"/>
  <c r="J23" i="28"/>
  <c r="H23" i="28"/>
  <c r="G23" i="28"/>
  <c r="E23" i="28"/>
  <c r="D23" i="28"/>
  <c r="E21" i="28"/>
  <c r="E16" i="28"/>
  <c r="E10" i="28"/>
  <c r="P8" i="28"/>
  <c r="D8" i="28"/>
  <c r="D6" i="28"/>
  <c r="G2" i="28"/>
  <c r="E2" i="28"/>
  <c r="B2" i="28"/>
  <c r="E171" i="30"/>
  <c r="E169" i="30"/>
  <c r="E168" i="30"/>
  <c r="E167" i="30"/>
  <c r="T156" i="30"/>
  <c r="G156" i="30"/>
  <c r="E156" i="30"/>
  <c r="G155" i="30"/>
  <c r="E155" i="30"/>
  <c r="G154" i="30"/>
  <c r="E154" i="30"/>
  <c r="E152" i="30"/>
  <c r="H150" i="30"/>
  <c r="F148" i="30"/>
  <c r="F147" i="30"/>
  <c r="F146" i="30"/>
  <c r="E145" i="30"/>
  <c r="E144" i="30"/>
  <c r="E143" i="30"/>
  <c r="E142" i="30"/>
  <c r="E141" i="30"/>
  <c r="E140" i="30"/>
  <c r="E138" i="30"/>
  <c r="E137" i="30"/>
  <c r="H135" i="30"/>
  <c r="E134" i="30"/>
  <c r="E133" i="30"/>
  <c r="E131" i="30"/>
  <c r="E129" i="30"/>
  <c r="G128" i="30"/>
  <c r="E126" i="30"/>
  <c r="E125" i="30"/>
  <c r="Y124" i="30"/>
  <c r="E124" i="30"/>
  <c r="E122" i="30"/>
  <c r="D121" i="30"/>
  <c r="E116" i="30"/>
  <c r="E114" i="30"/>
  <c r="E113" i="30"/>
  <c r="E112" i="30"/>
  <c r="T101" i="30"/>
  <c r="G101" i="30"/>
  <c r="E101" i="30"/>
  <c r="G100" i="30"/>
  <c r="E100" i="30"/>
  <c r="G99" i="30"/>
  <c r="E99" i="30"/>
  <c r="E97" i="30"/>
  <c r="H95" i="30"/>
  <c r="F93" i="30"/>
  <c r="F92" i="30"/>
  <c r="F91" i="30"/>
  <c r="E90" i="30"/>
  <c r="E89" i="30"/>
  <c r="E88" i="30"/>
  <c r="E87" i="30"/>
  <c r="E86" i="30"/>
  <c r="E85" i="30"/>
  <c r="E83" i="30"/>
  <c r="E82" i="30"/>
  <c r="H80" i="30"/>
  <c r="E79" i="30"/>
  <c r="E78" i="30"/>
  <c r="E76" i="30"/>
  <c r="E74" i="30"/>
  <c r="G73" i="30"/>
  <c r="E71" i="30"/>
  <c r="E70" i="30"/>
  <c r="Y69" i="30"/>
  <c r="E69" i="30"/>
  <c r="E67" i="30"/>
  <c r="D66" i="30"/>
  <c r="E61" i="30"/>
  <c r="E59" i="30"/>
  <c r="E58" i="30"/>
  <c r="E57" i="30"/>
  <c r="T46" i="30"/>
  <c r="G46" i="30"/>
  <c r="E46" i="30"/>
  <c r="G45" i="30"/>
  <c r="E45" i="30"/>
  <c r="G44" i="30"/>
  <c r="E44" i="30"/>
  <c r="E42" i="30"/>
  <c r="H40" i="30"/>
  <c r="F38" i="30"/>
  <c r="F37" i="30"/>
  <c r="F36" i="30"/>
  <c r="E35" i="30"/>
  <c r="E34" i="30"/>
  <c r="E33" i="30"/>
  <c r="E32" i="30"/>
  <c r="E31" i="30"/>
  <c r="E30" i="30"/>
  <c r="E28" i="30"/>
  <c r="E27" i="30"/>
  <c r="H25" i="30"/>
  <c r="E24" i="30"/>
  <c r="E23" i="30"/>
  <c r="E21" i="30"/>
  <c r="E19" i="30"/>
  <c r="G18" i="30"/>
  <c r="E16" i="30"/>
  <c r="E15" i="30"/>
  <c r="Y14" i="30"/>
  <c r="E14" i="30"/>
  <c r="E12" i="30"/>
  <c r="D11" i="30"/>
  <c r="D7" i="30"/>
  <c r="G2" i="30"/>
  <c r="E2" i="30"/>
  <c r="B2" i="30"/>
  <c r="E556" i="29"/>
  <c r="E554" i="29"/>
  <c r="E553" i="29"/>
  <c r="E552" i="29"/>
  <c r="T541" i="29"/>
  <c r="G541" i="29"/>
  <c r="E541" i="29"/>
  <c r="G540" i="29"/>
  <c r="E540" i="29"/>
  <c r="G539" i="29"/>
  <c r="E539" i="29"/>
  <c r="E537" i="29"/>
  <c r="H535" i="29"/>
  <c r="F533" i="29"/>
  <c r="F532" i="29"/>
  <c r="F531" i="29"/>
  <c r="E530" i="29"/>
  <c r="E529" i="29"/>
  <c r="E528" i="29"/>
  <c r="E527" i="29"/>
  <c r="E526" i="29"/>
  <c r="E525" i="29"/>
  <c r="E523" i="29"/>
  <c r="E522" i="29"/>
  <c r="H520" i="29"/>
  <c r="E519" i="29"/>
  <c r="E518" i="29"/>
  <c r="E516" i="29"/>
  <c r="E514" i="29"/>
  <c r="G513" i="29"/>
  <c r="E511" i="29"/>
  <c r="E510" i="29"/>
  <c r="Y509" i="29"/>
  <c r="E509" i="29"/>
  <c r="E507" i="29"/>
  <c r="D506" i="29"/>
  <c r="E501" i="29"/>
  <c r="E499" i="29"/>
  <c r="E498" i="29"/>
  <c r="E497" i="29"/>
  <c r="T486" i="29"/>
  <c r="G486" i="29"/>
  <c r="E486" i="29"/>
  <c r="G485" i="29"/>
  <c r="E485" i="29"/>
  <c r="G484" i="29"/>
  <c r="E484" i="29"/>
  <c r="E482" i="29"/>
  <c r="H480" i="29"/>
  <c r="F478" i="29"/>
  <c r="F477" i="29"/>
  <c r="F476" i="29"/>
  <c r="E475" i="29"/>
  <c r="E474" i="29"/>
  <c r="E473" i="29"/>
  <c r="E472" i="29"/>
  <c r="E471" i="29"/>
  <c r="E470" i="29"/>
  <c r="E468" i="29"/>
  <c r="E467" i="29"/>
  <c r="H465" i="29"/>
  <c r="E464" i="29"/>
  <c r="E463" i="29"/>
  <c r="E461" i="29"/>
  <c r="E459" i="29"/>
  <c r="G458" i="29"/>
  <c r="E456" i="29"/>
  <c r="E455" i="29"/>
  <c r="Y454" i="29"/>
  <c r="E454" i="29"/>
  <c r="E452" i="29"/>
  <c r="D451" i="29"/>
  <c r="E446" i="29"/>
  <c r="E444" i="29"/>
  <c r="E443" i="29"/>
  <c r="E442" i="29"/>
  <c r="T431" i="29"/>
  <c r="G431" i="29"/>
  <c r="E431" i="29"/>
  <c r="G430" i="29"/>
  <c r="E430" i="29"/>
  <c r="G429" i="29"/>
  <c r="E429" i="29"/>
  <c r="E427" i="29"/>
  <c r="H425" i="29"/>
  <c r="F423" i="29"/>
  <c r="F422" i="29"/>
  <c r="F421" i="29"/>
  <c r="E420" i="29"/>
  <c r="E419" i="29"/>
  <c r="E418" i="29"/>
  <c r="E417" i="29"/>
  <c r="E416" i="29"/>
  <c r="E415" i="29"/>
  <c r="E413" i="29"/>
  <c r="E412" i="29"/>
  <c r="H410" i="29"/>
  <c r="E409" i="29"/>
  <c r="E408" i="29"/>
  <c r="E406" i="29"/>
  <c r="E404" i="29"/>
  <c r="G403" i="29"/>
  <c r="E401" i="29"/>
  <c r="E400" i="29"/>
  <c r="Y399" i="29"/>
  <c r="E399" i="29"/>
  <c r="E397" i="29"/>
  <c r="D396" i="29"/>
  <c r="E391" i="29"/>
  <c r="E389" i="29"/>
  <c r="E388" i="29"/>
  <c r="E387" i="29"/>
  <c r="T376" i="29"/>
  <c r="G376" i="29"/>
  <c r="E376" i="29"/>
  <c r="G375" i="29"/>
  <c r="E375" i="29"/>
  <c r="G374" i="29"/>
  <c r="E374" i="29"/>
  <c r="E372" i="29"/>
  <c r="H370" i="29"/>
  <c r="F368" i="29"/>
  <c r="F367" i="29"/>
  <c r="F366" i="29"/>
  <c r="E365" i="29"/>
  <c r="E364" i="29"/>
  <c r="E363" i="29"/>
  <c r="E362" i="29"/>
  <c r="E361" i="29"/>
  <c r="E360" i="29"/>
  <c r="E358" i="29"/>
  <c r="E357" i="29"/>
  <c r="H355" i="29"/>
  <c r="E354" i="29"/>
  <c r="E353" i="29"/>
  <c r="E351" i="29"/>
  <c r="E349" i="29"/>
  <c r="G348" i="29"/>
  <c r="E346" i="29"/>
  <c r="E345" i="29"/>
  <c r="Y344" i="29"/>
  <c r="E344" i="29"/>
  <c r="E342" i="29"/>
  <c r="D341" i="29"/>
  <c r="E336" i="29"/>
  <c r="E334" i="29"/>
  <c r="E333" i="29"/>
  <c r="E332" i="29"/>
  <c r="T321" i="29"/>
  <c r="G321" i="29"/>
  <c r="E321" i="29"/>
  <c r="G320" i="29"/>
  <c r="E320" i="29"/>
  <c r="G319" i="29"/>
  <c r="E319" i="29"/>
  <c r="E317" i="29"/>
  <c r="H315" i="29"/>
  <c r="F313" i="29"/>
  <c r="F312" i="29"/>
  <c r="F311" i="29"/>
  <c r="E310" i="29"/>
  <c r="E309" i="29"/>
  <c r="E308" i="29"/>
  <c r="E307" i="29"/>
  <c r="E306" i="29"/>
  <c r="E305" i="29"/>
  <c r="E303" i="29"/>
  <c r="E302" i="29"/>
  <c r="H300" i="29"/>
  <c r="E299" i="29"/>
  <c r="E298" i="29"/>
  <c r="E296" i="29"/>
  <c r="E294" i="29"/>
  <c r="G293" i="29"/>
  <c r="E291" i="29"/>
  <c r="E290" i="29"/>
  <c r="Y289" i="29"/>
  <c r="E289" i="29"/>
  <c r="E287" i="29"/>
  <c r="D286" i="29"/>
  <c r="E281" i="29"/>
  <c r="E279" i="29"/>
  <c r="E278" i="29"/>
  <c r="E277" i="29"/>
  <c r="T266" i="29"/>
  <c r="G266" i="29"/>
  <c r="E266" i="29"/>
  <c r="G265" i="29"/>
  <c r="E265" i="29"/>
  <c r="G264" i="29"/>
  <c r="E264" i="29"/>
  <c r="E262" i="29"/>
  <c r="H260" i="29"/>
  <c r="F258" i="29"/>
  <c r="F257" i="29"/>
  <c r="F256" i="29"/>
  <c r="E255" i="29"/>
  <c r="E254" i="29"/>
  <c r="E253" i="29"/>
  <c r="E252" i="29"/>
  <c r="E251" i="29"/>
  <c r="E250" i="29"/>
  <c r="E248" i="29"/>
  <c r="E247" i="29"/>
  <c r="H245" i="29"/>
  <c r="E244" i="29"/>
  <c r="E243" i="29"/>
  <c r="E241" i="29"/>
  <c r="E239" i="29"/>
  <c r="G238" i="29"/>
  <c r="E236" i="29"/>
  <c r="E235" i="29"/>
  <c r="Y234" i="29"/>
  <c r="E234" i="29"/>
  <c r="E232" i="29"/>
  <c r="D231" i="29"/>
  <c r="E226" i="29"/>
  <c r="E224" i="29"/>
  <c r="E223" i="29"/>
  <c r="E222" i="29"/>
  <c r="T211" i="29"/>
  <c r="G211" i="29"/>
  <c r="E211" i="29"/>
  <c r="G210" i="29"/>
  <c r="E210" i="29"/>
  <c r="G209" i="29"/>
  <c r="E209" i="29"/>
  <c r="E207" i="29"/>
  <c r="H205" i="29"/>
  <c r="F203" i="29"/>
  <c r="F202" i="29"/>
  <c r="F201" i="29"/>
  <c r="E200" i="29"/>
  <c r="E199" i="29"/>
  <c r="E198" i="29"/>
  <c r="E197" i="29"/>
  <c r="E196" i="29"/>
  <c r="E195" i="29"/>
  <c r="E193" i="29"/>
  <c r="E192" i="29"/>
  <c r="H190" i="29"/>
  <c r="E189" i="29"/>
  <c r="E188" i="29"/>
  <c r="E186" i="29"/>
  <c r="E184" i="29"/>
  <c r="G183" i="29"/>
  <c r="E181" i="29"/>
  <c r="E180" i="29"/>
  <c r="Y179" i="29"/>
  <c r="E179" i="29"/>
  <c r="E177" i="29"/>
  <c r="D176" i="29"/>
  <c r="E171" i="29"/>
  <c r="E169" i="29"/>
  <c r="E168" i="29"/>
  <c r="E167" i="29"/>
  <c r="T156" i="29"/>
  <c r="G156" i="29"/>
  <c r="E156" i="29"/>
  <c r="G155" i="29"/>
  <c r="E155" i="29"/>
  <c r="G154" i="29"/>
  <c r="E154" i="29"/>
  <c r="E152" i="29"/>
  <c r="H150" i="29"/>
  <c r="F148" i="29"/>
  <c r="F147" i="29"/>
  <c r="F146" i="29"/>
  <c r="E145" i="29"/>
  <c r="E144" i="29"/>
  <c r="E143" i="29"/>
  <c r="E142" i="29"/>
  <c r="E141" i="29"/>
  <c r="E140" i="29"/>
  <c r="E138" i="29"/>
  <c r="E137" i="29"/>
  <c r="H135" i="29"/>
  <c r="E134" i="29"/>
  <c r="E133" i="29"/>
  <c r="E131" i="29"/>
  <c r="E129" i="29"/>
  <c r="G128" i="29"/>
  <c r="E126" i="29"/>
  <c r="E125" i="29"/>
  <c r="Y124" i="29"/>
  <c r="E124" i="29"/>
  <c r="E122" i="29"/>
  <c r="D121" i="29"/>
  <c r="E116" i="29"/>
  <c r="E114" i="29"/>
  <c r="E113" i="29"/>
  <c r="E112" i="29"/>
  <c r="T101" i="29"/>
  <c r="G101" i="29"/>
  <c r="E101" i="29"/>
  <c r="G100" i="29"/>
  <c r="E100" i="29"/>
  <c r="G99" i="29"/>
  <c r="E99" i="29"/>
  <c r="E97" i="29"/>
  <c r="H95" i="29"/>
  <c r="F93" i="29"/>
  <c r="F92" i="29"/>
  <c r="F91" i="29"/>
  <c r="E90" i="29"/>
  <c r="E89" i="29"/>
  <c r="E88" i="29"/>
  <c r="E87" i="29"/>
  <c r="E86" i="29"/>
  <c r="E85" i="29"/>
  <c r="E83" i="29"/>
  <c r="E82" i="29"/>
  <c r="H80" i="29"/>
  <c r="E79" i="29"/>
  <c r="E78" i="29"/>
  <c r="E76" i="29"/>
  <c r="E74" i="29"/>
  <c r="G73" i="29"/>
  <c r="E71" i="29"/>
  <c r="E70" i="29"/>
  <c r="Y69" i="29"/>
  <c r="E69" i="29"/>
  <c r="E67" i="29"/>
  <c r="D66" i="29"/>
  <c r="E61" i="29"/>
  <c r="E59" i="29"/>
  <c r="E58" i="29"/>
  <c r="E57" i="29"/>
  <c r="T46" i="29"/>
  <c r="G46" i="29"/>
  <c r="E46" i="29"/>
  <c r="G45" i="29"/>
  <c r="E45" i="29"/>
  <c r="G44" i="29"/>
  <c r="E44" i="29"/>
  <c r="E42" i="29"/>
  <c r="H40" i="29"/>
  <c r="F38" i="29"/>
  <c r="F37" i="29"/>
  <c r="F36" i="29"/>
  <c r="E35" i="29"/>
  <c r="E34" i="29"/>
  <c r="E33" i="29"/>
  <c r="E32" i="29"/>
  <c r="E31" i="29"/>
  <c r="E30" i="29"/>
  <c r="E28" i="29"/>
  <c r="E27" i="29"/>
  <c r="H25" i="29"/>
  <c r="E24" i="29"/>
  <c r="E23" i="29"/>
  <c r="E21" i="29"/>
  <c r="E19" i="29"/>
  <c r="G18" i="29"/>
  <c r="E16" i="29"/>
  <c r="E15" i="29"/>
  <c r="Y14" i="29"/>
  <c r="E14" i="29"/>
  <c r="E12" i="29"/>
  <c r="D11" i="29"/>
  <c r="D7" i="29"/>
  <c r="G2" i="29"/>
  <c r="E2" i="29"/>
  <c r="B2" i="29"/>
  <c r="E556" i="27"/>
  <c r="E554" i="27"/>
  <c r="E553" i="27"/>
  <c r="E552" i="27"/>
  <c r="T541" i="27"/>
  <c r="G541" i="27"/>
  <c r="E541" i="27"/>
  <c r="G540" i="27"/>
  <c r="E540" i="27"/>
  <c r="G539" i="27"/>
  <c r="E539" i="27"/>
  <c r="E537" i="27"/>
  <c r="H535" i="27"/>
  <c r="F533" i="27"/>
  <c r="F532" i="27"/>
  <c r="F531" i="27"/>
  <c r="E530" i="27"/>
  <c r="E529" i="27"/>
  <c r="E528" i="27"/>
  <c r="E527" i="27"/>
  <c r="E526" i="27"/>
  <c r="E525" i="27"/>
  <c r="E523" i="27"/>
  <c r="E522" i="27"/>
  <c r="H520" i="27"/>
  <c r="E519" i="27"/>
  <c r="E518" i="27"/>
  <c r="E516" i="27"/>
  <c r="E514" i="27"/>
  <c r="G513" i="27"/>
  <c r="E511" i="27"/>
  <c r="E510" i="27"/>
  <c r="Y509" i="27"/>
  <c r="E509" i="27"/>
  <c r="E507" i="27"/>
  <c r="D506" i="27"/>
  <c r="E501" i="27"/>
  <c r="E499" i="27"/>
  <c r="E498" i="27"/>
  <c r="E497" i="27"/>
  <c r="T486" i="27"/>
  <c r="G486" i="27"/>
  <c r="E486" i="27"/>
  <c r="G485" i="27"/>
  <c r="E485" i="27"/>
  <c r="G484" i="27"/>
  <c r="E484" i="27"/>
  <c r="E482" i="27"/>
  <c r="H480" i="27"/>
  <c r="F478" i="27"/>
  <c r="F477" i="27"/>
  <c r="F476" i="27"/>
  <c r="E475" i="27"/>
  <c r="E474" i="27"/>
  <c r="E473" i="27"/>
  <c r="E472" i="27"/>
  <c r="E471" i="27"/>
  <c r="E470" i="27"/>
  <c r="E468" i="27"/>
  <c r="E467" i="27"/>
  <c r="H465" i="27"/>
  <c r="E464" i="27"/>
  <c r="E463" i="27"/>
  <c r="E461" i="27"/>
  <c r="E459" i="27"/>
  <c r="G458" i="27"/>
  <c r="E456" i="27"/>
  <c r="E455" i="27"/>
  <c r="Y454" i="27"/>
  <c r="E454" i="27"/>
  <c r="E452" i="27"/>
  <c r="D451" i="27"/>
  <c r="E446" i="27"/>
  <c r="E444" i="27"/>
  <c r="E443" i="27"/>
  <c r="E442" i="27"/>
  <c r="T431" i="27"/>
  <c r="G431" i="27"/>
  <c r="E431" i="27"/>
  <c r="G430" i="27"/>
  <c r="E430" i="27"/>
  <c r="G429" i="27"/>
  <c r="E429" i="27"/>
  <c r="E427" i="27"/>
  <c r="H425" i="27"/>
  <c r="F423" i="27"/>
  <c r="F422" i="27"/>
  <c r="F421" i="27"/>
  <c r="E420" i="27"/>
  <c r="E419" i="27"/>
  <c r="E418" i="27"/>
  <c r="E417" i="27"/>
  <c r="E416" i="27"/>
  <c r="E415" i="27"/>
  <c r="E413" i="27"/>
  <c r="E412" i="27"/>
  <c r="H410" i="27"/>
  <c r="E409" i="27"/>
  <c r="E408" i="27"/>
  <c r="E406" i="27"/>
  <c r="E404" i="27"/>
  <c r="G403" i="27"/>
  <c r="E401" i="27"/>
  <c r="E400" i="27"/>
  <c r="Y399" i="27"/>
  <c r="E399" i="27"/>
  <c r="E397" i="27"/>
  <c r="D396" i="27"/>
  <c r="E391" i="27"/>
  <c r="E389" i="27"/>
  <c r="E388" i="27"/>
  <c r="E387" i="27"/>
  <c r="T376" i="27"/>
  <c r="G376" i="27"/>
  <c r="E376" i="27"/>
  <c r="G375" i="27"/>
  <c r="E375" i="27"/>
  <c r="G374" i="27"/>
  <c r="E374" i="27"/>
  <c r="E372" i="27"/>
  <c r="H370" i="27"/>
  <c r="F368" i="27"/>
  <c r="F367" i="27"/>
  <c r="F366" i="27"/>
  <c r="E365" i="27"/>
  <c r="E364" i="27"/>
  <c r="E363" i="27"/>
  <c r="E362" i="27"/>
  <c r="E361" i="27"/>
  <c r="E360" i="27"/>
  <c r="E358" i="27"/>
  <c r="E357" i="27"/>
  <c r="H355" i="27"/>
  <c r="E354" i="27"/>
  <c r="E353" i="27"/>
  <c r="E351" i="27"/>
  <c r="E349" i="27"/>
  <c r="G348" i="27"/>
  <c r="E346" i="27"/>
  <c r="E345" i="27"/>
  <c r="Y344" i="27"/>
  <c r="E344" i="27"/>
  <c r="E342" i="27"/>
  <c r="D341" i="27"/>
  <c r="E336" i="27"/>
  <c r="E334" i="27"/>
  <c r="E333" i="27"/>
  <c r="E332" i="27"/>
  <c r="T321" i="27"/>
  <c r="G321" i="27"/>
  <c r="E321" i="27"/>
  <c r="G320" i="27"/>
  <c r="E320" i="27"/>
  <c r="G319" i="27"/>
  <c r="E319" i="27"/>
  <c r="E317" i="27"/>
  <c r="H315" i="27"/>
  <c r="F313" i="27"/>
  <c r="F312" i="27"/>
  <c r="F311" i="27"/>
  <c r="E310" i="27"/>
  <c r="E309" i="27"/>
  <c r="E308" i="27"/>
  <c r="E307" i="27"/>
  <c r="E306" i="27"/>
  <c r="E305" i="27"/>
  <c r="E303" i="27"/>
  <c r="E302" i="27"/>
  <c r="H300" i="27"/>
  <c r="E299" i="27"/>
  <c r="E298" i="27"/>
  <c r="E296" i="27"/>
  <c r="E294" i="27"/>
  <c r="G293" i="27"/>
  <c r="E291" i="27"/>
  <c r="E290" i="27"/>
  <c r="Y289" i="27"/>
  <c r="E289" i="27"/>
  <c r="E287" i="27"/>
  <c r="D286" i="27"/>
  <c r="E281" i="27"/>
  <c r="E279" i="27"/>
  <c r="E278" i="27"/>
  <c r="E277" i="27"/>
  <c r="T266" i="27"/>
  <c r="G266" i="27"/>
  <c r="E266" i="27"/>
  <c r="G265" i="27"/>
  <c r="E265" i="27"/>
  <c r="G264" i="27"/>
  <c r="E264" i="27"/>
  <c r="E262" i="27"/>
  <c r="H260" i="27"/>
  <c r="F258" i="27"/>
  <c r="F257" i="27"/>
  <c r="F256" i="27"/>
  <c r="E255" i="27"/>
  <c r="E254" i="27"/>
  <c r="E253" i="27"/>
  <c r="E252" i="27"/>
  <c r="E251" i="27"/>
  <c r="E250" i="27"/>
  <c r="E248" i="27"/>
  <c r="E247" i="27"/>
  <c r="H245" i="27"/>
  <c r="E244" i="27"/>
  <c r="E243" i="27"/>
  <c r="E241" i="27"/>
  <c r="E239" i="27"/>
  <c r="G238" i="27"/>
  <c r="E236" i="27"/>
  <c r="E235" i="27"/>
  <c r="Y234" i="27"/>
  <c r="E234" i="27"/>
  <c r="E232" i="27"/>
  <c r="D231" i="27"/>
  <c r="E226" i="27"/>
  <c r="E224" i="27"/>
  <c r="E223" i="27"/>
  <c r="E222" i="27"/>
  <c r="T211" i="27"/>
  <c r="G211" i="27"/>
  <c r="E211" i="27"/>
  <c r="G210" i="27"/>
  <c r="E210" i="27"/>
  <c r="G209" i="27"/>
  <c r="E209" i="27"/>
  <c r="E207" i="27"/>
  <c r="H205" i="27"/>
  <c r="F203" i="27"/>
  <c r="F202" i="27"/>
  <c r="F201" i="27"/>
  <c r="E200" i="27"/>
  <c r="E199" i="27"/>
  <c r="E198" i="27"/>
  <c r="E197" i="27"/>
  <c r="E196" i="27"/>
  <c r="E195" i="27"/>
  <c r="E193" i="27"/>
  <c r="E192" i="27"/>
  <c r="H190" i="27"/>
  <c r="E189" i="27"/>
  <c r="E188" i="27"/>
  <c r="E186" i="27"/>
  <c r="E184" i="27"/>
  <c r="G183" i="27"/>
  <c r="E181" i="27"/>
  <c r="E180" i="27"/>
  <c r="Y179" i="27"/>
  <c r="E179" i="27"/>
  <c r="E177" i="27"/>
  <c r="D176" i="27"/>
  <c r="E171" i="27"/>
  <c r="E169" i="27"/>
  <c r="E168" i="27"/>
  <c r="E167" i="27"/>
  <c r="T156" i="27"/>
  <c r="G156" i="27"/>
  <c r="E156" i="27"/>
  <c r="G155" i="27"/>
  <c r="E155" i="27"/>
  <c r="G154" i="27"/>
  <c r="E154" i="27"/>
  <c r="E152" i="27"/>
  <c r="H150" i="27"/>
  <c r="F148" i="27"/>
  <c r="F147" i="27"/>
  <c r="F146" i="27"/>
  <c r="E145" i="27"/>
  <c r="E144" i="27"/>
  <c r="E143" i="27"/>
  <c r="E142" i="27"/>
  <c r="E141" i="27"/>
  <c r="E140" i="27"/>
  <c r="E138" i="27"/>
  <c r="E137" i="27"/>
  <c r="H135" i="27"/>
  <c r="E134" i="27"/>
  <c r="E133" i="27"/>
  <c r="E131" i="27"/>
  <c r="E129" i="27"/>
  <c r="G128" i="27"/>
  <c r="E126" i="27"/>
  <c r="E125" i="27"/>
  <c r="Y124" i="27"/>
  <c r="E124" i="27"/>
  <c r="E122" i="27"/>
  <c r="D121" i="27"/>
  <c r="E116" i="27"/>
  <c r="E114" i="27"/>
  <c r="E113" i="27"/>
  <c r="E112" i="27"/>
  <c r="T101" i="27"/>
  <c r="G101" i="27"/>
  <c r="E101" i="27"/>
  <c r="G100" i="27"/>
  <c r="E100" i="27"/>
  <c r="G99" i="27"/>
  <c r="E99" i="27"/>
  <c r="E97" i="27"/>
  <c r="H95" i="27"/>
  <c r="F93" i="27"/>
  <c r="F92" i="27"/>
  <c r="F91" i="27"/>
  <c r="E90" i="27"/>
  <c r="E89" i="27"/>
  <c r="E88" i="27"/>
  <c r="E87" i="27"/>
  <c r="E86" i="27"/>
  <c r="E85" i="27"/>
  <c r="E83" i="27"/>
  <c r="E82" i="27"/>
  <c r="H80" i="27"/>
  <c r="E79" i="27"/>
  <c r="E78" i="27"/>
  <c r="E76" i="27"/>
  <c r="E74" i="27"/>
  <c r="G73" i="27"/>
  <c r="E71" i="27"/>
  <c r="E70" i="27"/>
  <c r="Y69" i="27"/>
  <c r="E69" i="27"/>
  <c r="E67" i="27"/>
  <c r="D66" i="27"/>
  <c r="E61" i="27"/>
  <c r="E59" i="27"/>
  <c r="E58" i="27"/>
  <c r="E57" i="27"/>
  <c r="T46" i="27"/>
  <c r="G46" i="27"/>
  <c r="E46" i="27"/>
  <c r="G45" i="27"/>
  <c r="E45" i="27"/>
  <c r="G44" i="27"/>
  <c r="E44" i="27"/>
  <c r="E42" i="27"/>
  <c r="H40" i="27"/>
  <c r="F38" i="27"/>
  <c r="F37" i="27"/>
  <c r="F36" i="27"/>
  <c r="E35" i="27"/>
  <c r="E34" i="27"/>
  <c r="E33" i="27"/>
  <c r="E32" i="27"/>
  <c r="E31" i="27"/>
  <c r="E30" i="27"/>
  <c r="E28" i="27"/>
  <c r="E27" i="27"/>
  <c r="H25" i="27"/>
  <c r="E23" i="27"/>
  <c r="E21" i="27"/>
  <c r="E19" i="27"/>
  <c r="G18" i="27"/>
  <c r="E16" i="27"/>
  <c r="E15" i="27"/>
  <c r="Y14" i="27"/>
  <c r="E14" i="27"/>
  <c r="E12" i="27"/>
  <c r="D11" i="27"/>
  <c r="D9" i="27"/>
  <c r="D7" i="27"/>
  <c r="G2" i="27"/>
  <c r="E2" i="27"/>
  <c r="B2" i="27"/>
  <c r="D153" i="26"/>
  <c r="P151" i="26"/>
  <c r="D151" i="26"/>
  <c r="Y119" i="26"/>
  <c r="M119" i="26"/>
  <c r="F119" i="26"/>
  <c r="E119" i="26"/>
  <c r="Y118" i="26"/>
  <c r="M118" i="26"/>
  <c r="F118" i="26"/>
  <c r="E118" i="26"/>
  <c r="M117" i="26"/>
  <c r="F117" i="26"/>
  <c r="E117" i="26"/>
  <c r="D117" i="26"/>
  <c r="D115" i="26"/>
  <c r="D114" i="26"/>
  <c r="E113" i="26"/>
  <c r="E112" i="26"/>
  <c r="E111" i="26"/>
  <c r="D110" i="26"/>
  <c r="D108" i="26"/>
  <c r="D106" i="26"/>
  <c r="D105" i="26"/>
  <c r="D103" i="26"/>
  <c r="D101" i="26"/>
  <c r="Y89" i="26"/>
  <c r="I89" i="26"/>
  <c r="F89" i="26"/>
  <c r="Y88" i="26"/>
  <c r="U88" i="26"/>
  <c r="I88" i="26"/>
  <c r="H88" i="26"/>
  <c r="F88" i="26"/>
  <c r="E88" i="26"/>
  <c r="D88" i="26"/>
  <c r="E86" i="26"/>
  <c r="E85" i="26"/>
  <c r="E84" i="26"/>
  <c r="E83" i="26"/>
  <c r="D82" i="26"/>
  <c r="D80" i="26"/>
  <c r="D78" i="26"/>
  <c r="N66" i="26"/>
  <c r="M66" i="26"/>
  <c r="L66" i="26"/>
  <c r="K66" i="26"/>
  <c r="J66" i="26"/>
  <c r="I66" i="26"/>
  <c r="H66" i="26"/>
  <c r="G66" i="26"/>
  <c r="F66" i="26"/>
  <c r="E66" i="26"/>
  <c r="D66" i="26"/>
  <c r="D64" i="26"/>
  <c r="D63" i="26"/>
  <c r="D62" i="26"/>
  <c r="D61" i="26"/>
  <c r="D60" i="26"/>
  <c r="D59" i="26"/>
  <c r="D58" i="26"/>
  <c r="D57" i="26"/>
  <c r="D56" i="26"/>
  <c r="D55" i="26"/>
  <c r="D54" i="26"/>
  <c r="D53" i="26"/>
  <c r="D52" i="26"/>
  <c r="L40" i="26"/>
  <c r="I40" i="26"/>
  <c r="E40" i="26"/>
  <c r="D40" i="26"/>
  <c r="D38" i="26"/>
  <c r="E37" i="26"/>
  <c r="E36" i="26"/>
  <c r="E35" i="26"/>
  <c r="D34" i="26"/>
  <c r="D33" i="26"/>
  <c r="Y21" i="26"/>
  <c r="H21" i="26"/>
  <c r="F21" i="26"/>
  <c r="E21" i="26"/>
  <c r="Y20" i="26"/>
  <c r="H20" i="26"/>
  <c r="F20" i="26"/>
  <c r="E20" i="26"/>
  <c r="H19" i="26"/>
  <c r="F19" i="26"/>
  <c r="E19" i="26"/>
  <c r="D19" i="26"/>
  <c r="D17" i="26"/>
  <c r="E16" i="26"/>
  <c r="E15" i="26"/>
  <c r="E14" i="26"/>
  <c r="D13" i="26"/>
  <c r="D11" i="26"/>
  <c r="D9" i="26"/>
  <c r="D6" i="26"/>
  <c r="G2" i="26"/>
  <c r="E2" i="26"/>
  <c r="B2" i="26"/>
  <c r="T94" i="23"/>
  <c r="N94" i="23"/>
  <c r="E94" i="23"/>
  <c r="D94" i="23"/>
  <c r="D92" i="23"/>
  <c r="D90" i="23"/>
  <c r="T78" i="23"/>
  <c r="N78" i="23"/>
  <c r="E78" i="23"/>
  <c r="D78" i="23"/>
  <c r="D76" i="23"/>
  <c r="D74" i="23"/>
  <c r="T62" i="23"/>
  <c r="N62" i="23"/>
  <c r="E62" i="23"/>
  <c r="D62" i="23"/>
  <c r="D60" i="23"/>
  <c r="D58" i="23"/>
  <c r="P56" i="23"/>
  <c r="D56" i="23"/>
  <c r="T51" i="23"/>
  <c r="N51" i="23"/>
  <c r="E51" i="23"/>
  <c r="D51" i="23"/>
  <c r="D49" i="23"/>
  <c r="D48" i="23"/>
  <c r="D46" i="23"/>
  <c r="T34" i="23"/>
  <c r="N34" i="23"/>
  <c r="E34" i="23"/>
  <c r="D34" i="23"/>
  <c r="D32" i="23"/>
  <c r="D31" i="23"/>
  <c r="D29" i="23"/>
  <c r="T17" i="23"/>
  <c r="N17" i="23"/>
  <c r="E17" i="23"/>
  <c r="D17" i="23"/>
  <c r="D15" i="23"/>
  <c r="D14" i="23"/>
  <c r="D13" i="23"/>
  <c r="D12" i="23"/>
  <c r="D10" i="23"/>
  <c r="D8" i="23"/>
  <c r="D6" i="23"/>
  <c r="G2" i="23"/>
  <c r="E2" i="23"/>
  <c r="B2" i="23"/>
  <c r="F68" i="1"/>
  <c r="E67" i="1"/>
  <c r="W59" i="1"/>
  <c r="V59" i="1"/>
  <c r="N59" i="1"/>
  <c r="M59" i="1"/>
  <c r="L59" i="1"/>
  <c r="K59" i="1"/>
  <c r="J59" i="1"/>
  <c r="G59" i="1"/>
  <c r="E59" i="1"/>
  <c r="D59" i="1"/>
  <c r="D57" i="1"/>
  <c r="D56" i="1"/>
  <c r="D55" i="1"/>
  <c r="D54" i="1"/>
  <c r="P52" i="1"/>
  <c r="D52" i="1"/>
  <c r="W38" i="1"/>
  <c r="V38" i="1"/>
  <c r="M38" i="1"/>
  <c r="L38" i="1"/>
  <c r="K38" i="1"/>
  <c r="J38" i="1"/>
  <c r="I38" i="1"/>
  <c r="E38" i="1"/>
  <c r="D38" i="1"/>
  <c r="D36" i="1"/>
  <c r="D35" i="1"/>
  <c r="D34" i="1"/>
  <c r="D33" i="1"/>
  <c r="D32" i="1"/>
  <c r="P30" i="1"/>
  <c r="D30" i="1"/>
  <c r="W16" i="1"/>
  <c r="V16" i="1"/>
  <c r="M16" i="1"/>
  <c r="L16" i="1"/>
  <c r="K16" i="1"/>
  <c r="J16" i="1"/>
  <c r="E16" i="1"/>
  <c r="D16" i="1"/>
  <c r="D14" i="1"/>
  <c r="D13" i="1"/>
  <c r="D12" i="1"/>
  <c r="P10" i="1"/>
  <c r="D10" i="1"/>
  <c r="D8" i="1"/>
  <c r="D6" i="1"/>
  <c r="G2" i="1"/>
  <c r="E2" i="1"/>
  <c r="B2" i="1"/>
  <c r="G103" i="6"/>
  <c r="G102" i="6"/>
  <c r="G100" i="6"/>
  <c r="G99" i="6"/>
  <c r="G98" i="6"/>
  <c r="G97" i="6"/>
  <c r="G96" i="6"/>
  <c r="E96" i="6"/>
  <c r="G94" i="6"/>
  <c r="G93" i="6"/>
  <c r="G91" i="6"/>
  <c r="G90" i="6"/>
  <c r="G89" i="6"/>
  <c r="G88" i="6"/>
  <c r="G87" i="6"/>
  <c r="E87" i="6"/>
  <c r="E85" i="6"/>
  <c r="E84" i="6"/>
  <c r="D82" i="6"/>
  <c r="N61" i="6"/>
  <c r="M61" i="6"/>
  <c r="L61" i="6"/>
  <c r="K61" i="6"/>
  <c r="J61" i="6"/>
  <c r="H61" i="6"/>
  <c r="G61" i="6"/>
  <c r="E61" i="6"/>
  <c r="D61" i="6"/>
  <c r="E59" i="6"/>
  <c r="E58" i="6"/>
  <c r="E56" i="6"/>
  <c r="E55" i="6"/>
  <c r="E54" i="6"/>
  <c r="E53" i="6"/>
  <c r="E52" i="6"/>
  <c r="E51" i="6"/>
  <c r="E49" i="6"/>
  <c r="E47" i="6"/>
  <c r="E45" i="6"/>
  <c r="E44" i="6"/>
  <c r="E43" i="6"/>
  <c r="E42" i="6"/>
  <c r="E41" i="6"/>
  <c r="E39" i="6"/>
  <c r="D37" i="6"/>
  <c r="E35" i="6"/>
  <c r="E34" i="6"/>
  <c r="E33" i="6"/>
  <c r="E31" i="6"/>
  <c r="I29" i="6"/>
  <c r="E29" i="6"/>
  <c r="E27" i="6"/>
  <c r="E25" i="6"/>
  <c r="D23" i="6"/>
  <c r="P21" i="6"/>
  <c r="D21" i="6"/>
  <c r="D16" i="6"/>
  <c r="D15" i="6"/>
  <c r="D12" i="6"/>
  <c r="D11" i="6"/>
  <c r="P8" i="6"/>
  <c r="D8" i="6"/>
  <c r="D6" i="6"/>
  <c r="G2" i="6"/>
  <c r="E2" i="6"/>
  <c r="B2" i="6"/>
  <c r="E44" i="14"/>
  <c r="E43" i="14"/>
  <c r="D41" i="14"/>
  <c r="J18" i="14"/>
  <c r="G18" i="14"/>
  <c r="F18" i="14"/>
  <c r="E18" i="14"/>
  <c r="D15" i="14"/>
  <c r="D12" i="14"/>
  <c r="D11" i="14"/>
  <c r="D10" i="14"/>
  <c r="D8" i="14"/>
  <c r="D6" i="14"/>
  <c r="G2" i="14"/>
  <c r="E2" i="14"/>
  <c r="B2" i="14"/>
  <c r="C72" i="19"/>
  <c r="C68" i="19"/>
  <c r="C67" i="19"/>
  <c r="C65" i="19"/>
  <c r="C64" i="19"/>
  <c r="E62" i="19"/>
  <c r="C62" i="19"/>
  <c r="E61" i="19"/>
  <c r="C61" i="19"/>
  <c r="C60" i="19"/>
  <c r="C59" i="19"/>
  <c r="E49" i="19"/>
  <c r="C47" i="19"/>
  <c r="C45" i="19"/>
  <c r="C42" i="19"/>
  <c r="C40" i="19"/>
  <c r="C39" i="19"/>
  <c r="C38" i="19"/>
  <c r="C37" i="19"/>
  <c r="E35" i="19"/>
  <c r="E34" i="19"/>
  <c r="E33" i="19"/>
  <c r="E32" i="19"/>
  <c r="E31" i="19"/>
  <c r="E30" i="19"/>
  <c r="E29" i="19"/>
  <c r="C29" i="19"/>
  <c r="E28" i="19"/>
  <c r="C28" i="19"/>
  <c r="C27" i="19"/>
  <c r="C25" i="19"/>
  <c r="C24" i="19"/>
  <c r="C23" i="19"/>
  <c r="C21" i="19"/>
  <c r="C19" i="19"/>
  <c r="C18" i="19"/>
  <c r="C17" i="19"/>
  <c r="C16" i="19"/>
  <c r="C15" i="19"/>
  <c r="C14" i="19"/>
  <c r="C13" i="19"/>
  <c r="C12" i="19"/>
  <c r="C11" i="19"/>
  <c r="C10" i="19"/>
  <c r="C8" i="19"/>
  <c r="C6" i="19"/>
  <c r="E2" i="19"/>
  <c r="C2" i="19"/>
  <c r="H68" i="18"/>
  <c r="D68" i="18"/>
  <c r="D62" i="18"/>
  <c r="D60" i="18"/>
  <c r="D59" i="18"/>
  <c r="D58" i="18"/>
  <c r="D57" i="18"/>
  <c r="D54" i="18"/>
  <c r="D53" i="18"/>
  <c r="C8" i="18"/>
  <c r="C6" i="18"/>
  <c r="C2" i="18"/>
  <c r="N59" i="29" l="1"/>
  <c r="M59" i="29"/>
  <c r="I59" i="29"/>
  <c r="Z11" i="29"/>
  <c r="K59" i="29"/>
  <c r="L59" i="29"/>
  <c r="J59" i="29"/>
  <c r="U91" i="26"/>
  <c r="T9" i="18" l="1"/>
  <c r="T11" i="18" s="1"/>
  <c r="T13" i="18" l="1"/>
  <c r="T18" i="18"/>
  <c r="T23" i="18" s="1"/>
  <c r="T27" i="18" s="1"/>
  <c r="N1226" i="28"/>
  <c r="M1226" i="28"/>
  <c r="L1226" i="28"/>
  <c r="K1226" i="28"/>
  <c r="J1226" i="28"/>
  <c r="I1226" i="28"/>
  <c r="N1184" i="28"/>
  <c r="M1184" i="28"/>
  <c r="L1184" i="28"/>
  <c r="K1184" i="28"/>
  <c r="J1184" i="28"/>
  <c r="I1184" i="28"/>
  <c r="N1099" i="28"/>
  <c r="M1099" i="28"/>
  <c r="L1099" i="28"/>
  <c r="K1099" i="28"/>
  <c r="J1099" i="28"/>
  <c r="I1099" i="28"/>
  <c r="N1056" i="28"/>
  <c r="M1056" i="28"/>
  <c r="L1056" i="28"/>
  <c r="K1056" i="28"/>
  <c r="J1056" i="28"/>
  <c r="I1056" i="28"/>
  <c r="N1013" i="28"/>
  <c r="M1013" i="28"/>
  <c r="L1013" i="28"/>
  <c r="K1013" i="28"/>
  <c r="J1013" i="28"/>
  <c r="I1013" i="28"/>
  <c r="N970" i="28"/>
  <c r="M970" i="28"/>
  <c r="L970" i="28"/>
  <c r="K970" i="28"/>
  <c r="J970" i="28"/>
  <c r="I970" i="28"/>
  <c r="N927" i="28"/>
  <c r="M927" i="28"/>
  <c r="L927" i="28"/>
  <c r="K927" i="28"/>
  <c r="J927" i="28"/>
  <c r="I927" i="28"/>
  <c r="N884" i="28"/>
  <c r="M884" i="28"/>
  <c r="L884" i="28"/>
  <c r="K884" i="28"/>
  <c r="J884" i="28"/>
  <c r="I884" i="28"/>
  <c r="N841" i="28"/>
  <c r="M841" i="28"/>
  <c r="L841" i="28"/>
  <c r="K841" i="28"/>
  <c r="J841" i="28"/>
  <c r="I841" i="28"/>
  <c r="N798" i="28"/>
  <c r="M798" i="28"/>
  <c r="L798" i="28"/>
  <c r="K798" i="28"/>
  <c r="J798" i="28"/>
  <c r="I798" i="28"/>
  <c r="N760" i="28"/>
  <c r="M760" i="28"/>
  <c r="L760" i="28"/>
  <c r="K760" i="28"/>
  <c r="J760" i="28"/>
  <c r="I760" i="28"/>
  <c r="N755" i="28"/>
  <c r="M755" i="28"/>
  <c r="L755" i="28"/>
  <c r="K755" i="28"/>
  <c r="J755" i="28"/>
  <c r="I755" i="28"/>
  <c r="N674" i="28"/>
  <c r="M674" i="28"/>
  <c r="L674" i="28"/>
  <c r="K674" i="28"/>
  <c r="J674" i="28"/>
  <c r="I674" i="28"/>
  <c r="N669" i="28"/>
  <c r="M669" i="28"/>
  <c r="L669" i="28"/>
  <c r="K669" i="28"/>
  <c r="J669" i="28"/>
  <c r="I669" i="28"/>
  <c r="N631" i="28"/>
  <c r="M631" i="28"/>
  <c r="L631" i="28"/>
  <c r="K631" i="28"/>
  <c r="J631" i="28"/>
  <c r="I631" i="28"/>
  <c r="N626" i="28"/>
  <c r="M626" i="28"/>
  <c r="L626" i="28"/>
  <c r="K626" i="28"/>
  <c r="J626" i="28"/>
  <c r="I626" i="28"/>
  <c r="N588" i="28"/>
  <c r="M588" i="28"/>
  <c r="L588" i="28"/>
  <c r="K588" i="28"/>
  <c r="J588" i="28"/>
  <c r="I588" i="28"/>
  <c r="N583" i="28"/>
  <c r="M583" i="28"/>
  <c r="L583" i="28"/>
  <c r="K583" i="28"/>
  <c r="J583" i="28"/>
  <c r="I583" i="28"/>
  <c r="N545" i="28"/>
  <c r="M545" i="28"/>
  <c r="L545" i="28"/>
  <c r="K545" i="28"/>
  <c r="J545" i="28"/>
  <c r="I545" i="28"/>
  <c r="N540" i="28"/>
  <c r="M540" i="28"/>
  <c r="L540" i="28"/>
  <c r="K540" i="28"/>
  <c r="J540" i="28"/>
  <c r="I540" i="28"/>
  <c r="N502" i="28"/>
  <c r="M502" i="28"/>
  <c r="L502" i="28"/>
  <c r="K502" i="28"/>
  <c r="J502" i="28"/>
  <c r="I502" i="28"/>
  <c r="N497" i="28"/>
  <c r="M497" i="28"/>
  <c r="L497" i="28"/>
  <c r="K497" i="28"/>
  <c r="J497" i="28"/>
  <c r="I497" i="28"/>
  <c r="N459" i="28"/>
  <c r="M459" i="28"/>
  <c r="L459" i="28"/>
  <c r="K459" i="28"/>
  <c r="J459" i="28"/>
  <c r="I459" i="28"/>
  <c r="N454" i="28"/>
  <c r="M454" i="28"/>
  <c r="L454" i="28"/>
  <c r="K454" i="28"/>
  <c r="J454" i="28"/>
  <c r="I454" i="28"/>
  <c r="N416" i="28"/>
  <c r="M416" i="28"/>
  <c r="L416" i="28"/>
  <c r="K416" i="28"/>
  <c r="J416" i="28"/>
  <c r="I416" i="28"/>
  <c r="N411" i="28"/>
  <c r="M411" i="28"/>
  <c r="L411" i="28"/>
  <c r="K411" i="28"/>
  <c r="J411" i="28"/>
  <c r="I411" i="28"/>
  <c r="N373" i="28"/>
  <c r="M373" i="28"/>
  <c r="L373" i="28"/>
  <c r="K373" i="28"/>
  <c r="J373" i="28"/>
  <c r="I373" i="28"/>
  <c r="N368" i="28"/>
  <c r="M368" i="28"/>
  <c r="L368" i="28"/>
  <c r="K368" i="28"/>
  <c r="J368" i="28"/>
  <c r="I368" i="28"/>
  <c r="C323" i="28"/>
  <c r="C366" i="28" s="1"/>
  <c r="N330" i="28"/>
  <c r="M330" i="28"/>
  <c r="L330" i="28"/>
  <c r="K330" i="28"/>
  <c r="J330" i="28"/>
  <c r="I330" i="28"/>
  <c r="N325" i="28"/>
  <c r="M325" i="28"/>
  <c r="L325" i="28"/>
  <c r="K325" i="28"/>
  <c r="J325" i="28"/>
  <c r="I325" i="28"/>
  <c r="T33" i="18" l="1"/>
  <c r="T35" i="18" s="1"/>
  <c r="C409" i="28"/>
  <c r="M250" i="28"/>
  <c r="M251" i="28"/>
  <c r="M252" i="28"/>
  <c r="M253" i="28"/>
  <c r="M254" i="28"/>
  <c r="M255" i="28"/>
  <c r="M256" i="28"/>
  <c r="M257" i="28"/>
  <c r="M258" i="28"/>
  <c r="M259" i="28"/>
  <c r="M260" i="28"/>
  <c r="M261" i="28"/>
  <c r="M262" i="28"/>
  <c r="M263" i="28"/>
  <c r="M264" i="28"/>
  <c r="M265" i="28"/>
  <c r="M266" i="28"/>
  <c r="M267" i="28"/>
  <c r="M268" i="28"/>
  <c r="M269" i="28"/>
  <c r="M270" i="28"/>
  <c r="M271" i="28"/>
  <c r="M272" i="28"/>
  <c r="M273" i="28"/>
  <c r="M274" i="28"/>
  <c r="M275" i="28"/>
  <c r="F250" i="28"/>
  <c r="F251" i="28"/>
  <c r="F252" i="28"/>
  <c r="F253" i="28"/>
  <c r="F254" i="28"/>
  <c r="F255" i="28"/>
  <c r="F256" i="28"/>
  <c r="F257" i="28"/>
  <c r="F258" i="28"/>
  <c r="F259" i="28"/>
  <c r="F260" i="28"/>
  <c r="F261" i="28"/>
  <c r="F262" i="28"/>
  <c r="F263" i="28"/>
  <c r="F264" i="28"/>
  <c r="F265" i="28"/>
  <c r="F266" i="28"/>
  <c r="F267" i="28"/>
  <c r="F268" i="28"/>
  <c r="F269" i="28"/>
  <c r="F270" i="28"/>
  <c r="F271" i="28"/>
  <c r="F272" i="28"/>
  <c r="F273" i="28"/>
  <c r="F274" i="28"/>
  <c r="F275" i="28"/>
  <c r="E250" i="28"/>
  <c r="E251" i="28"/>
  <c r="E252" i="28"/>
  <c r="E253" i="28"/>
  <c r="E254" i="28"/>
  <c r="E255" i="28"/>
  <c r="E256" i="28"/>
  <c r="E257" i="28"/>
  <c r="E258" i="28"/>
  <c r="E259" i="28"/>
  <c r="E260" i="28"/>
  <c r="E261" i="28"/>
  <c r="E262" i="28"/>
  <c r="E263" i="28"/>
  <c r="E264" i="28"/>
  <c r="E265" i="28"/>
  <c r="E266" i="28"/>
  <c r="E267" i="28"/>
  <c r="E268" i="28"/>
  <c r="E269" i="28"/>
  <c r="E270" i="28"/>
  <c r="E271" i="28"/>
  <c r="E272" i="28"/>
  <c r="E273" i="28"/>
  <c r="E274" i="28"/>
  <c r="E275" i="28"/>
  <c r="D255" i="28"/>
  <c r="D256" i="28"/>
  <c r="D257" i="28"/>
  <c r="D258" i="28"/>
  <c r="D259" i="28"/>
  <c r="D260" i="28"/>
  <c r="D261" i="28"/>
  <c r="D262" i="28"/>
  <c r="D263" i="28"/>
  <c r="D264" i="28"/>
  <c r="D265" i="28"/>
  <c r="D266" i="28"/>
  <c r="D267" i="28"/>
  <c r="D268" i="28"/>
  <c r="D269" i="28"/>
  <c r="D270" i="28"/>
  <c r="D271" i="28"/>
  <c r="D272" i="28"/>
  <c r="D273" i="28"/>
  <c r="D274" i="28"/>
  <c r="Q129" i="26"/>
  <c r="R129" i="26" s="1"/>
  <c r="Q130" i="26"/>
  <c r="R130" i="26" s="1"/>
  <c r="Q131" i="26"/>
  <c r="R131" i="26" s="1"/>
  <c r="Q132" i="26"/>
  <c r="R132" i="26" s="1"/>
  <c r="Q133" i="26"/>
  <c r="R133" i="26" s="1"/>
  <c r="Q134" i="26"/>
  <c r="R134" i="26" s="1"/>
  <c r="Q135" i="26"/>
  <c r="R135" i="26" s="1"/>
  <c r="Q136" i="26"/>
  <c r="R136" i="26" s="1"/>
  <c r="Q137" i="26"/>
  <c r="R137" i="26" s="1"/>
  <c r="Q138" i="26"/>
  <c r="R138" i="26" s="1"/>
  <c r="Q139" i="26"/>
  <c r="R139" i="26" s="1"/>
  <c r="Q140" i="26"/>
  <c r="R140" i="26" s="1"/>
  <c r="Q141" i="26"/>
  <c r="R141" i="26" s="1"/>
  <c r="Q142" i="26"/>
  <c r="R142" i="26" s="1"/>
  <c r="Q143" i="26"/>
  <c r="R143" i="26" s="1"/>
  <c r="Q144" i="26"/>
  <c r="R144" i="26" s="1"/>
  <c r="Q145" i="26"/>
  <c r="R145" i="26" s="1"/>
  <c r="Q146" i="26"/>
  <c r="R146" i="26" s="1"/>
  <c r="Q147" i="26"/>
  <c r="R147" i="26" s="1"/>
  <c r="Q148" i="26"/>
  <c r="R148" i="26" s="1"/>
  <c r="T37" i="18" l="1"/>
  <c r="T39" i="18" s="1"/>
  <c r="C452" i="28"/>
  <c r="E28" i="1"/>
  <c r="C495" i="28" l="1"/>
  <c r="E19" i="28"/>
  <c r="E18" i="28"/>
  <c r="Q51" i="18"/>
  <c r="Q49" i="18"/>
  <c r="N168" i="30"/>
  <c r="M168" i="30"/>
  <c r="L168" i="30"/>
  <c r="K168" i="30"/>
  <c r="J168" i="30"/>
  <c r="I168" i="30"/>
  <c r="N154" i="30"/>
  <c r="M154" i="30"/>
  <c r="L154" i="30"/>
  <c r="K154" i="30"/>
  <c r="J154" i="30"/>
  <c r="I154" i="30"/>
  <c r="N150" i="30"/>
  <c r="M150" i="30"/>
  <c r="L150" i="30"/>
  <c r="K150" i="30"/>
  <c r="J150" i="30"/>
  <c r="I150" i="30"/>
  <c r="N135" i="30"/>
  <c r="M135" i="30"/>
  <c r="L135" i="30"/>
  <c r="K135" i="30"/>
  <c r="J135" i="30"/>
  <c r="I135" i="30"/>
  <c r="H131" i="30"/>
  <c r="N128" i="30"/>
  <c r="AE128" i="30" s="1"/>
  <c r="M128" i="30"/>
  <c r="AD128" i="30" s="1"/>
  <c r="L128" i="30"/>
  <c r="AC128" i="30" s="1"/>
  <c r="K128" i="30"/>
  <c r="AB128" i="30" s="1"/>
  <c r="J128" i="30"/>
  <c r="AA128" i="30" s="1"/>
  <c r="I128" i="30"/>
  <c r="Z128" i="30" s="1"/>
  <c r="C66" i="30"/>
  <c r="A66" i="30" s="1"/>
  <c r="N113" i="30"/>
  <c r="M113" i="30"/>
  <c r="L113" i="30"/>
  <c r="K113" i="30"/>
  <c r="J113" i="30"/>
  <c r="I113" i="30"/>
  <c r="N99" i="30"/>
  <c r="M99" i="30"/>
  <c r="L99" i="30"/>
  <c r="K99" i="30"/>
  <c r="J99" i="30"/>
  <c r="I99" i="30"/>
  <c r="N95" i="30"/>
  <c r="M95" i="30"/>
  <c r="L95" i="30"/>
  <c r="K95" i="30"/>
  <c r="J95" i="30"/>
  <c r="I95" i="30"/>
  <c r="N80" i="30"/>
  <c r="M80" i="30"/>
  <c r="L80" i="30"/>
  <c r="K80" i="30"/>
  <c r="J80" i="30"/>
  <c r="I80" i="30"/>
  <c r="H76" i="30"/>
  <c r="N73" i="30"/>
  <c r="AE73" i="30" s="1"/>
  <c r="M73" i="30"/>
  <c r="AD73" i="30" s="1"/>
  <c r="L73" i="30"/>
  <c r="AC73" i="30" s="1"/>
  <c r="K73" i="30"/>
  <c r="AB73" i="30" s="1"/>
  <c r="J73" i="30"/>
  <c r="AA73" i="30" s="1"/>
  <c r="I73" i="30"/>
  <c r="Z73" i="30" s="1"/>
  <c r="N1147" i="28"/>
  <c r="M1147" i="28"/>
  <c r="L1147" i="28"/>
  <c r="K1147" i="28"/>
  <c r="J1147" i="28"/>
  <c r="I1147" i="28"/>
  <c r="N1142" i="28"/>
  <c r="M1142" i="28"/>
  <c r="L1142" i="28"/>
  <c r="K1142" i="28"/>
  <c r="J1142" i="28"/>
  <c r="I1142" i="28"/>
  <c r="N712" i="28"/>
  <c r="M712" i="28"/>
  <c r="L712" i="28"/>
  <c r="K712" i="28"/>
  <c r="J712" i="28"/>
  <c r="I712" i="28"/>
  <c r="N553" i="27"/>
  <c r="M553" i="27"/>
  <c r="L553" i="27"/>
  <c r="K553" i="27"/>
  <c r="J553" i="27"/>
  <c r="I553" i="27"/>
  <c r="N539" i="27"/>
  <c r="M539" i="27"/>
  <c r="L539" i="27"/>
  <c r="K539" i="27"/>
  <c r="J539" i="27"/>
  <c r="I539" i="27"/>
  <c r="N535" i="27"/>
  <c r="M535" i="27"/>
  <c r="L535" i="27"/>
  <c r="K535" i="27"/>
  <c r="J535" i="27"/>
  <c r="I535" i="27"/>
  <c r="N520" i="27"/>
  <c r="M520" i="27"/>
  <c r="L520" i="27"/>
  <c r="K520" i="27"/>
  <c r="J520" i="27"/>
  <c r="I520" i="27"/>
  <c r="H516" i="27"/>
  <c r="N513" i="27"/>
  <c r="AE513" i="27" s="1"/>
  <c r="M513" i="27"/>
  <c r="AD513" i="27" s="1"/>
  <c r="L513" i="27"/>
  <c r="AC513" i="27" s="1"/>
  <c r="K513" i="27"/>
  <c r="AB513" i="27" s="1"/>
  <c r="J513" i="27"/>
  <c r="AA513" i="27" s="1"/>
  <c r="I513" i="27"/>
  <c r="Z513" i="27" s="1"/>
  <c r="N498" i="27"/>
  <c r="M498" i="27"/>
  <c r="L498" i="27"/>
  <c r="K498" i="27"/>
  <c r="J498" i="27"/>
  <c r="I498" i="27"/>
  <c r="N484" i="27"/>
  <c r="M484" i="27"/>
  <c r="L484" i="27"/>
  <c r="K484" i="27"/>
  <c r="J484" i="27"/>
  <c r="I484" i="27"/>
  <c r="N480" i="27"/>
  <c r="M480" i="27"/>
  <c r="L480" i="27"/>
  <c r="K480" i="27"/>
  <c r="J480" i="27"/>
  <c r="I480" i="27"/>
  <c r="N465" i="27"/>
  <c r="M465" i="27"/>
  <c r="L465" i="27"/>
  <c r="K465" i="27"/>
  <c r="J465" i="27"/>
  <c r="I465" i="27"/>
  <c r="H461" i="27"/>
  <c r="N458" i="27"/>
  <c r="AE458" i="27" s="1"/>
  <c r="M458" i="27"/>
  <c r="AD458" i="27" s="1"/>
  <c r="L458" i="27"/>
  <c r="AC458" i="27" s="1"/>
  <c r="K458" i="27"/>
  <c r="AB458" i="27" s="1"/>
  <c r="J458" i="27"/>
  <c r="AA458" i="27" s="1"/>
  <c r="I458" i="27"/>
  <c r="Z458" i="27" s="1"/>
  <c r="N443" i="27"/>
  <c r="M443" i="27"/>
  <c r="L443" i="27"/>
  <c r="K443" i="27"/>
  <c r="J443" i="27"/>
  <c r="I443" i="27"/>
  <c r="N429" i="27"/>
  <c r="M429" i="27"/>
  <c r="L429" i="27"/>
  <c r="K429" i="27"/>
  <c r="J429" i="27"/>
  <c r="I429" i="27"/>
  <c r="N425" i="27"/>
  <c r="M425" i="27"/>
  <c r="L425" i="27"/>
  <c r="K425" i="27"/>
  <c r="J425" i="27"/>
  <c r="I425" i="27"/>
  <c r="N410" i="27"/>
  <c r="M410" i="27"/>
  <c r="L410" i="27"/>
  <c r="K410" i="27"/>
  <c r="J410" i="27"/>
  <c r="I410" i="27"/>
  <c r="H406" i="27"/>
  <c r="N403" i="27"/>
  <c r="AE403" i="27" s="1"/>
  <c r="M403" i="27"/>
  <c r="AD403" i="27" s="1"/>
  <c r="L403" i="27"/>
  <c r="AC403" i="27" s="1"/>
  <c r="K403" i="27"/>
  <c r="AB403" i="27" s="1"/>
  <c r="J403" i="27"/>
  <c r="AA403" i="27" s="1"/>
  <c r="I403" i="27"/>
  <c r="Z403" i="27" s="1"/>
  <c r="N388" i="27"/>
  <c r="M388" i="27"/>
  <c r="L388" i="27"/>
  <c r="K388" i="27"/>
  <c r="J388" i="27"/>
  <c r="I388" i="27"/>
  <c r="N374" i="27"/>
  <c r="M374" i="27"/>
  <c r="L374" i="27"/>
  <c r="K374" i="27"/>
  <c r="J374" i="27"/>
  <c r="I374" i="27"/>
  <c r="N370" i="27"/>
  <c r="M370" i="27"/>
  <c r="L370" i="27"/>
  <c r="K370" i="27"/>
  <c r="J370" i="27"/>
  <c r="I370" i="27"/>
  <c r="N355" i="27"/>
  <c r="M355" i="27"/>
  <c r="L355" i="27"/>
  <c r="K355" i="27"/>
  <c r="J355" i="27"/>
  <c r="I355" i="27"/>
  <c r="H351" i="27"/>
  <c r="N348" i="27"/>
  <c r="AE348" i="27" s="1"/>
  <c r="M348" i="27"/>
  <c r="AD348" i="27" s="1"/>
  <c r="L348" i="27"/>
  <c r="AC348" i="27" s="1"/>
  <c r="K348" i="27"/>
  <c r="AB348" i="27" s="1"/>
  <c r="J348" i="27"/>
  <c r="AA348" i="27" s="1"/>
  <c r="I348" i="27"/>
  <c r="Z348" i="27" s="1"/>
  <c r="N333" i="27"/>
  <c r="M333" i="27"/>
  <c r="L333" i="27"/>
  <c r="K333" i="27"/>
  <c r="J333" i="27"/>
  <c r="I333" i="27"/>
  <c r="N319" i="27"/>
  <c r="M319" i="27"/>
  <c r="L319" i="27"/>
  <c r="K319" i="27"/>
  <c r="J319" i="27"/>
  <c r="I319" i="27"/>
  <c r="N315" i="27"/>
  <c r="M315" i="27"/>
  <c r="L315" i="27"/>
  <c r="K315" i="27"/>
  <c r="J315" i="27"/>
  <c r="I315" i="27"/>
  <c r="N300" i="27"/>
  <c r="M300" i="27"/>
  <c r="L300" i="27"/>
  <c r="K300" i="27"/>
  <c r="J300" i="27"/>
  <c r="I300" i="27"/>
  <c r="H296" i="27"/>
  <c r="N293" i="27"/>
  <c r="AE293" i="27" s="1"/>
  <c r="M293" i="27"/>
  <c r="AD293" i="27" s="1"/>
  <c r="L293" i="27"/>
  <c r="AC293" i="27" s="1"/>
  <c r="K293" i="27"/>
  <c r="AB293" i="27" s="1"/>
  <c r="J293" i="27"/>
  <c r="AA293" i="27" s="1"/>
  <c r="I293" i="27"/>
  <c r="Z293" i="27" s="1"/>
  <c r="N278" i="27"/>
  <c r="M278" i="27"/>
  <c r="L278" i="27"/>
  <c r="K278" i="27"/>
  <c r="J278" i="27"/>
  <c r="I278" i="27"/>
  <c r="N264" i="27"/>
  <c r="M264" i="27"/>
  <c r="L264" i="27"/>
  <c r="K264" i="27"/>
  <c r="J264" i="27"/>
  <c r="I264" i="27"/>
  <c r="N260" i="27"/>
  <c r="M260" i="27"/>
  <c r="L260" i="27"/>
  <c r="K260" i="27"/>
  <c r="J260" i="27"/>
  <c r="I260" i="27"/>
  <c r="N245" i="27"/>
  <c r="M245" i="27"/>
  <c r="L245" i="27"/>
  <c r="K245" i="27"/>
  <c r="J245" i="27"/>
  <c r="I245" i="27"/>
  <c r="H241" i="27"/>
  <c r="N238" i="27"/>
  <c r="AE238" i="27" s="1"/>
  <c r="M238" i="27"/>
  <c r="AD238" i="27" s="1"/>
  <c r="L238" i="27"/>
  <c r="AC238" i="27" s="1"/>
  <c r="K238" i="27"/>
  <c r="AB238" i="27" s="1"/>
  <c r="J238" i="27"/>
  <c r="AA238" i="27" s="1"/>
  <c r="I238" i="27"/>
  <c r="Z238" i="27" s="1"/>
  <c r="N223" i="27"/>
  <c r="M223" i="27"/>
  <c r="L223" i="27"/>
  <c r="K223" i="27"/>
  <c r="J223" i="27"/>
  <c r="I223" i="27"/>
  <c r="N209" i="27"/>
  <c r="M209" i="27"/>
  <c r="L209" i="27"/>
  <c r="K209" i="27"/>
  <c r="J209" i="27"/>
  <c r="I209" i="27"/>
  <c r="N205" i="27"/>
  <c r="M205" i="27"/>
  <c r="L205" i="27"/>
  <c r="K205" i="27"/>
  <c r="J205" i="27"/>
  <c r="I205" i="27"/>
  <c r="N190" i="27"/>
  <c r="M190" i="27"/>
  <c r="L190" i="27"/>
  <c r="K190" i="27"/>
  <c r="J190" i="27"/>
  <c r="I190" i="27"/>
  <c r="H186" i="27"/>
  <c r="N183" i="27"/>
  <c r="AE183" i="27" s="1"/>
  <c r="M183" i="27"/>
  <c r="AD183" i="27" s="1"/>
  <c r="L183" i="27"/>
  <c r="AC183" i="27" s="1"/>
  <c r="K183" i="27"/>
  <c r="AB183" i="27" s="1"/>
  <c r="J183" i="27"/>
  <c r="AA183" i="27" s="1"/>
  <c r="I183" i="27"/>
  <c r="Z183" i="27" s="1"/>
  <c r="N168" i="27"/>
  <c r="M168" i="27"/>
  <c r="L168" i="27"/>
  <c r="K168" i="27"/>
  <c r="J168" i="27"/>
  <c r="I168" i="27"/>
  <c r="N154" i="27"/>
  <c r="M154" i="27"/>
  <c r="L154" i="27"/>
  <c r="K154" i="27"/>
  <c r="J154" i="27"/>
  <c r="I154" i="27"/>
  <c r="N150" i="27"/>
  <c r="M150" i="27"/>
  <c r="L150" i="27"/>
  <c r="K150" i="27"/>
  <c r="J150" i="27"/>
  <c r="I150" i="27"/>
  <c r="N135" i="27"/>
  <c r="M135" i="27"/>
  <c r="L135" i="27"/>
  <c r="K135" i="27"/>
  <c r="J135" i="27"/>
  <c r="I135" i="27"/>
  <c r="H131" i="27"/>
  <c r="N128" i="27"/>
  <c r="AE128" i="27" s="1"/>
  <c r="M128" i="27"/>
  <c r="AD128" i="27" s="1"/>
  <c r="L128" i="27"/>
  <c r="AC128" i="27" s="1"/>
  <c r="K128" i="27"/>
  <c r="AB128" i="27" s="1"/>
  <c r="J128" i="27"/>
  <c r="AA128" i="27" s="1"/>
  <c r="I128" i="27"/>
  <c r="Z128" i="27" s="1"/>
  <c r="C66" i="27"/>
  <c r="C121" i="27" s="1"/>
  <c r="C176" i="27" s="1"/>
  <c r="N96" i="28"/>
  <c r="M96" i="28"/>
  <c r="L96" i="28"/>
  <c r="K96" i="28"/>
  <c r="J96" i="28"/>
  <c r="I96" i="28"/>
  <c r="H96" i="28"/>
  <c r="N94" i="28"/>
  <c r="M94" i="28"/>
  <c r="L94" i="28"/>
  <c r="K94" i="28"/>
  <c r="J94" i="28"/>
  <c r="I94" i="28"/>
  <c r="H94" i="28"/>
  <c r="N93" i="28"/>
  <c r="M93" i="28"/>
  <c r="L93" i="28"/>
  <c r="K93" i="28"/>
  <c r="J93" i="28"/>
  <c r="I93" i="28"/>
  <c r="H93" i="28"/>
  <c r="N91" i="28"/>
  <c r="M91" i="28"/>
  <c r="L91" i="28"/>
  <c r="K91" i="28"/>
  <c r="J91" i="28"/>
  <c r="I91" i="28"/>
  <c r="H91" i="28"/>
  <c r="N87" i="28"/>
  <c r="M87" i="28"/>
  <c r="L87" i="28"/>
  <c r="K87" i="28"/>
  <c r="J87" i="28"/>
  <c r="I87" i="28"/>
  <c r="H87" i="28"/>
  <c r="U96" i="28"/>
  <c r="U95" i="28"/>
  <c r="U94" i="28"/>
  <c r="P49" i="18"/>
  <c r="P51" i="18"/>
  <c r="C538" i="28" l="1"/>
  <c r="A176" i="27"/>
  <c r="C231" i="27"/>
  <c r="C121" i="30"/>
  <c r="A121" i="30" s="1"/>
  <c r="A121" i="27"/>
  <c r="I58" i="27"/>
  <c r="C581" i="28" l="1"/>
  <c r="A231" i="27"/>
  <c r="C286" i="27"/>
  <c r="N123" i="28"/>
  <c r="M123" i="28"/>
  <c r="L123" i="28"/>
  <c r="K123" i="28"/>
  <c r="J123" i="28"/>
  <c r="I123" i="28"/>
  <c r="H123" i="28"/>
  <c r="N121" i="28"/>
  <c r="M121" i="28"/>
  <c r="L121" i="28"/>
  <c r="K121" i="28"/>
  <c r="J121" i="28"/>
  <c r="I121" i="28"/>
  <c r="H121" i="28"/>
  <c r="N120" i="28"/>
  <c r="M120" i="28"/>
  <c r="L120" i="28"/>
  <c r="K120" i="28"/>
  <c r="J120" i="28"/>
  <c r="I120" i="28"/>
  <c r="H120" i="28"/>
  <c r="N118" i="28"/>
  <c r="M118" i="28"/>
  <c r="L118" i="28"/>
  <c r="K118" i="28"/>
  <c r="J118" i="28"/>
  <c r="I118" i="28"/>
  <c r="H118" i="28"/>
  <c r="N114" i="28"/>
  <c r="M114" i="28"/>
  <c r="L114" i="28"/>
  <c r="K114" i="28"/>
  <c r="J114" i="28"/>
  <c r="I114" i="28"/>
  <c r="H114" i="28"/>
  <c r="N58" i="30"/>
  <c r="M58" i="30"/>
  <c r="L58" i="30"/>
  <c r="K58" i="30"/>
  <c r="J58" i="30"/>
  <c r="I58" i="30"/>
  <c r="N44" i="30"/>
  <c r="M44" i="30"/>
  <c r="L44" i="30"/>
  <c r="K44" i="30"/>
  <c r="J44" i="30"/>
  <c r="I44" i="30"/>
  <c r="N40" i="30"/>
  <c r="M40" i="30"/>
  <c r="L40" i="30"/>
  <c r="K40" i="30"/>
  <c r="J40" i="30"/>
  <c r="I40" i="30"/>
  <c r="N25" i="30"/>
  <c r="M25" i="30"/>
  <c r="L25" i="30"/>
  <c r="K25" i="30"/>
  <c r="J25" i="30"/>
  <c r="I25" i="30"/>
  <c r="H21" i="30"/>
  <c r="N18" i="30"/>
  <c r="AE18" i="30" s="1"/>
  <c r="M18" i="30"/>
  <c r="AD18" i="30" s="1"/>
  <c r="L18" i="30"/>
  <c r="AC18" i="30" s="1"/>
  <c r="K18" i="30"/>
  <c r="AB18" i="30" s="1"/>
  <c r="J18" i="30"/>
  <c r="AA18" i="30" s="1"/>
  <c r="I18" i="30"/>
  <c r="Z18" i="30" s="1"/>
  <c r="A11" i="30"/>
  <c r="Q2" i="30"/>
  <c r="N553" i="29"/>
  <c r="M553" i="29"/>
  <c r="L553" i="29"/>
  <c r="K553" i="29"/>
  <c r="J553" i="29"/>
  <c r="I553" i="29"/>
  <c r="N539" i="29"/>
  <c r="M539" i="29"/>
  <c r="L539" i="29"/>
  <c r="K539" i="29"/>
  <c r="J539" i="29"/>
  <c r="I539" i="29"/>
  <c r="N535" i="29"/>
  <c r="M535" i="29"/>
  <c r="L535" i="29"/>
  <c r="K535" i="29"/>
  <c r="J535" i="29"/>
  <c r="I535" i="29"/>
  <c r="N520" i="29"/>
  <c r="M520" i="29"/>
  <c r="L520" i="29"/>
  <c r="K520" i="29"/>
  <c r="J520" i="29"/>
  <c r="I520" i="29"/>
  <c r="H516" i="29"/>
  <c r="N513" i="29"/>
  <c r="AE513" i="29" s="1"/>
  <c r="M513" i="29"/>
  <c r="AD513" i="29" s="1"/>
  <c r="L513" i="29"/>
  <c r="AC513" i="29" s="1"/>
  <c r="K513" i="29"/>
  <c r="AB513" i="29" s="1"/>
  <c r="J513" i="29"/>
  <c r="AA513" i="29" s="1"/>
  <c r="I513" i="29"/>
  <c r="Z513" i="29" s="1"/>
  <c r="N498" i="29"/>
  <c r="M498" i="29"/>
  <c r="L498" i="29"/>
  <c r="K498" i="29"/>
  <c r="J498" i="29"/>
  <c r="I498" i="29"/>
  <c r="N484" i="29"/>
  <c r="M484" i="29"/>
  <c r="L484" i="29"/>
  <c r="K484" i="29"/>
  <c r="J484" i="29"/>
  <c r="I484" i="29"/>
  <c r="N480" i="29"/>
  <c r="M480" i="29"/>
  <c r="L480" i="29"/>
  <c r="K480" i="29"/>
  <c r="J480" i="29"/>
  <c r="I480" i="29"/>
  <c r="N465" i="29"/>
  <c r="M465" i="29"/>
  <c r="L465" i="29"/>
  <c r="K465" i="29"/>
  <c r="J465" i="29"/>
  <c r="I465" i="29"/>
  <c r="H461" i="29"/>
  <c r="N458" i="29"/>
  <c r="AE458" i="29" s="1"/>
  <c r="M458" i="29"/>
  <c r="AD458" i="29" s="1"/>
  <c r="L458" i="29"/>
  <c r="AC458" i="29" s="1"/>
  <c r="K458" i="29"/>
  <c r="AB458" i="29" s="1"/>
  <c r="J458" i="29"/>
  <c r="AA458" i="29" s="1"/>
  <c r="I458" i="29"/>
  <c r="Z458" i="29" s="1"/>
  <c r="N443" i="29"/>
  <c r="M443" i="29"/>
  <c r="L443" i="29"/>
  <c r="K443" i="29"/>
  <c r="J443" i="29"/>
  <c r="I443" i="29"/>
  <c r="N429" i="29"/>
  <c r="M429" i="29"/>
  <c r="L429" i="29"/>
  <c r="K429" i="29"/>
  <c r="J429" i="29"/>
  <c r="I429" i="29"/>
  <c r="N425" i="29"/>
  <c r="M425" i="29"/>
  <c r="L425" i="29"/>
  <c r="K425" i="29"/>
  <c r="J425" i="29"/>
  <c r="I425" i="29"/>
  <c r="N410" i="29"/>
  <c r="M410" i="29"/>
  <c r="L410" i="29"/>
  <c r="K410" i="29"/>
  <c r="J410" i="29"/>
  <c r="I410" i="29"/>
  <c r="H406" i="29"/>
  <c r="N403" i="29"/>
  <c r="AE403" i="29" s="1"/>
  <c r="M403" i="29"/>
  <c r="AD403" i="29" s="1"/>
  <c r="L403" i="29"/>
  <c r="AC403" i="29" s="1"/>
  <c r="K403" i="29"/>
  <c r="AB403" i="29" s="1"/>
  <c r="J403" i="29"/>
  <c r="AA403" i="29" s="1"/>
  <c r="I403" i="29"/>
  <c r="Z403" i="29" s="1"/>
  <c r="N388" i="29"/>
  <c r="M388" i="29"/>
  <c r="L388" i="29"/>
  <c r="K388" i="29"/>
  <c r="J388" i="29"/>
  <c r="I388" i="29"/>
  <c r="N374" i="29"/>
  <c r="M374" i="29"/>
  <c r="L374" i="29"/>
  <c r="K374" i="29"/>
  <c r="J374" i="29"/>
  <c r="I374" i="29"/>
  <c r="N370" i="29"/>
  <c r="M370" i="29"/>
  <c r="L370" i="29"/>
  <c r="K370" i="29"/>
  <c r="J370" i="29"/>
  <c r="I370" i="29"/>
  <c r="N355" i="29"/>
  <c r="M355" i="29"/>
  <c r="L355" i="29"/>
  <c r="K355" i="29"/>
  <c r="J355" i="29"/>
  <c r="I355" i="29"/>
  <c r="H351" i="29"/>
  <c r="N348" i="29"/>
  <c r="AE348" i="29" s="1"/>
  <c r="M348" i="29"/>
  <c r="AD348" i="29" s="1"/>
  <c r="L348" i="29"/>
  <c r="AC348" i="29" s="1"/>
  <c r="K348" i="29"/>
  <c r="AB348" i="29" s="1"/>
  <c r="J348" i="29"/>
  <c r="AA348" i="29" s="1"/>
  <c r="I348" i="29"/>
  <c r="Z348" i="29" s="1"/>
  <c r="N333" i="29"/>
  <c r="M333" i="29"/>
  <c r="L333" i="29"/>
  <c r="K333" i="29"/>
  <c r="J333" i="29"/>
  <c r="I333" i="29"/>
  <c r="N319" i="29"/>
  <c r="M319" i="29"/>
  <c r="L319" i="29"/>
  <c r="K319" i="29"/>
  <c r="J319" i="29"/>
  <c r="I319" i="29"/>
  <c r="N315" i="29"/>
  <c r="M315" i="29"/>
  <c r="L315" i="29"/>
  <c r="K315" i="29"/>
  <c r="J315" i="29"/>
  <c r="I315" i="29"/>
  <c r="N300" i="29"/>
  <c r="M300" i="29"/>
  <c r="L300" i="29"/>
  <c r="K300" i="29"/>
  <c r="J300" i="29"/>
  <c r="I300" i="29"/>
  <c r="H296" i="29"/>
  <c r="N293" i="29"/>
  <c r="AE293" i="29" s="1"/>
  <c r="M293" i="29"/>
  <c r="AD293" i="29" s="1"/>
  <c r="L293" i="29"/>
  <c r="AC293" i="29" s="1"/>
  <c r="K293" i="29"/>
  <c r="AB293" i="29" s="1"/>
  <c r="J293" i="29"/>
  <c r="AA293" i="29" s="1"/>
  <c r="I293" i="29"/>
  <c r="Z293" i="29" s="1"/>
  <c r="N278" i="29"/>
  <c r="M278" i="29"/>
  <c r="L278" i="29"/>
  <c r="K278" i="29"/>
  <c r="J278" i="29"/>
  <c r="I278" i="29"/>
  <c r="N264" i="29"/>
  <c r="M264" i="29"/>
  <c r="L264" i="29"/>
  <c r="K264" i="29"/>
  <c r="J264" i="29"/>
  <c r="I264" i="29"/>
  <c r="N260" i="29"/>
  <c r="M260" i="29"/>
  <c r="L260" i="29"/>
  <c r="K260" i="29"/>
  <c r="J260" i="29"/>
  <c r="I260" i="29"/>
  <c r="N245" i="29"/>
  <c r="M245" i="29"/>
  <c r="L245" i="29"/>
  <c r="K245" i="29"/>
  <c r="J245" i="29"/>
  <c r="I245" i="29"/>
  <c r="H241" i="29"/>
  <c r="N238" i="29"/>
  <c r="AE238" i="29" s="1"/>
  <c r="M238" i="29"/>
  <c r="AD238" i="29" s="1"/>
  <c r="L238" i="29"/>
  <c r="AC238" i="29" s="1"/>
  <c r="K238" i="29"/>
  <c r="AB238" i="29" s="1"/>
  <c r="J238" i="29"/>
  <c r="AA238" i="29" s="1"/>
  <c r="I238" i="29"/>
  <c r="Z238" i="29" s="1"/>
  <c r="N223" i="29"/>
  <c r="M223" i="29"/>
  <c r="L223" i="29"/>
  <c r="K223" i="29"/>
  <c r="J223" i="29"/>
  <c r="I223" i="29"/>
  <c r="N209" i="29"/>
  <c r="M209" i="29"/>
  <c r="L209" i="29"/>
  <c r="K209" i="29"/>
  <c r="J209" i="29"/>
  <c r="I209" i="29"/>
  <c r="N205" i="29"/>
  <c r="M205" i="29"/>
  <c r="L205" i="29"/>
  <c r="K205" i="29"/>
  <c r="J205" i="29"/>
  <c r="I205" i="29"/>
  <c r="N190" i="29"/>
  <c r="M190" i="29"/>
  <c r="L190" i="29"/>
  <c r="K190" i="29"/>
  <c r="J190" i="29"/>
  <c r="I190" i="29"/>
  <c r="H186" i="29"/>
  <c r="N183" i="29"/>
  <c r="AE183" i="29" s="1"/>
  <c r="M183" i="29"/>
  <c r="AD183" i="29" s="1"/>
  <c r="L183" i="29"/>
  <c r="AC183" i="29" s="1"/>
  <c r="K183" i="29"/>
  <c r="AB183" i="29" s="1"/>
  <c r="J183" i="29"/>
  <c r="AA183" i="29" s="1"/>
  <c r="I183" i="29"/>
  <c r="Z183" i="29" s="1"/>
  <c r="N168" i="29"/>
  <c r="M168" i="29"/>
  <c r="L168" i="29"/>
  <c r="K168" i="29"/>
  <c r="J168" i="29"/>
  <c r="I168" i="29"/>
  <c r="N154" i="29"/>
  <c r="M154" i="29"/>
  <c r="L154" i="29"/>
  <c r="K154" i="29"/>
  <c r="J154" i="29"/>
  <c r="I154" i="29"/>
  <c r="N150" i="29"/>
  <c r="M150" i="29"/>
  <c r="L150" i="29"/>
  <c r="K150" i="29"/>
  <c r="J150" i="29"/>
  <c r="I150" i="29"/>
  <c r="N135" i="29"/>
  <c r="M135" i="29"/>
  <c r="L135" i="29"/>
  <c r="K135" i="29"/>
  <c r="J135" i="29"/>
  <c r="I135" i="29"/>
  <c r="H131" i="29"/>
  <c r="N128" i="29"/>
  <c r="AE128" i="29" s="1"/>
  <c r="M128" i="29"/>
  <c r="AD128" i="29" s="1"/>
  <c r="L128" i="29"/>
  <c r="AC128" i="29" s="1"/>
  <c r="K128" i="29"/>
  <c r="AB128" i="29" s="1"/>
  <c r="J128" i="29"/>
  <c r="AA128" i="29" s="1"/>
  <c r="I128" i="29"/>
  <c r="Z128" i="29" s="1"/>
  <c r="C66" i="29"/>
  <c r="N113" i="29"/>
  <c r="M113" i="29"/>
  <c r="L113" i="29"/>
  <c r="K113" i="29"/>
  <c r="J113" i="29"/>
  <c r="I113" i="29"/>
  <c r="N99" i="29"/>
  <c r="M99" i="29"/>
  <c r="L99" i="29"/>
  <c r="K99" i="29"/>
  <c r="J99" i="29"/>
  <c r="I99" i="29"/>
  <c r="N95" i="29"/>
  <c r="M95" i="29"/>
  <c r="L95" i="29"/>
  <c r="K95" i="29"/>
  <c r="J95" i="29"/>
  <c r="I95" i="29"/>
  <c r="N80" i="29"/>
  <c r="M80" i="29"/>
  <c r="L80" i="29"/>
  <c r="K80" i="29"/>
  <c r="J80" i="29"/>
  <c r="I80" i="29"/>
  <c r="H76" i="29"/>
  <c r="N73" i="29"/>
  <c r="AE73" i="29" s="1"/>
  <c r="M73" i="29"/>
  <c r="AD73" i="29" s="1"/>
  <c r="L73" i="29"/>
  <c r="AC73" i="29" s="1"/>
  <c r="K73" i="29"/>
  <c r="AB73" i="29" s="1"/>
  <c r="J73" i="29"/>
  <c r="AA73" i="29" s="1"/>
  <c r="I73" i="29"/>
  <c r="Z73" i="29" s="1"/>
  <c r="A66" i="29"/>
  <c r="U45" i="1"/>
  <c r="U93" i="28" s="1"/>
  <c r="U44" i="1"/>
  <c r="U92" i="28" s="1"/>
  <c r="U43" i="1"/>
  <c r="U91" i="28" s="1"/>
  <c r="U42" i="1"/>
  <c r="U90" i="28" s="1"/>
  <c r="U41" i="1"/>
  <c r="U89" i="28" s="1"/>
  <c r="U40" i="1"/>
  <c r="U88" i="28" s="1"/>
  <c r="U39" i="1"/>
  <c r="U87" i="28" s="1"/>
  <c r="I11" i="29"/>
  <c r="P11" i="29" s="1"/>
  <c r="Q37" i="18" l="1"/>
  <c r="C624" i="28"/>
  <c r="C341" i="27"/>
  <c r="A286" i="27"/>
  <c r="M5" i="30"/>
  <c r="M4" i="30"/>
  <c r="G4" i="30"/>
  <c r="I5" i="30"/>
  <c r="I4" i="30"/>
  <c r="K5" i="30"/>
  <c r="K4" i="30"/>
  <c r="G5" i="30"/>
  <c r="I66" i="29"/>
  <c r="C121" i="29"/>
  <c r="A121" i="29" s="1"/>
  <c r="P37" i="18"/>
  <c r="X111" i="29" l="1"/>
  <c r="AA66" i="29"/>
  <c r="C667" i="28"/>
  <c r="P107" i="29"/>
  <c r="P102" i="29"/>
  <c r="X103" i="29"/>
  <c r="X66" i="29"/>
  <c r="X110" i="29"/>
  <c r="X105" i="29"/>
  <c r="C396" i="27"/>
  <c r="A341" i="27"/>
  <c r="X108" i="29"/>
  <c r="P97" i="29"/>
  <c r="X106" i="29"/>
  <c r="X102" i="29"/>
  <c r="P104" i="29"/>
  <c r="P82" i="29"/>
  <c r="P83" i="29"/>
  <c r="P111" i="29"/>
  <c r="P103" i="29"/>
  <c r="P108" i="29"/>
  <c r="P110" i="29"/>
  <c r="W74" i="29"/>
  <c r="W75" i="29" s="1"/>
  <c r="W76" i="29" s="1"/>
  <c r="P74" i="29"/>
  <c r="P105" i="29"/>
  <c r="P109" i="29"/>
  <c r="X107" i="29"/>
  <c r="V102" i="29"/>
  <c r="V103" i="29" s="1"/>
  <c r="X104" i="29"/>
  <c r="P106" i="29"/>
  <c r="X109" i="29"/>
  <c r="P66" i="29"/>
  <c r="I121" i="29"/>
  <c r="AA121" i="29" s="1"/>
  <c r="C176" i="29"/>
  <c r="C710" i="28" l="1"/>
  <c r="C753" i="28" s="1"/>
  <c r="C451" i="27"/>
  <c r="A396" i="27"/>
  <c r="I176" i="29"/>
  <c r="AA176" i="29" s="1"/>
  <c r="C231" i="29"/>
  <c r="A176" i="29"/>
  <c r="X162" i="29"/>
  <c r="V157" i="29"/>
  <c r="V158" i="29" s="1"/>
  <c r="V159" i="29" s="1"/>
  <c r="P157" i="29"/>
  <c r="P159" i="29"/>
  <c r="P162" i="29"/>
  <c r="X163" i="29"/>
  <c r="X121" i="29"/>
  <c r="X166" i="29"/>
  <c r="P166" i="29"/>
  <c r="P161" i="29"/>
  <c r="X161" i="29"/>
  <c r="P164" i="29"/>
  <c r="W129" i="29"/>
  <c r="W130" i="29" s="1"/>
  <c r="W131" i="29" s="1"/>
  <c r="P129" i="29"/>
  <c r="X158" i="29"/>
  <c r="P163" i="29"/>
  <c r="P138" i="29"/>
  <c r="X160" i="29"/>
  <c r="X165" i="29"/>
  <c r="P165" i="29"/>
  <c r="X157" i="29"/>
  <c r="P158" i="29"/>
  <c r="X159" i="29"/>
  <c r="P137" i="29"/>
  <c r="P160" i="29"/>
  <c r="P121" i="29"/>
  <c r="X164" i="29"/>
  <c r="P152" i="29"/>
  <c r="V104" i="29"/>
  <c r="I753" i="28" l="1"/>
  <c r="R753" i="28" s="1"/>
  <c r="C796" i="28"/>
  <c r="M753" i="28"/>
  <c r="I710" i="28"/>
  <c r="R710" i="28" s="1"/>
  <c r="A451" i="27"/>
  <c r="C506" i="27"/>
  <c r="A506" i="27" s="1"/>
  <c r="A231" i="29"/>
  <c r="C286" i="29"/>
  <c r="I231" i="29"/>
  <c r="AA231" i="29" s="1"/>
  <c r="P221" i="29"/>
  <c r="P213" i="29"/>
  <c r="P220" i="29"/>
  <c r="P193" i="29"/>
  <c r="P218" i="29"/>
  <c r="X212" i="29"/>
  <c r="P215" i="29"/>
  <c r="P176" i="29"/>
  <c r="X217" i="29"/>
  <c r="V212" i="29"/>
  <c r="V213" i="29" s="1"/>
  <c r="V214" i="29" s="1"/>
  <c r="V215" i="29" s="1"/>
  <c r="X216" i="29"/>
  <c r="P192" i="29"/>
  <c r="X214" i="29"/>
  <c r="X219" i="29"/>
  <c r="P207" i="29"/>
  <c r="P217" i="29"/>
  <c r="P216" i="29"/>
  <c r="P184" i="29"/>
  <c r="P214" i="29"/>
  <c r="P219" i="29"/>
  <c r="W184" i="29"/>
  <c r="W185" i="29" s="1"/>
  <c r="W186" i="29" s="1"/>
  <c r="X213" i="29"/>
  <c r="X176" i="29"/>
  <c r="X220" i="29"/>
  <c r="X215" i="29"/>
  <c r="X218" i="29"/>
  <c r="P212" i="29"/>
  <c r="X221" i="29"/>
  <c r="V160" i="29"/>
  <c r="V105" i="29"/>
  <c r="I796" i="28" l="1"/>
  <c r="R796" i="28" s="1"/>
  <c r="M796" i="28"/>
  <c r="C839" i="28"/>
  <c r="P789" i="28"/>
  <c r="P762" i="28"/>
  <c r="P769" i="28"/>
  <c r="P791" i="28"/>
  <c r="P772" i="28"/>
  <c r="P771" i="28"/>
  <c r="P773" i="28"/>
  <c r="P782" i="28"/>
  <c r="P785" i="28"/>
  <c r="P788" i="28"/>
  <c r="P786" i="28"/>
  <c r="P787" i="28"/>
  <c r="P768" i="28"/>
  <c r="P767" i="28"/>
  <c r="P776" i="28"/>
  <c r="P774" i="28"/>
  <c r="P784" i="28"/>
  <c r="P775" i="28"/>
  <c r="P783" i="28"/>
  <c r="P790" i="28"/>
  <c r="P758" i="28"/>
  <c r="P770" i="28"/>
  <c r="P757" i="28"/>
  <c r="P745" i="28"/>
  <c r="P732" i="28"/>
  <c r="P741" i="28"/>
  <c r="P715" i="28"/>
  <c r="P746" i="28"/>
  <c r="P733" i="28"/>
  <c r="P714" i="28"/>
  <c r="P740" i="28"/>
  <c r="P719" i="28"/>
  <c r="P739" i="28"/>
  <c r="P743" i="28"/>
  <c r="P725" i="28"/>
  <c r="P729" i="28"/>
  <c r="P730" i="28"/>
  <c r="P744" i="28"/>
  <c r="P727" i="28"/>
  <c r="P747" i="28"/>
  <c r="P748" i="28"/>
  <c r="P731" i="28"/>
  <c r="P724" i="28"/>
  <c r="P726" i="28"/>
  <c r="P728" i="28"/>
  <c r="P742" i="28"/>
  <c r="X276" i="29"/>
  <c r="P239" i="29"/>
  <c r="P248" i="29"/>
  <c r="P262" i="29"/>
  <c r="X274" i="29"/>
  <c r="X231" i="29"/>
  <c r="X269" i="29"/>
  <c r="V267" i="29"/>
  <c r="V268" i="29" s="1"/>
  <c r="V269" i="29" s="1"/>
  <c r="V270" i="29" s="1"/>
  <c r="V271" i="29" s="1"/>
  <c r="X272" i="29"/>
  <c r="P267" i="29"/>
  <c r="P275" i="29"/>
  <c r="P247" i="29"/>
  <c r="P271" i="29"/>
  <c r="P231" i="29"/>
  <c r="P270" i="29"/>
  <c r="P273" i="29"/>
  <c r="P268" i="29"/>
  <c r="P276" i="29"/>
  <c r="X271" i="29"/>
  <c r="X267" i="29"/>
  <c r="X270" i="29"/>
  <c r="X273" i="29"/>
  <c r="X268" i="29"/>
  <c r="W239" i="29"/>
  <c r="W240" i="29" s="1"/>
  <c r="W241" i="29" s="1"/>
  <c r="X275" i="29"/>
  <c r="P274" i="29"/>
  <c r="P269" i="29"/>
  <c r="P272" i="29"/>
  <c r="I286" i="29"/>
  <c r="AA286" i="29" s="1"/>
  <c r="A286" i="29"/>
  <c r="C341" i="29"/>
  <c r="V216" i="29"/>
  <c r="V161" i="29"/>
  <c r="V106" i="29"/>
  <c r="I839" i="28" l="1"/>
  <c r="R839" i="28" s="1"/>
  <c r="C882" i="28"/>
  <c r="M839" i="28"/>
  <c r="P813" i="28"/>
  <c r="P831" i="28"/>
  <c r="P833" i="28"/>
  <c r="P830" i="28"/>
  <c r="P811" i="28"/>
  <c r="P814" i="28"/>
  <c r="P815" i="28"/>
  <c r="P832" i="28"/>
  <c r="P805" i="28"/>
  <c r="P827" i="28"/>
  <c r="P825" i="28"/>
  <c r="P826" i="28"/>
  <c r="P829" i="28"/>
  <c r="P812" i="28"/>
  <c r="P800" i="28"/>
  <c r="P828" i="28"/>
  <c r="P818" i="28"/>
  <c r="P816" i="28"/>
  <c r="P801" i="28"/>
  <c r="P819" i="28"/>
  <c r="P810" i="28"/>
  <c r="P817" i="28"/>
  <c r="P834" i="28"/>
  <c r="A341" i="29"/>
  <c r="C396" i="29"/>
  <c r="I341" i="29"/>
  <c r="AA341" i="29" s="1"/>
  <c r="X322" i="29"/>
  <c r="P326" i="29"/>
  <c r="P294" i="29"/>
  <c r="P327" i="29"/>
  <c r="X324" i="29"/>
  <c r="P329" i="29"/>
  <c r="P303" i="29"/>
  <c r="X331" i="29"/>
  <c r="X323" i="29"/>
  <c r="W294" i="29"/>
  <c r="W295" i="29" s="1"/>
  <c r="W296" i="29" s="1"/>
  <c r="P324" i="29"/>
  <c r="X325" i="29"/>
  <c r="P286" i="29"/>
  <c r="P322" i="29"/>
  <c r="P330" i="29"/>
  <c r="P331" i="29"/>
  <c r="P323" i="29"/>
  <c r="X328" i="29"/>
  <c r="X286" i="29"/>
  <c r="P325" i="29"/>
  <c r="P302" i="29"/>
  <c r="X327" i="29"/>
  <c r="P317" i="29"/>
  <c r="V322" i="29"/>
  <c r="V323" i="29" s="1"/>
  <c r="V324" i="29" s="1"/>
  <c r="V325" i="29" s="1"/>
  <c r="V326" i="29" s="1"/>
  <c r="V327" i="29" s="1"/>
  <c r="X326" i="29"/>
  <c r="P328" i="29"/>
  <c r="X330" i="29"/>
  <c r="X329" i="29"/>
  <c r="V272" i="29"/>
  <c r="V217" i="29"/>
  <c r="V162" i="29"/>
  <c r="V107" i="29"/>
  <c r="I882" i="28" l="1"/>
  <c r="R882" i="28" s="1"/>
  <c r="C925" i="28"/>
  <c r="M882" i="28"/>
  <c r="P860" i="28"/>
  <c r="P857" i="28"/>
  <c r="P870" i="28"/>
  <c r="P843" i="28"/>
  <c r="P862" i="28"/>
  <c r="P868" i="28"/>
  <c r="P861" i="28"/>
  <c r="P856" i="28"/>
  <c r="P853" i="28"/>
  <c r="P859" i="28"/>
  <c r="P877" i="28"/>
  <c r="P858" i="28"/>
  <c r="P871" i="28"/>
  <c r="P874" i="28"/>
  <c r="P872" i="28"/>
  <c r="P875" i="28"/>
  <c r="P848" i="28"/>
  <c r="P844" i="28"/>
  <c r="P855" i="28"/>
  <c r="P873" i="28"/>
  <c r="P854" i="28"/>
  <c r="P876" i="28"/>
  <c r="P869" i="28"/>
  <c r="X386" i="29"/>
  <c r="X381" i="29"/>
  <c r="X380" i="29"/>
  <c r="P349" i="29"/>
  <c r="X341" i="29"/>
  <c r="X383" i="29"/>
  <c r="P378" i="29"/>
  <c r="P386" i="29"/>
  <c r="P372" i="29"/>
  <c r="P341" i="29"/>
  <c r="X385" i="29"/>
  <c r="P380" i="29"/>
  <c r="P379" i="29"/>
  <c r="X378" i="29"/>
  <c r="P357" i="29"/>
  <c r="P381" i="29"/>
  <c r="P358" i="29"/>
  <c r="W349" i="29"/>
  <c r="W350" i="29" s="1"/>
  <c r="W351" i="29" s="1"/>
  <c r="P384" i="29"/>
  <c r="X379" i="29"/>
  <c r="P382" i="29"/>
  <c r="P383" i="29"/>
  <c r="P377" i="29"/>
  <c r="V377" i="29"/>
  <c r="V378" i="29" s="1"/>
  <c r="V379" i="29" s="1"/>
  <c r="V380" i="29" s="1"/>
  <c r="V381" i="29" s="1"/>
  <c r="V382" i="29" s="1"/>
  <c r="V383" i="29" s="1"/>
  <c r="X384" i="29"/>
  <c r="X377" i="29"/>
  <c r="X382" i="29"/>
  <c r="P385" i="29"/>
  <c r="I396" i="29"/>
  <c r="AA396" i="29" s="1"/>
  <c r="C451" i="29"/>
  <c r="A396" i="29"/>
  <c r="V328" i="29"/>
  <c r="V273" i="29"/>
  <c r="V218" i="29"/>
  <c r="V163" i="29"/>
  <c r="V108" i="29"/>
  <c r="I925" i="28" l="1"/>
  <c r="R925" i="28" s="1"/>
  <c r="C968" i="28"/>
  <c r="M925" i="28"/>
  <c r="P914" i="28"/>
  <c r="P920" i="28"/>
  <c r="P917" i="28"/>
  <c r="P915" i="28"/>
  <c r="P887" i="28"/>
  <c r="P904" i="28"/>
  <c r="P905" i="28"/>
  <c r="P919" i="28"/>
  <c r="P903" i="28"/>
  <c r="P916" i="28"/>
  <c r="P913" i="28"/>
  <c r="P900" i="28"/>
  <c r="P886" i="28"/>
  <c r="P901" i="28"/>
  <c r="P918" i="28"/>
  <c r="P898" i="28"/>
  <c r="P899" i="28"/>
  <c r="P912" i="28"/>
  <c r="P902" i="28"/>
  <c r="P911" i="28"/>
  <c r="P896" i="28"/>
  <c r="P891" i="28"/>
  <c r="P897" i="28"/>
  <c r="X441" i="29"/>
  <c r="X433" i="29"/>
  <c r="X440" i="29"/>
  <c r="X438" i="29"/>
  <c r="X396" i="29"/>
  <c r="P439" i="29"/>
  <c r="W404" i="29"/>
  <c r="W405" i="29" s="1"/>
  <c r="W406" i="29" s="1"/>
  <c r="P412" i="29"/>
  <c r="P441" i="29"/>
  <c r="P433" i="29"/>
  <c r="P436" i="29"/>
  <c r="P438" i="29"/>
  <c r="P440" i="29"/>
  <c r="X435" i="29"/>
  <c r="P404" i="29"/>
  <c r="X437" i="29"/>
  <c r="V432" i="29"/>
  <c r="V433" i="29" s="1"/>
  <c r="V434" i="29" s="1"/>
  <c r="V435" i="29" s="1"/>
  <c r="V436" i="29" s="1"/>
  <c r="V437" i="29" s="1"/>
  <c r="V438" i="29" s="1"/>
  <c r="V439" i="29" s="1"/>
  <c r="X432" i="29"/>
  <c r="X434" i="29"/>
  <c r="X436" i="29"/>
  <c r="P435" i="29"/>
  <c r="P396" i="29"/>
  <c r="P427" i="29"/>
  <c r="P432" i="29"/>
  <c r="P413" i="29"/>
  <c r="X439" i="29"/>
  <c r="P434" i="29"/>
  <c r="P437" i="29"/>
  <c r="C506" i="29"/>
  <c r="A451" i="29"/>
  <c r="I451" i="29"/>
  <c r="AA451" i="29" s="1"/>
  <c r="V384" i="29"/>
  <c r="V329" i="29"/>
  <c r="V274" i="29"/>
  <c r="V219" i="29"/>
  <c r="V164" i="29"/>
  <c r="V109" i="29"/>
  <c r="I968" i="28" l="1"/>
  <c r="R968" i="28" s="1"/>
  <c r="M968" i="28"/>
  <c r="C1011" i="28"/>
  <c r="P961" i="28"/>
  <c r="P934" i="28"/>
  <c r="P929" i="28"/>
  <c r="P941" i="28"/>
  <c r="P955" i="28"/>
  <c r="P954" i="28"/>
  <c r="P940" i="28"/>
  <c r="P957" i="28"/>
  <c r="P962" i="28"/>
  <c r="P960" i="28"/>
  <c r="P958" i="28"/>
  <c r="P948" i="28"/>
  <c r="P943" i="28"/>
  <c r="P939" i="28"/>
  <c r="P959" i="28"/>
  <c r="P946" i="28"/>
  <c r="P947" i="28"/>
  <c r="P956" i="28"/>
  <c r="P963" i="28"/>
  <c r="P944" i="28"/>
  <c r="P930" i="28"/>
  <c r="P942" i="28"/>
  <c r="P945" i="28"/>
  <c r="X496" i="29"/>
  <c r="P482" i="29"/>
  <c r="P468" i="29"/>
  <c r="P490" i="29"/>
  <c r="P489" i="29"/>
  <c r="X488" i="29"/>
  <c r="W459" i="29"/>
  <c r="W460" i="29" s="1"/>
  <c r="W461" i="29" s="1"/>
  <c r="P491" i="29"/>
  <c r="P467" i="29"/>
  <c r="X487" i="29"/>
  <c r="P494" i="29"/>
  <c r="X489" i="29"/>
  <c r="P492" i="29"/>
  <c r="P487" i="29"/>
  <c r="P495" i="29"/>
  <c r="X490" i="29"/>
  <c r="X491" i="29"/>
  <c r="P493" i="29"/>
  <c r="V487" i="29"/>
  <c r="V488" i="29" s="1"/>
  <c r="V489" i="29" s="1"/>
  <c r="V490" i="29" s="1"/>
  <c r="V491" i="29" s="1"/>
  <c r="V492" i="29" s="1"/>
  <c r="V493" i="29" s="1"/>
  <c r="V494" i="29" s="1"/>
  <c r="V495" i="29" s="1"/>
  <c r="X492" i="29"/>
  <c r="X493" i="29"/>
  <c r="P488" i="29"/>
  <c r="X495" i="29"/>
  <c r="X451" i="29"/>
  <c r="X494" i="29"/>
  <c r="P451" i="29"/>
  <c r="P459" i="29"/>
  <c r="P496" i="29"/>
  <c r="I506" i="29"/>
  <c r="AA506" i="29" s="1"/>
  <c r="A506" i="29"/>
  <c r="V440" i="29"/>
  <c r="V385" i="29"/>
  <c r="V330" i="29"/>
  <c r="V275" i="29"/>
  <c r="V220" i="29"/>
  <c r="V165" i="29"/>
  <c r="V110" i="29"/>
  <c r="P985" i="28" l="1"/>
  <c r="P988" i="28"/>
  <c r="P972" i="28"/>
  <c r="P991" i="28"/>
  <c r="P1001" i="28"/>
  <c r="P982" i="28"/>
  <c r="P1004" i="28"/>
  <c r="P977" i="28"/>
  <c r="P984" i="28"/>
  <c r="P1006" i="28"/>
  <c r="P987" i="28"/>
  <c r="P997" i="28"/>
  <c r="P989" i="28"/>
  <c r="P973" i="28"/>
  <c r="P1005" i="28"/>
  <c r="P1000" i="28"/>
  <c r="P1003" i="28"/>
  <c r="P990" i="28"/>
  <c r="P1002" i="28"/>
  <c r="P983" i="28"/>
  <c r="P986" i="28"/>
  <c r="P999" i="28"/>
  <c r="P998" i="28"/>
  <c r="I1011" i="28"/>
  <c r="R1011" i="28" s="1"/>
  <c r="C1054" i="28"/>
  <c r="M1011" i="28"/>
  <c r="X547" i="29"/>
  <c r="V542" i="29"/>
  <c r="V543" i="29" s="1"/>
  <c r="V544" i="29" s="1"/>
  <c r="V545" i="29" s="1"/>
  <c r="V546" i="29" s="1"/>
  <c r="V547" i="29" s="1"/>
  <c r="V548" i="29" s="1"/>
  <c r="V549" i="29" s="1"/>
  <c r="V550" i="29" s="1"/>
  <c r="V551" i="29" s="1"/>
  <c r="P546" i="29"/>
  <c r="P544" i="29"/>
  <c r="X549" i="29"/>
  <c r="P537" i="29"/>
  <c r="X550" i="29"/>
  <c r="P523" i="29"/>
  <c r="P547" i="29"/>
  <c r="X548" i="29"/>
  <c r="X506" i="29"/>
  <c r="P549" i="29"/>
  <c r="W514" i="29"/>
  <c r="W515" i="29" s="1"/>
  <c r="W516" i="29" s="1"/>
  <c r="X546" i="29"/>
  <c r="X551" i="29"/>
  <c r="X543" i="29"/>
  <c r="P548" i="29"/>
  <c r="P522" i="29"/>
  <c r="X545" i="29"/>
  <c r="X542" i="29"/>
  <c r="P550" i="29"/>
  <c r="P506" i="29"/>
  <c r="X544" i="29"/>
  <c r="P542" i="29"/>
  <c r="P545" i="29"/>
  <c r="P551" i="29"/>
  <c r="P514" i="29"/>
  <c r="P543" i="29"/>
  <c r="V496" i="29"/>
  <c r="V441" i="29"/>
  <c r="V386" i="29"/>
  <c r="V331" i="29"/>
  <c r="V276" i="29"/>
  <c r="V221" i="29"/>
  <c r="V166" i="29"/>
  <c r="V111" i="29"/>
  <c r="I1054" i="28" l="1"/>
  <c r="R1054" i="28" s="1"/>
  <c r="C1097" i="28"/>
  <c r="C1140" i="28" s="1"/>
  <c r="C1182" i="28" s="1"/>
  <c r="M1054" i="28"/>
  <c r="P1032" i="28"/>
  <c r="P1025" i="28"/>
  <c r="P1027" i="28"/>
  <c r="P1015" i="28"/>
  <c r="P1034" i="28"/>
  <c r="P1044" i="28"/>
  <c r="P1028" i="28"/>
  <c r="P1046" i="28"/>
  <c r="P1033" i="28"/>
  <c r="P1049" i="28"/>
  <c r="P1030" i="28"/>
  <c r="P1043" i="28"/>
  <c r="P1031" i="28"/>
  <c r="P1041" i="28"/>
  <c r="P1047" i="28"/>
  <c r="P1020" i="28"/>
  <c r="P1042" i="28"/>
  <c r="P1029" i="28"/>
  <c r="P1045" i="28"/>
  <c r="P1026" i="28"/>
  <c r="P1040" i="28"/>
  <c r="P1016" i="28"/>
  <c r="P1048" i="28"/>
  <c r="N58" i="29"/>
  <c r="M58" i="29"/>
  <c r="L58" i="29"/>
  <c r="K58" i="29"/>
  <c r="J58" i="29"/>
  <c r="I58" i="29"/>
  <c r="N44" i="29"/>
  <c r="M44" i="29"/>
  <c r="L44" i="29"/>
  <c r="K44" i="29"/>
  <c r="J44" i="29"/>
  <c r="I44" i="29"/>
  <c r="N40" i="29"/>
  <c r="M40" i="29"/>
  <c r="L40" i="29"/>
  <c r="K40" i="29"/>
  <c r="J40" i="29"/>
  <c r="I40" i="29"/>
  <c r="N25" i="29"/>
  <c r="M25" i="29"/>
  <c r="L25" i="29"/>
  <c r="K25" i="29"/>
  <c r="J25" i="29"/>
  <c r="I25" i="29"/>
  <c r="H21" i="29"/>
  <c r="N18" i="29"/>
  <c r="AE18" i="29" s="1"/>
  <c r="M18" i="29"/>
  <c r="AD18" i="29" s="1"/>
  <c r="L18" i="29"/>
  <c r="AC18" i="29" s="1"/>
  <c r="K18" i="29"/>
  <c r="AB18" i="29" s="1"/>
  <c r="J18" i="29"/>
  <c r="AA18" i="29" s="1"/>
  <c r="I18" i="29"/>
  <c r="Z18" i="29" s="1"/>
  <c r="A11" i="29"/>
  <c r="Q2" i="29"/>
  <c r="N113" i="27"/>
  <c r="M113" i="27"/>
  <c r="L113" i="27"/>
  <c r="K113" i="27"/>
  <c r="J113" i="27"/>
  <c r="I113" i="27"/>
  <c r="N99" i="27"/>
  <c r="M99" i="27"/>
  <c r="L99" i="27"/>
  <c r="K99" i="27"/>
  <c r="J99" i="27"/>
  <c r="I99" i="27"/>
  <c r="N95" i="27"/>
  <c r="M95" i="27"/>
  <c r="L95" i="27"/>
  <c r="K95" i="27"/>
  <c r="J95" i="27"/>
  <c r="I95" i="27"/>
  <c r="N80" i="27"/>
  <c r="M80" i="27"/>
  <c r="L80" i="27"/>
  <c r="K80" i="27"/>
  <c r="J80" i="27"/>
  <c r="I80" i="27"/>
  <c r="H76" i="27"/>
  <c r="N73" i="27"/>
  <c r="AE73" i="27" s="1"/>
  <c r="M73" i="27"/>
  <c r="AD73" i="27" s="1"/>
  <c r="L73" i="27"/>
  <c r="AC73" i="27" s="1"/>
  <c r="K73" i="27"/>
  <c r="AB73" i="27" s="1"/>
  <c r="J73" i="27"/>
  <c r="AA73" i="27" s="1"/>
  <c r="I73" i="27"/>
  <c r="Z73" i="27" s="1"/>
  <c r="A66" i="27"/>
  <c r="S62" i="1"/>
  <c r="S60" i="1"/>
  <c r="Q35" i="18" l="1"/>
  <c r="C1224" i="28"/>
  <c r="I1097" i="28"/>
  <c r="R1097" i="28" s="1"/>
  <c r="M1097" i="28"/>
  <c r="P1076" i="28"/>
  <c r="P1069" i="28"/>
  <c r="P1071" i="28"/>
  <c r="P1086" i="28"/>
  <c r="P1074" i="28"/>
  <c r="P1084" i="28"/>
  <c r="P1063" i="28"/>
  <c r="P1091" i="28"/>
  <c r="P1072" i="28"/>
  <c r="P1073" i="28"/>
  <c r="P1075" i="28"/>
  <c r="P1070" i="28"/>
  <c r="P1077" i="28"/>
  <c r="P1087" i="28"/>
  <c r="P1085" i="28"/>
  <c r="P1058" i="28"/>
  <c r="P1059" i="28"/>
  <c r="P1089" i="28"/>
  <c r="P1092" i="28"/>
  <c r="P1083" i="28"/>
  <c r="P1068" i="28"/>
  <c r="P1090" i="28"/>
  <c r="P1088" i="28"/>
  <c r="S61" i="1"/>
  <c r="I66" i="30" s="1"/>
  <c r="L14" i="28"/>
  <c r="P35" i="18"/>
  <c r="D51" i="18"/>
  <c r="E126" i="28" l="1"/>
  <c r="R1182" i="28"/>
  <c r="P1218" i="28" s="1"/>
  <c r="R1224" i="28"/>
  <c r="P1260" i="28" s="1"/>
  <c r="P1213" i="28"/>
  <c r="P1197" i="28"/>
  <c r="I1182" i="28"/>
  <c r="P1216" i="28"/>
  <c r="P1133" i="28"/>
  <c r="P1106" i="28"/>
  <c r="P1132" i="28"/>
  <c r="P1115" i="28"/>
  <c r="P1127" i="28"/>
  <c r="P1130" i="28"/>
  <c r="P1129" i="28"/>
  <c r="P1134" i="28"/>
  <c r="P1128" i="28"/>
  <c r="P1101" i="28"/>
  <c r="P1120" i="28"/>
  <c r="P1111" i="28"/>
  <c r="P1119" i="28"/>
  <c r="P1113" i="28"/>
  <c r="P1112" i="28"/>
  <c r="P1118" i="28"/>
  <c r="P1126" i="28"/>
  <c r="P1117" i="28"/>
  <c r="P1135" i="28"/>
  <c r="P1116" i="28"/>
  <c r="P1102" i="28"/>
  <c r="P1114" i="28"/>
  <c r="P1131" i="28"/>
  <c r="E125" i="28"/>
  <c r="K125" i="28" s="1"/>
  <c r="P82" i="30"/>
  <c r="W74" i="30"/>
  <c r="W75" i="30" s="1"/>
  <c r="W76" i="30" s="1"/>
  <c r="X105" i="30"/>
  <c r="P83" i="30"/>
  <c r="P110" i="30"/>
  <c r="X104" i="30"/>
  <c r="V102" i="30"/>
  <c r="V103" i="30" s="1"/>
  <c r="V104" i="30" s="1"/>
  <c r="V105" i="30" s="1"/>
  <c r="V106" i="30" s="1"/>
  <c r="V107" i="30" s="1"/>
  <c r="V108" i="30" s="1"/>
  <c r="V109" i="30" s="1"/>
  <c r="V110" i="30" s="1"/>
  <c r="V111" i="30" s="1"/>
  <c r="X107" i="30"/>
  <c r="X110" i="30"/>
  <c r="X109" i="30"/>
  <c r="P106" i="30"/>
  <c r="X103" i="30"/>
  <c r="P105" i="30"/>
  <c r="X106" i="30"/>
  <c r="P104" i="30"/>
  <c r="P107" i="30"/>
  <c r="X102" i="30"/>
  <c r="G76" i="30"/>
  <c r="P109" i="30"/>
  <c r="P102" i="30"/>
  <c r="X66" i="30"/>
  <c r="Y66" i="30" s="1"/>
  <c r="Z66" i="30" s="1"/>
  <c r="P108" i="30"/>
  <c r="P103" i="30"/>
  <c r="P111" i="30"/>
  <c r="P97" i="30"/>
  <c r="G74" i="30"/>
  <c r="X108" i="30"/>
  <c r="X111" i="30"/>
  <c r="AA66" i="30"/>
  <c r="AB66" i="30" s="1"/>
  <c r="AC66" i="30" s="1"/>
  <c r="P74" i="30"/>
  <c r="N82" i="30"/>
  <c r="N114" i="30" s="1"/>
  <c r="K82" i="30"/>
  <c r="K114" i="30" s="1"/>
  <c r="L82" i="30"/>
  <c r="L114" i="30" s="1"/>
  <c r="M82" i="30"/>
  <c r="M114" i="30" s="1"/>
  <c r="I82" i="30"/>
  <c r="I114" i="30" s="1"/>
  <c r="J82" i="30"/>
  <c r="J114" i="30" s="1"/>
  <c r="I11" i="30"/>
  <c r="R1140" i="28"/>
  <c r="E99" i="28"/>
  <c r="I121" i="30"/>
  <c r="E124" i="28"/>
  <c r="E97" i="28"/>
  <c r="E98" i="28"/>
  <c r="N126" i="28"/>
  <c r="K126" i="28"/>
  <c r="L126" i="28"/>
  <c r="M126" i="28"/>
  <c r="I126" i="28"/>
  <c r="H126" i="28"/>
  <c r="J126" i="28"/>
  <c r="J26" i="28"/>
  <c r="K26" i="28"/>
  <c r="L26" i="28"/>
  <c r="M26" i="28"/>
  <c r="N26" i="28"/>
  <c r="J27" i="28"/>
  <c r="K27" i="28"/>
  <c r="L27" i="28"/>
  <c r="M27" i="28"/>
  <c r="N27" i="28"/>
  <c r="J28" i="28"/>
  <c r="K28" i="28"/>
  <c r="L28" i="28"/>
  <c r="M28" i="28"/>
  <c r="N28" i="28"/>
  <c r="J29" i="28"/>
  <c r="K29" i="28"/>
  <c r="L29" i="28"/>
  <c r="M29" i="28"/>
  <c r="N29" i="28"/>
  <c r="J30" i="28"/>
  <c r="K30" i="28"/>
  <c r="L30" i="28"/>
  <c r="M30" i="28"/>
  <c r="N30" i="28"/>
  <c r="J31" i="28"/>
  <c r="K31" i="28"/>
  <c r="L31" i="28"/>
  <c r="M31" i="28"/>
  <c r="N31" i="28"/>
  <c r="J32" i="28"/>
  <c r="K32" i="28"/>
  <c r="L32" i="28"/>
  <c r="M32" i="28"/>
  <c r="N32" i="28"/>
  <c r="J33" i="28"/>
  <c r="K33" i="28"/>
  <c r="L33" i="28"/>
  <c r="M33" i="28"/>
  <c r="N33" i="28"/>
  <c r="J34" i="28"/>
  <c r="K34" i="28"/>
  <c r="L34" i="28"/>
  <c r="M34" i="28"/>
  <c r="N34" i="28"/>
  <c r="J35" i="28"/>
  <c r="K35" i="28"/>
  <c r="L35" i="28"/>
  <c r="M35" i="28"/>
  <c r="N35" i="28"/>
  <c r="J36" i="28"/>
  <c r="K36" i="28"/>
  <c r="L36" i="28"/>
  <c r="M36" i="28"/>
  <c r="N36" i="28"/>
  <c r="J37" i="28"/>
  <c r="K37" i="28"/>
  <c r="L37" i="28"/>
  <c r="M37" i="28"/>
  <c r="N37" i="28"/>
  <c r="J38" i="28"/>
  <c r="K38" i="28"/>
  <c r="L38" i="28"/>
  <c r="M38" i="28"/>
  <c r="N38" i="28"/>
  <c r="J39" i="28"/>
  <c r="K39" i="28"/>
  <c r="L39" i="28"/>
  <c r="M39" i="28"/>
  <c r="N39" i="28"/>
  <c r="J40" i="28"/>
  <c r="K40" i="28"/>
  <c r="L40" i="28"/>
  <c r="M40" i="28"/>
  <c r="N40" i="28"/>
  <c r="J41" i="28"/>
  <c r="K41" i="28"/>
  <c r="L41" i="28"/>
  <c r="M41" i="28"/>
  <c r="N41" i="28"/>
  <c r="J42" i="28"/>
  <c r="K42" i="28"/>
  <c r="L42" i="28"/>
  <c r="M42" i="28"/>
  <c r="N42" i="28"/>
  <c r="J43" i="28"/>
  <c r="K43" i="28"/>
  <c r="L43" i="28"/>
  <c r="M43" i="28"/>
  <c r="N43" i="28"/>
  <c r="G26" i="28"/>
  <c r="G27" i="28"/>
  <c r="G28" i="28"/>
  <c r="G29" i="28"/>
  <c r="G30" i="28"/>
  <c r="G31" i="28"/>
  <c r="G32" i="28"/>
  <c r="G33" i="28"/>
  <c r="G34" i="28"/>
  <c r="G35" i="28"/>
  <c r="G36" i="28"/>
  <c r="G37" i="28"/>
  <c r="G38" i="28"/>
  <c r="G39" i="28"/>
  <c r="G40" i="28"/>
  <c r="G41" i="28"/>
  <c r="G42" i="28"/>
  <c r="G43" i="28"/>
  <c r="E26" i="28"/>
  <c r="E27" i="28"/>
  <c r="E28" i="28"/>
  <c r="E29" i="28"/>
  <c r="E30" i="28"/>
  <c r="E31" i="28"/>
  <c r="E32" i="28"/>
  <c r="E33" i="28"/>
  <c r="E34" i="28"/>
  <c r="E35" i="28"/>
  <c r="E36" i="28"/>
  <c r="E37" i="28"/>
  <c r="E38" i="28"/>
  <c r="E39" i="28"/>
  <c r="E40" i="28"/>
  <c r="E41" i="28"/>
  <c r="E42" i="28"/>
  <c r="E43" i="28"/>
  <c r="K25" i="28"/>
  <c r="L25" i="28"/>
  <c r="M25" i="28"/>
  <c r="N25" i="28"/>
  <c r="J25" i="28"/>
  <c r="G25" i="28"/>
  <c r="E25" i="28"/>
  <c r="N24" i="28"/>
  <c r="M24" i="28"/>
  <c r="L24" i="28"/>
  <c r="K24" i="28"/>
  <c r="J24" i="28"/>
  <c r="G24" i="28"/>
  <c r="E24" i="28"/>
  <c r="J16" i="28"/>
  <c r="J15" i="28"/>
  <c r="J13" i="28"/>
  <c r="J12" i="28"/>
  <c r="D254" i="28"/>
  <c r="D275" i="28"/>
  <c r="D246" i="28"/>
  <c r="E246" i="28"/>
  <c r="F246" i="28"/>
  <c r="M246" i="28"/>
  <c r="D247" i="28"/>
  <c r="E247" i="28"/>
  <c r="F247" i="28"/>
  <c r="M247" i="28"/>
  <c r="D248" i="28"/>
  <c r="E248" i="28"/>
  <c r="F248" i="28"/>
  <c r="M248" i="28"/>
  <c r="D249" i="28"/>
  <c r="E249" i="28"/>
  <c r="F249" i="28"/>
  <c r="M249" i="28"/>
  <c r="D250" i="28"/>
  <c r="D251" i="28"/>
  <c r="D252" i="28"/>
  <c r="D253" i="28"/>
  <c r="E245" i="28"/>
  <c r="F245" i="28"/>
  <c r="M245" i="28"/>
  <c r="D241" i="28"/>
  <c r="D240" i="28"/>
  <c r="D238" i="28"/>
  <c r="E238" i="28"/>
  <c r="F238" i="28"/>
  <c r="H238" i="28"/>
  <c r="I238" i="28"/>
  <c r="D236" i="28"/>
  <c r="E236" i="28"/>
  <c r="F236" i="28"/>
  <c r="H236" i="28"/>
  <c r="I236" i="28"/>
  <c r="D237" i="28"/>
  <c r="E237" i="28"/>
  <c r="F237" i="28"/>
  <c r="H237" i="28"/>
  <c r="I237" i="28"/>
  <c r="D229" i="28"/>
  <c r="E229" i="28"/>
  <c r="F229" i="28"/>
  <c r="H229" i="28"/>
  <c r="I229" i="28"/>
  <c r="D230" i="28"/>
  <c r="E230" i="28"/>
  <c r="F230" i="28"/>
  <c r="H230" i="28"/>
  <c r="I230" i="28"/>
  <c r="D231" i="28"/>
  <c r="E231" i="28"/>
  <c r="F231" i="28"/>
  <c r="H231" i="28"/>
  <c r="I231" i="28"/>
  <c r="D232" i="28"/>
  <c r="E232" i="28"/>
  <c r="F232" i="28"/>
  <c r="H232" i="28"/>
  <c r="I232" i="28"/>
  <c r="D233" i="28"/>
  <c r="E233" i="28"/>
  <c r="F233" i="28"/>
  <c r="H233" i="28"/>
  <c r="I233" i="28"/>
  <c r="D234" i="28"/>
  <c r="E234" i="28"/>
  <c r="F234" i="28"/>
  <c r="H234" i="28"/>
  <c r="I234" i="28"/>
  <c r="D235" i="28"/>
  <c r="E235" i="28"/>
  <c r="F235" i="28"/>
  <c r="H235" i="28"/>
  <c r="I235" i="28"/>
  <c r="E228" i="28"/>
  <c r="F228" i="28"/>
  <c r="H228" i="28"/>
  <c r="I228" i="28"/>
  <c r="D215" i="28"/>
  <c r="E215" i="28"/>
  <c r="F215" i="28"/>
  <c r="G215" i="28"/>
  <c r="H215" i="28"/>
  <c r="I215" i="28"/>
  <c r="J215" i="28"/>
  <c r="K215" i="28"/>
  <c r="L215" i="28"/>
  <c r="M215" i="28"/>
  <c r="N215" i="28"/>
  <c r="D216" i="28"/>
  <c r="E216" i="28"/>
  <c r="F216" i="28"/>
  <c r="G216" i="28"/>
  <c r="H216" i="28"/>
  <c r="I216" i="28"/>
  <c r="J216" i="28"/>
  <c r="K216" i="28"/>
  <c r="L216" i="28"/>
  <c r="M216" i="28"/>
  <c r="N216" i="28"/>
  <c r="D217" i="28"/>
  <c r="E217" i="28"/>
  <c r="F217" i="28"/>
  <c r="G217" i="28"/>
  <c r="H217" i="28"/>
  <c r="I217" i="28"/>
  <c r="J217" i="28"/>
  <c r="K217" i="28"/>
  <c r="L217" i="28"/>
  <c r="M217" i="28"/>
  <c r="N217" i="28"/>
  <c r="D218" i="28"/>
  <c r="E218" i="28"/>
  <c r="F218" i="28"/>
  <c r="G218" i="28"/>
  <c r="H218" i="28"/>
  <c r="I218" i="28"/>
  <c r="J218" i="28"/>
  <c r="K218" i="28"/>
  <c r="L218" i="28"/>
  <c r="M218" i="28"/>
  <c r="N218" i="28"/>
  <c r="D219" i="28"/>
  <c r="E219" i="28"/>
  <c r="F219" i="28"/>
  <c r="G219" i="28"/>
  <c r="H219" i="28"/>
  <c r="I219" i="28"/>
  <c r="J219" i="28"/>
  <c r="K219" i="28"/>
  <c r="L219" i="28"/>
  <c r="M219" i="28"/>
  <c r="N219" i="28"/>
  <c r="D220" i="28"/>
  <c r="E220" i="28"/>
  <c r="F220" i="28"/>
  <c r="G220" i="28"/>
  <c r="H220" i="28"/>
  <c r="I220" i="28"/>
  <c r="J220" i="28"/>
  <c r="K220" i="28"/>
  <c r="L220" i="28"/>
  <c r="M220" i="28"/>
  <c r="N220" i="28"/>
  <c r="D221" i="28"/>
  <c r="E221" i="28"/>
  <c r="F221" i="28"/>
  <c r="G221" i="28"/>
  <c r="H221" i="28"/>
  <c r="I221" i="28"/>
  <c r="J221" i="28"/>
  <c r="K221" i="28"/>
  <c r="L221" i="28"/>
  <c r="M221" i="28"/>
  <c r="N221" i="28"/>
  <c r="D222" i="28"/>
  <c r="E222" i="28"/>
  <c r="F222" i="28"/>
  <c r="G222" i="28"/>
  <c r="H222" i="28"/>
  <c r="I222" i="28"/>
  <c r="J222" i="28"/>
  <c r="K222" i="28"/>
  <c r="L222" i="28"/>
  <c r="M222" i="28"/>
  <c r="N222" i="28"/>
  <c r="D223" i="28"/>
  <c r="E223" i="28"/>
  <c r="F223" i="28"/>
  <c r="G223" i="28"/>
  <c r="H223" i="28"/>
  <c r="I223" i="28"/>
  <c r="J223" i="28"/>
  <c r="K223" i="28"/>
  <c r="L223" i="28"/>
  <c r="M223" i="28"/>
  <c r="N223" i="28"/>
  <c r="D224" i="28"/>
  <c r="E224" i="28"/>
  <c r="F224" i="28"/>
  <c r="G224" i="28"/>
  <c r="H224" i="28"/>
  <c r="I224" i="28"/>
  <c r="J224" i="28"/>
  <c r="K224" i="28"/>
  <c r="L224" i="28"/>
  <c r="M224" i="28"/>
  <c r="N224" i="28"/>
  <c r="E214" i="28"/>
  <c r="F214" i="28"/>
  <c r="G214" i="28"/>
  <c r="H214" i="28"/>
  <c r="I214" i="28"/>
  <c r="J214" i="28"/>
  <c r="K214" i="28"/>
  <c r="L214" i="28"/>
  <c r="M214" i="28"/>
  <c r="N214" i="28"/>
  <c r="P1229" i="28" l="1"/>
  <c r="P1214" i="28"/>
  <c r="P1211" i="28"/>
  <c r="P1212" i="28"/>
  <c r="P1217" i="28"/>
  <c r="P1202" i="28"/>
  <c r="P1187" i="28"/>
  <c r="P1261" i="28"/>
  <c r="P1191" i="28"/>
  <c r="P1203" i="28"/>
  <c r="P1198" i="28"/>
  <c r="P1200" i="28"/>
  <c r="I1224" i="28"/>
  <c r="P1242" i="28"/>
  <c r="P1220" i="28"/>
  <c r="P1201" i="28"/>
  <c r="P1196" i="28"/>
  <c r="P1204" i="28"/>
  <c r="P1199" i="28"/>
  <c r="P1205" i="28"/>
  <c r="P1259" i="28"/>
  <c r="P1246" i="28"/>
  <c r="P1186" i="28"/>
  <c r="P1215" i="28"/>
  <c r="P1219" i="28"/>
  <c r="P1243" i="28"/>
  <c r="P1241" i="28"/>
  <c r="P1240" i="28"/>
  <c r="P1254" i="28"/>
  <c r="P1256" i="28"/>
  <c r="P1255" i="28"/>
  <c r="P1262" i="28"/>
  <c r="P1253" i="28"/>
  <c r="P1228" i="28"/>
  <c r="P1238" i="28"/>
  <c r="P1239" i="28"/>
  <c r="P1233" i="28"/>
  <c r="P1257" i="28"/>
  <c r="P1247" i="28"/>
  <c r="P1245" i="28"/>
  <c r="P1244" i="28"/>
  <c r="P1258" i="28"/>
  <c r="J125" i="28"/>
  <c r="M125" i="28"/>
  <c r="H125" i="28"/>
  <c r="N125" i="28"/>
  <c r="I125" i="28"/>
  <c r="L125" i="28"/>
  <c r="I1140" i="28"/>
  <c r="P1174" i="28"/>
  <c r="P1155" i="28"/>
  <c r="P1162" i="28"/>
  <c r="P1144" i="28"/>
  <c r="P1157" i="28"/>
  <c r="P1175" i="28"/>
  <c r="P1163" i="28"/>
  <c r="P1173" i="28"/>
  <c r="P1154" i="28"/>
  <c r="P1172" i="28"/>
  <c r="P1171" i="28"/>
  <c r="P1178" i="28"/>
  <c r="P1159" i="28"/>
  <c r="P1169" i="28"/>
  <c r="P1145" i="28"/>
  <c r="P1161" i="28"/>
  <c r="P1156" i="28"/>
  <c r="P1170" i="28"/>
  <c r="P1177" i="28"/>
  <c r="P1158" i="28"/>
  <c r="P1176" i="28"/>
  <c r="P1149" i="28"/>
  <c r="P1160" i="28"/>
  <c r="M75" i="30"/>
  <c r="N75" i="30"/>
  <c r="I75" i="30"/>
  <c r="L75" i="30"/>
  <c r="H82" i="30"/>
  <c r="H97" i="30" s="1"/>
  <c r="K75" i="30"/>
  <c r="J75" i="30"/>
  <c r="N169" i="30"/>
  <c r="P165" i="30"/>
  <c r="W129" i="30"/>
  <c r="W130" i="30" s="1"/>
  <c r="W131" i="30" s="1"/>
  <c r="P160" i="30"/>
  <c r="L169" i="30"/>
  <c r="P161" i="30"/>
  <c r="I137" i="30"/>
  <c r="P163" i="30"/>
  <c r="Y121" i="30"/>
  <c r="V157" i="30"/>
  <c r="V158" i="30" s="1"/>
  <c r="V159" i="30" s="1"/>
  <c r="V160" i="30" s="1"/>
  <c r="V161" i="30" s="1"/>
  <c r="V162" i="30" s="1"/>
  <c r="V163" i="30" s="1"/>
  <c r="V164" i="30" s="1"/>
  <c r="V165" i="30" s="1"/>
  <c r="V166" i="30" s="1"/>
  <c r="X162" i="30"/>
  <c r="K169" i="30"/>
  <c r="L137" i="30"/>
  <c r="P164" i="30"/>
  <c r="AB121" i="30"/>
  <c r="AC121" i="30" s="1"/>
  <c r="I169" i="30"/>
  <c r="X157" i="30"/>
  <c r="J137" i="30"/>
  <c r="P157" i="30"/>
  <c r="P152" i="30"/>
  <c r="G129" i="30"/>
  <c r="X159" i="30"/>
  <c r="X161" i="30"/>
  <c r="P162" i="30"/>
  <c r="X165" i="30"/>
  <c r="G131" i="30"/>
  <c r="X160" i="30"/>
  <c r="Z121" i="30"/>
  <c r="X121" i="30"/>
  <c r="M137" i="30"/>
  <c r="X163" i="30"/>
  <c r="P137" i="30"/>
  <c r="P158" i="30"/>
  <c r="P166" i="30"/>
  <c r="P129" i="30"/>
  <c r="K137" i="30"/>
  <c r="P159" i="30"/>
  <c r="X158" i="30"/>
  <c r="X166" i="30"/>
  <c r="AA121" i="30"/>
  <c r="X164" i="30"/>
  <c r="P138" i="30"/>
  <c r="M169" i="30"/>
  <c r="N137" i="30"/>
  <c r="J169" i="30"/>
  <c r="I97" i="30"/>
  <c r="I112" i="30" s="1"/>
  <c r="M97" i="30"/>
  <c r="M112" i="30" s="1"/>
  <c r="N97" i="30"/>
  <c r="N112" i="30" s="1"/>
  <c r="K97" i="30"/>
  <c r="K112" i="30" s="1"/>
  <c r="J97" i="30"/>
  <c r="J112" i="30" s="1"/>
  <c r="L97" i="30"/>
  <c r="L112" i="30" s="1"/>
  <c r="A11" i="27"/>
  <c r="L152" i="30" l="1"/>
  <c r="L167" i="30" s="1"/>
  <c r="I152" i="30"/>
  <c r="I167" i="30" s="1"/>
  <c r="J152" i="30"/>
  <c r="J167" i="30" s="1"/>
  <c r="N152" i="30"/>
  <c r="N167" i="30" s="1"/>
  <c r="M152" i="30"/>
  <c r="M167" i="30" s="1"/>
  <c r="K152" i="30"/>
  <c r="K167" i="30" s="1"/>
  <c r="H137" i="30"/>
  <c r="H152" i="30" s="1"/>
  <c r="I130" i="30"/>
  <c r="J130" i="30"/>
  <c r="K130" i="30"/>
  <c r="M130" i="30"/>
  <c r="L130" i="30"/>
  <c r="N130" i="30"/>
  <c r="T97" i="23"/>
  <c r="T96" i="23"/>
  <c r="T95" i="23"/>
  <c r="T43" i="23"/>
  <c r="T42" i="23"/>
  <c r="T41" i="23"/>
  <c r="Q62" i="1"/>
  <c r="P62" i="1"/>
  <c r="Q61" i="1"/>
  <c r="P61" i="1"/>
  <c r="Q60" i="1"/>
  <c r="P60" i="1"/>
  <c r="P18" i="1"/>
  <c r="Q18" i="1"/>
  <c r="P19" i="1"/>
  <c r="Q19" i="1"/>
  <c r="P20" i="1"/>
  <c r="Q20" i="1"/>
  <c r="P21" i="1"/>
  <c r="Q21" i="1"/>
  <c r="P22" i="1"/>
  <c r="Q22" i="1"/>
  <c r="P23" i="1"/>
  <c r="Q23" i="1"/>
  <c r="P24" i="1"/>
  <c r="Q24" i="1"/>
  <c r="P25" i="1"/>
  <c r="Q25" i="1"/>
  <c r="P26" i="1"/>
  <c r="Q26" i="1"/>
  <c r="Q17" i="1"/>
  <c r="P17" i="1"/>
  <c r="W62" i="1"/>
  <c r="V62" i="1"/>
  <c r="W61" i="1"/>
  <c r="V61" i="1"/>
  <c r="W60" i="1"/>
  <c r="V60" i="1"/>
  <c r="V40" i="1"/>
  <c r="V41" i="1"/>
  <c r="V42" i="1"/>
  <c r="V43" i="1"/>
  <c r="V44" i="1"/>
  <c r="V45" i="1"/>
  <c r="V46" i="1"/>
  <c r="V47" i="1"/>
  <c r="V48" i="1"/>
  <c r="V39" i="1"/>
  <c r="W18" i="1"/>
  <c r="W19" i="1"/>
  <c r="W20" i="1"/>
  <c r="W21" i="1"/>
  <c r="W22" i="1"/>
  <c r="W23" i="1"/>
  <c r="W24" i="1"/>
  <c r="W25" i="1"/>
  <c r="W26" i="1"/>
  <c r="W17" i="1"/>
  <c r="V18" i="1"/>
  <c r="V19" i="1"/>
  <c r="V20" i="1"/>
  <c r="V21" i="1"/>
  <c r="V22" i="1"/>
  <c r="V23" i="1"/>
  <c r="V24" i="1"/>
  <c r="V25" i="1"/>
  <c r="V26" i="1"/>
  <c r="V17" i="1"/>
  <c r="T18" i="23"/>
  <c r="H78" i="6" l="1"/>
  <c r="H41" i="28" s="1"/>
  <c r="H77" i="6"/>
  <c r="H40" i="28" s="1"/>
  <c r="H76" i="6"/>
  <c r="H39" i="28" s="1"/>
  <c r="H75" i="6"/>
  <c r="H38" i="28" s="1"/>
  <c r="H74" i="6"/>
  <c r="H37" i="28" s="1"/>
  <c r="H73" i="6"/>
  <c r="H36" i="28" s="1"/>
  <c r="H72" i="6"/>
  <c r="H35" i="28" s="1"/>
  <c r="H71" i="6"/>
  <c r="H34" i="28" s="1"/>
  <c r="H70" i="6"/>
  <c r="H33" i="28" s="1"/>
  <c r="H69" i="6"/>
  <c r="H32" i="28" s="1"/>
  <c r="H68" i="6"/>
  <c r="H31" i="28" s="1"/>
  <c r="H67" i="6"/>
  <c r="H30" i="28" s="1"/>
  <c r="H66" i="6"/>
  <c r="H29" i="28" s="1"/>
  <c r="H65" i="6"/>
  <c r="H28" i="28" s="1"/>
  <c r="H79" i="6"/>
  <c r="H42" i="28" s="1"/>
  <c r="H64" i="6"/>
  <c r="H27" i="28" s="1"/>
  <c r="H80" i="6"/>
  <c r="H43" i="28" s="1"/>
  <c r="H63" i="6"/>
  <c r="H26" i="28" s="1"/>
  <c r="L212" i="28" l="1"/>
  <c r="I212" i="28"/>
  <c r="L211" i="28"/>
  <c r="I211" i="28"/>
  <c r="L210" i="28"/>
  <c r="I210" i="28"/>
  <c r="L209" i="28"/>
  <c r="I209" i="28"/>
  <c r="L208" i="28"/>
  <c r="I208" i="28"/>
  <c r="L207" i="28"/>
  <c r="I207" i="28"/>
  <c r="L206" i="28"/>
  <c r="I206" i="28"/>
  <c r="L205" i="28"/>
  <c r="I205" i="28"/>
  <c r="L204" i="28"/>
  <c r="I204" i="28"/>
  <c r="L203" i="28"/>
  <c r="I203" i="28"/>
  <c r="H212" i="28"/>
  <c r="G212" i="28"/>
  <c r="F212" i="28"/>
  <c r="E212" i="28"/>
  <c r="H211" i="28"/>
  <c r="G211" i="28"/>
  <c r="F211" i="28"/>
  <c r="E211" i="28"/>
  <c r="H210" i="28"/>
  <c r="G210" i="28"/>
  <c r="F210" i="28"/>
  <c r="E210" i="28"/>
  <c r="H209" i="28"/>
  <c r="G209" i="28"/>
  <c r="F209" i="28"/>
  <c r="E209" i="28"/>
  <c r="H208" i="28"/>
  <c r="G208" i="28"/>
  <c r="F208" i="28"/>
  <c r="E208" i="28"/>
  <c r="H207" i="28"/>
  <c r="G207" i="28"/>
  <c r="F207" i="28"/>
  <c r="E207" i="28"/>
  <c r="H206" i="28"/>
  <c r="G206" i="28"/>
  <c r="F206" i="28"/>
  <c r="E206" i="28"/>
  <c r="H205" i="28"/>
  <c r="G205" i="28"/>
  <c r="F205" i="28"/>
  <c r="E205" i="28"/>
  <c r="H204" i="28"/>
  <c r="G204" i="28"/>
  <c r="F204" i="28"/>
  <c r="E204" i="28"/>
  <c r="E203" i="28"/>
  <c r="H203" i="28"/>
  <c r="G203" i="28"/>
  <c r="F203" i="28"/>
  <c r="N200" i="28"/>
  <c r="M200" i="28"/>
  <c r="L200" i="28"/>
  <c r="K200" i="28"/>
  <c r="J200" i="28"/>
  <c r="I200" i="28"/>
  <c r="H200" i="28"/>
  <c r="G200" i="28"/>
  <c r="F200" i="28"/>
  <c r="E200" i="28"/>
  <c r="N199" i="28"/>
  <c r="M199" i="28"/>
  <c r="L199" i="28"/>
  <c r="K199" i="28"/>
  <c r="J199" i="28"/>
  <c r="I199" i="28"/>
  <c r="H199" i="28"/>
  <c r="G199" i="28"/>
  <c r="F199" i="28"/>
  <c r="E199" i="28"/>
  <c r="N198" i="28"/>
  <c r="M198" i="28"/>
  <c r="L198" i="28"/>
  <c r="K198" i="28"/>
  <c r="J198" i="28"/>
  <c r="I198" i="28"/>
  <c r="H198" i="28"/>
  <c r="G198" i="28"/>
  <c r="F198" i="28"/>
  <c r="E198" i="28"/>
  <c r="N197" i="28"/>
  <c r="M197" i="28"/>
  <c r="L197" i="28"/>
  <c r="K197" i="28"/>
  <c r="J197" i="28"/>
  <c r="I197" i="28"/>
  <c r="H197" i="28"/>
  <c r="G197" i="28"/>
  <c r="F197" i="28"/>
  <c r="E197" i="28"/>
  <c r="N196" i="28"/>
  <c r="M196" i="28"/>
  <c r="L196" i="28"/>
  <c r="K196" i="28"/>
  <c r="J196" i="28"/>
  <c r="I196" i="28"/>
  <c r="H196" i="28"/>
  <c r="G196" i="28"/>
  <c r="F196" i="28"/>
  <c r="E196" i="28"/>
  <c r="N195" i="28"/>
  <c r="M195" i="28"/>
  <c r="L195" i="28"/>
  <c r="K195" i="28"/>
  <c r="J195" i="28"/>
  <c r="I195" i="28"/>
  <c r="H195" i="28"/>
  <c r="G195" i="28"/>
  <c r="F195" i="28"/>
  <c r="E195" i="28"/>
  <c r="N194" i="28"/>
  <c r="M194" i="28"/>
  <c r="L194" i="28"/>
  <c r="K194" i="28"/>
  <c r="J194" i="28"/>
  <c r="I194" i="28"/>
  <c r="H194" i="28"/>
  <c r="G194" i="28"/>
  <c r="F194" i="28"/>
  <c r="E194" i="28"/>
  <c r="N193" i="28"/>
  <c r="M193" i="28"/>
  <c r="L193" i="28"/>
  <c r="K193" i="28"/>
  <c r="J193" i="28"/>
  <c r="I193" i="28"/>
  <c r="H193" i="28"/>
  <c r="G193" i="28"/>
  <c r="F193" i="28"/>
  <c r="E193" i="28"/>
  <c r="N192" i="28"/>
  <c r="M192" i="28"/>
  <c r="L192" i="28"/>
  <c r="K192" i="28"/>
  <c r="J192" i="28"/>
  <c r="I192" i="28"/>
  <c r="H192" i="28"/>
  <c r="G192" i="28"/>
  <c r="F192" i="28"/>
  <c r="E192" i="28"/>
  <c r="N191" i="28"/>
  <c r="M191" i="28"/>
  <c r="L191" i="28"/>
  <c r="K191" i="28"/>
  <c r="J191" i="28"/>
  <c r="I191" i="28"/>
  <c r="H191" i="28"/>
  <c r="G191" i="28"/>
  <c r="F191" i="28"/>
  <c r="E191" i="28"/>
  <c r="P45" i="28"/>
  <c r="M4" i="28"/>
  <c r="T89" i="26"/>
  <c r="G4" i="28" l="1"/>
  <c r="G3" i="28"/>
  <c r="I4" i="28"/>
  <c r="I3" i="28"/>
  <c r="K4" i="28"/>
  <c r="M3" i="28"/>
  <c r="K3" i="28"/>
  <c r="J18" i="27"/>
  <c r="I18" i="27"/>
  <c r="AA119" i="26"/>
  <c r="J154" i="28" s="1"/>
  <c r="AB119" i="26"/>
  <c r="K154" i="28" s="1"/>
  <c r="AC119" i="26"/>
  <c r="L154" i="28" s="1"/>
  <c r="AD119" i="26"/>
  <c r="M154" i="28" s="1"/>
  <c r="AE119" i="26"/>
  <c r="N154" i="28" s="1"/>
  <c r="Z119" i="26"/>
  <c r="I154" i="28" s="1"/>
  <c r="AA89" i="26"/>
  <c r="J142" i="28" s="1"/>
  <c r="AB89" i="26"/>
  <c r="K142" i="28" s="1"/>
  <c r="AC89" i="26"/>
  <c r="L142" i="28" s="1"/>
  <c r="AD89" i="26"/>
  <c r="M142" i="28" s="1"/>
  <c r="AE89" i="26"/>
  <c r="N142" i="28" s="1"/>
  <c r="Z89" i="26"/>
  <c r="I142" i="28" s="1"/>
  <c r="U92" i="26"/>
  <c r="U93" i="26"/>
  <c r="U94" i="26"/>
  <c r="U95" i="26"/>
  <c r="U96" i="26"/>
  <c r="U97" i="26"/>
  <c r="U98" i="26"/>
  <c r="U99" i="26"/>
  <c r="Q121" i="26"/>
  <c r="Q122" i="26"/>
  <c r="Q123" i="26"/>
  <c r="Q124" i="26"/>
  <c r="R124" i="26" s="1"/>
  <c r="Q125" i="26"/>
  <c r="R125" i="26" s="1"/>
  <c r="Q126" i="26"/>
  <c r="R126" i="26" s="1"/>
  <c r="Q127" i="26"/>
  <c r="R127" i="26" s="1"/>
  <c r="Q128" i="26"/>
  <c r="R128" i="26" s="1"/>
  <c r="Q149" i="26"/>
  <c r="R149" i="26" s="1"/>
  <c r="Q120" i="26"/>
  <c r="R120" i="26" s="1"/>
  <c r="AA21" i="26"/>
  <c r="J130" i="28" s="1"/>
  <c r="AB21" i="26"/>
  <c r="K130" i="28" s="1"/>
  <c r="AC21" i="26"/>
  <c r="L130" i="28" s="1"/>
  <c r="AD21" i="26"/>
  <c r="M130" i="28" s="1"/>
  <c r="AE21" i="26"/>
  <c r="N130" i="28" s="1"/>
  <c r="Z21" i="26"/>
  <c r="I130" i="28" s="1"/>
  <c r="R122" i="26" l="1"/>
  <c r="R121" i="26"/>
  <c r="R123" i="26"/>
  <c r="J44" i="27"/>
  <c r="K44" i="27"/>
  <c r="L44" i="27"/>
  <c r="M44" i="27"/>
  <c r="N44" i="27"/>
  <c r="I44" i="27"/>
  <c r="J40" i="27"/>
  <c r="K40" i="27"/>
  <c r="L40" i="27"/>
  <c r="M40" i="27"/>
  <c r="N40" i="27"/>
  <c r="I40" i="27"/>
  <c r="I25" i="27"/>
  <c r="J25" i="27"/>
  <c r="K25" i="27"/>
  <c r="L25" i="27"/>
  <c r="M25" i="27"/>
  <c r="N25" i="27"/>
  <c r="K18" i="27"/>
  <c r="L18" i="27"/>
  <c r="M18" i="27"/>
  <c r="N18" i="27"/>
  <c r="S120" i="26" l="1"/>
  <c r="S123" i="26"/>
  <c r="S122" i="26"/>
  <c r="S121" i="26"/>
  <c r="T120" i="26"/>
  <c r="T121" i="26" l="1"/>
  <c r="T122" i="26"/>
  <c r="T123" i="26"/>
  <c r="D228" i="28"/>
  <c r="N67" i="28" l="1"/>
  <c r="M67" i="28"/>
  <c r="L67" i="28"/>
  <c r="K67" i="28"/>
  <c r="J67" i="28"/>
  <c r="I67" i="28"/>
  <c r="N65" i="28"/>
  <c r="M65" i="28"/>
  <c r="L65" i="28"/>
  <c r="K65" i="28"/>
  <c r="J65" i="28"/>
  <c r="I65" i="28"/>
  <c r="N64" i="28"/>
  <c r="M64" i="28"/>
  <c r="L64" i="28"/>
  <c r="K64" i="28"/>
  <c r="J64" i="28"/>
  <c r="I64" i="28"/>
  <c r="N62" i="28"/>
  <c r="M62" i="28"/>
  <c r="L62" i="28"/>
  <c r="K62" i="28"/>
  <c r="J62" i="28"/>
  <c r="I62" i="28"/>
  <c r="N58" i="28"/>
  <c r="M58" i="28"/>
  <c r="L58" i="28"/>
  <c r="K58" i="28"/>
  <c r="J58" i="28"/>
  <c r="I58" i="28"/>
  <c r="H67" i="28"/>
  <c r="H66" i="28"/>
  <c r="H65" i="28"/>
  <c r="H64" i="28"/>
  <c r="H63" i="28"/>
  <c r="H62" i="28"/>
  <c r="H61" i="28"/>
  <c r="H60" i="28"/>
  <c r="H59" i="28"/>
  <c r="H58" i="28"/>
  <c r="G67" i="28"/>
  <c r="F67" i="28"/>
  <c r="E67" i="28"/>
  <c r="P67" i="28" s="1"/>
  <c r="G66" i="28"/>
  <c r="F66" i="28"/>
  <c r="E66" i="28"/>
  <c r="P66" i="28" s="1"/>
  <c r="G65" i="28"/>
  <c r="F65" i="28"/>
  <c r="E65" i="28"/>
  <c r="P65" i="28" s="1"/>
  <c r="G64" i="28"/>
  <c r="F64" i="28"/>
  <c r="E64" i="28"/>
  <c r="P64" i="28" s="1"/>
  <c r="G63" i="28"/>
  <c r="F63" i="28"/>
  <c r="E63" i="28"/>
  <c r="P63" i="28" s="1"/>
  <c r="G62" i="28"/>
  <c r="F62" i="28"/>
  <c r="E62" i="28"/>
  <c r="P62" i="28" s="1"/>
  <c r="G61" i="28"/>
  <c r="F61" i="28"/>
  <c r="E61" i="28"/>
  <c r="P61" i="28" s="1"/>
  <c r="G60" i="28"/>
  <c r="F60" i="28"/>
  <c r="E60" i="28"/>
  <c r="P60" i="28" s="1"/>
  <c r="F59" i="28"/>
  <c r="E59" i="28"/>
  <c r="P59" i="28" s="1"/>
  <c r="F58" i="28"/>
  <c r="E58" i="28"/>
  <c r="P58" i="28" s="1"/>
  <c r="H44" i="23" l="1"/>
  <c r="H43" i="23"/>
  <c r="H42" i="23"/>
  <c r="G123" i="28"/>
  <c r="F123" i="28"/>
  <c r="E123" i="28"/>
  <c r="P123" i="28" s="1"/>
  <c r="G122" i="28"/>
  <c r="F122" i="28"/>
  <c r="E122" i="28"/>
  <c r="P122" i="28" s="1"/>
  <c r="G121" i="28"/>
  <c r="F121" i="28"/>
  <c r="E121" i="28"/>
  <c r="P121" i="28" s="1"/>
  <c r="G120" i="28"/>
  <c r="F120" i="28"/>
  <c r="E120" i="28"/>
  <c r="P120" i="28" s="1"/>
  <c r="G119" i="28"/>
  <c r="F119" i="28"/>
  <c r="E119" i="28"/>
  <c r="P119" i="28" s="1"/>
  <c r="G118" i="28"/>
  <c r="F118" i="28"/>
  <c r="E118" i="28"/>
  <c r="P118" i="28" s="1"/>
  <c r="G117" i="28"/>
  <c r="F117" i="28"/>
  <c r="E117" i="28"/>
  <c r="P117" i="28" s="1"/>
  <c r="G116" i="28"/>
  <c r="F116" i="28"/>
  <c r="E116" i="28"/>
  <c r="P116" i="28" s="1"/>
  <c r="G115" i="28"/>
  <c r="F115" i="28"/>
  <c r="E115" i="28"/>
  <c r="P115" i="28" s="1"/>
  <c r="G114" i="28"/>
  <c r="F114" i="28"/>
  <c r="E114" i="28"/>
  <c r="P114" i="28" s="1"/>
  <c r="G96" i="28"/>
  <c r="F96" i="28"/>
  <c r="E96" i="28"/>
  <c r="P96" i="28" s="1"/>
  <c r="G95" i="28"/>
  <c r="F95" i="28"/>
  <c r="E95" i="28"/>
  <c r="P95" i="28" s="1"/>
  <c r="G94" i="28"/>
  <c r="F94" i="28"/>
  <c r="E94" i="28"/>
  <c r="P94" i="28" s="1"/>
  <c r="G93" i="28"/>
  <c r="F93" i="28"/>
  <c r="E93" i="28"/>
  <c r="P93" i="28" s="1"/>
  <c r="G92" i="28"/>
  <c r="F92" i="28"/>
  <c r="E92" i="28"/>
  <c r="P92" i="28" s="1"/>
  <c r="G91" i="28"/>
  <c r="F91" i="28"/>
  <c r="E91" i="28"/>
  <c r="P91" i="28" s="1"/>
  <c r="G90" i="28"/>
  <c r="F90" i="28"/>
  <c r="E90" i="28"/>
  <c r="P90" i="28" s="1"/>
  <c r="G89" i="28"/>
  <c r="F89" i="28"/>
  <c r="E89" i="28"/>
  <c r="P89" i="28" s="1"/>
  <c r="G88" i="28"/>
  <c r="F88" i="28"/>
  <c r="E88" i="28"/>
  <c r="P88" i="28" s="1"/>
  <c r="G87" i="28"/>
  <c r="F87" i="28"/>
  <c r="E87" i="28"/>
  <c r="P87" i="28" s="1"/>
  <c r="G44" i="23"/>
  <c r="F44" i="23"/>
  <c r="E44" i="23"/>
  <c r="G43" i="23"/>
  <c r="F43" i="23"/>
  <c r="E43" i="23"/>
  <c r="G42" i="23"/>
  <c r="F42" i="23"/>
  <c r="E42" i="23"/>
  <c r="G41" i="23"/>
  <c r="F41" i="23"/>
  <c r="E41" i="23"/>
  <c r="G40" i="23"/>
  <c r="F40" i="23"/>
  <c r="E40" i="23"/>
  <c r="G39" i="23"/>
  <c r="F39" i="23"/>
  <c r="E39" i="23"/>
  <c r="G38" i="23"/>
  <c r="F38" i="23"/>
  <c r="E38" i="23"/>
  <c r="G37" i="23"/>
  <c r="F37" i="23"/>
  <c r="E37" i="23"/>
  <c r="G36" i="23"/>
  <c r="F36" i="23"/>
  <c r="E36" i="23"/>
  <c r="E35" i="23"/>
  <c r="H35" i="23" s="1"/>
  <c r="F35" i="23"/>
  <c r="G35" i="23"/>
  <c r="N287" i="28"/>
  <c r="M287" i="28"/>
  <c r="L287" i="28"/>
  <c r="K287" i="28"/>
  <c r="J287" i="28"/>
  <c r="I287" i="28"/>
  <c r="N282" i="28"/>
  <c r="M282" i="28"/>
  <c r="L282" i="28"/>
  <c r="K282" i="28"/>
  <c r="J282" i="28"/>
  <c r="I282" i="28"/>
  <c r="Q23" i="26"/>
  <c r="Q24" i="26"/>
  <c r="R24" i="26" s="1"/>
  <c r="Q25" i="26"/>
  <c r="R25" i="26" s="1"/>
  <c r="Q26" i="26"/>
  <c r="R26" i="26" s="1"/>
  <c r="Q27" i="26"/>
  <c r="R27" i="26" s="1"/>
  <c r="Q28" i="26"/>
  <c r="R28" i="26" s="1"/>
  <c r="Q29" i="26"/>
  <c r="R29" i="26" s="1"/>
  <c r="Q30" i="26"/>
  <c r="R30" i="26" s="1"/>
  <c r="Q31" i="26"/>
  <c r="R31" i="26" s="1"/>
  <c r="Q22" i="26"/>
  <c r="A10" i="1"/>
  <c r="A30" i="1"/>
  <c r="A52" i="1"/>
  <c r="M4" i="6"/>
  <c r="K4" i="6"/>
  <c r="I4" i="6"/>
  <c r="G4" i="6"/>
  <c r="M3" i="6"/>
  <c r="I3" i="6"/>
  <c r="G3" i="6"/>
  <c r="F3" i="18"/>
  <c r="R22" i="26" l="1"/>
  <c r="R23" i="26"/>
  <c r="M4" i="1"/>
  <c r="G3" i="1"/>
  <c r="G58" i="28" s="1"/>
  <c r="I4" i="1"/>
  <c r="I3" i="1"/>
  <c r="K4" i="1"/>
  <c r="G4" i="1"/>
  <c r="G59" i="28" s="1"/>
  <c r="K3" i="1"/>
  <c r="M3" i="1"/>
  <c r="P82" i="6" l="1"/>
  <c r="K3" i="6" s="1"/>
  <c r="J14" i="28"/>
  <c r="E14" i="28"/>
  <c r="M5" i="27" l="1"/>
  <c r="K5" i="27"/>
  <c r="Q2" i="28"/>
  <c r="N25" i="1"/>
  <c r="N23" i="1"/>
  <c r="N22" i="1"/>
  <c r="N20" i="1"/>
  <c r="N19" i="1"/>
  <c r="U90" i="26"/>
  <c r="M25" i="1"/>
  <c r="M23" i="1"/>
  <c r="M22" i="1"/>
  <c r="M20" i="1"/>
  <c r="M19" i="1"/>
  <c r="G94" i="1"/>
  <c r="M1182" i="28" l="1"/>
  <c r="M1224" i="28"/>
  <c r="Q39" i="18"/>
  <c r="P11" i="30"/>
  <c r="P66" i="30"/>
  <c r="P121" i="30"/>
  <c r="AE66" i="30"/>
  <c r="AE121" i="30"/>
  <c r="K4" i="29"/>
  <c r="G4" i="29"/>
  <c r="I5" i="29"/>
  <c r="I3" i="29"/>
  <c r="G3" i="29"/>
  <c r="M4" i="29"/>
  <c r="I4" i="29"/>
  <c r="M3" i="29"/>
  <c r="G5" i="29"/>
  <c r="W26" i="26"/>
  <c r="W28" i="26"/>
  <c r="V36" i="23"/>
  <c r="V80" i="23" s="1"/>
  <c r="W22" i="26"/>
  <c r="W41" i="26" s="1"/>
  <c r="W67" i="26" s="1"/>
  <c r="W30" i="26"/>
  <c r="V40" i="23"/>
  <c r="V84" i="23" s="1"/>
  <c r="W24" i="26"/>
  <c r="W43" i="26" s="1"/>
  <c r="W69" i="26" s="1"/>
  <c r="V44" i="23"/>
  <c r="V88" i="23" s="1"/>
  <c r="W25" i="26"/>
  <c r="W29" i="26"/>
  <c r="V37" i="23"/>
  <c r="V81" i="23" s="1"/>
  <c r="V41" i="23"/>
  <c r="V85" i="23" s="1"/>
  <c r="V38" i="23"/>
  <c r="V82" i="23" s="1"/>
  <c r="V42" i="23"/>
  <c r="V86" i="23" s="1"/>
  <c r="W23" i="26"/>
  <c r="W42" i="26" s="1"/>
  <c r="W68" i="26" s="1"/>
  <c r="W27" i="26"/>
  <c r="W31" i="26"/>
  <c r="W50" i="26" s="1"/>
  <c r="W76" i="26" s="1"/>
  <c r="V35" i="23"/>
  <c r="V79" i="23" s="1"/>
  <c r="V39" i="23"/>
  <c r="V83" i="23" s="1"/>
  <c r="V43" i="23"/>
  <c r="V87" i="23" s="1"/>
  <c r="J58" i="27"/>
  <c r="K58" i="27"/>
  <c r="L58" i="27"/>
  <c r="M58" i="27"/>
  <c r="N58" i="27"/>
  <c r="K120" i="2"/>
  <c r="K121" i="2"/>
  <c r="K122" i="2"/>
  <c r="K123" i="2"/>
  <c r="K124" i="2"/>
  <c r="K125" i="2"/>
  <c r="K119" i="2"/>
  <c r="E53" i="23"/>
  <c r="U53" i="23" s="1"/>
  <c r="E54" i="23"/>
  <c r="U54" i="23" s="1"/>
  <c r="E52" i="23"/>
  <c r="U52" i="23" s="1"/>
  <c r="T54" i="23"/>
  <c r="T53" i="23"/>
  <c r="T52" i="23"/>
  <c r="E19" i="23"/>
  <c r="U19" i="23" s="1"/>
  <c r="E20" i="23"/>
  <c r="U20" i="23" s="1"/>
  <c r="E21" i="23"/>
  <c r="U21" i="23" s="1"/>
  <c r="E22" i="23"/>
  <c r="U22" i="23" s="1"/>
  <c r="E23" i="23"/>
  <c r="U23" i="23" s="1"/>
  <c r="E24" i="23"/>
  <c r="U24" i="23" s="1"/>
  <c r="E25" i="23"/>
  <c r="U25" i="23" s="1"/>
  <c r="E26" i="23"/>
  <c r="U26" i="23" s="1"/>
  <c r="E27" i="23"/>
  <c r="U27" i="23" s="1"/>
  <c r="E18" i="23"/>
  <c r="U18" i="23" s="1"/>
  <c r="P39" i="18"/>
  <c r="Q40" i="18" l="1"/>
  <c r="Q41" i="18" s="1"/>
  <c r="W49" i="26"/>
  <c r="W75" i="26" s="1"/>
  <c r="W45" i="26"/>
  <c r="W71" i="26" s="1"/>
  <c r="W44" i="26"/>
  <c r="W70" i="26" s="1"/>
  <c r="W46" i="26"/>
  <c r="W72" i="26" s="1"/>
  <c r="W48" i="26"/>
  <c r="W74" i="26" s="1"/>
  <c r="W47" i="26"/>
  <c r="W73" i="26" s="1"/>
  <c r="E97" i="23"/>
  <c r="U97" i="23" s="1"/>
  <c r="V54" i="23"/>
  <c r="E95" i="23"/>
  <c r="U95" i="23" s="1"/>
  <c r="V52" i="23"/>
  <c r="E96" i="23"/>
  <c r="V53" i="23"/>
  <c r="P25" i="23"/>
  <c r="P21" i="23"/>
  <c r="P18" i="23"/>
  <c r="P24" i="23"/>
  <c r="P20" i="23"/>
  <c r="P27" i="23"/>
  <c r="P23" i="23"/>
  <c r="P19" i="23"/>
  <c r="P26" i="23"/>
  <c r="P22" i="23"/>
  <c r="H53" i="23"/>
  <c r="P53" i="23"/>
  <c r="H52" i="23"/>
  <c r="P52" i="23"/>
  <c r="R52" i="23"/>
  <c r="R53" i="23" s="1"/>
  <c r="H54" i="23"/>
  <c r="R54" i="23"/>
  <c r="P54" i="23"/>
  <c r="R26" i="23"/>
  <c r="R71" i="23" s="1"/>
  <c r="R24" i="23"/>
  <c r="R69" i="23" s="1"/>
  <c r="R21" i="23"/>
  <c r="R66" i="23" s="1"/>
  <c r="R23" i="23"/>
  <c r="R68" i="23" s="1"/>
  <c r="R20" i="23"/>
  <c r="R65" i="23" s="1"/>
  <c r="V25" i="23"/>
  <c r="V70" i="23" s="1"/>
  <c r="V21" i="23"/>
  <c r="V66" i="23" s="1"/>
  <c r="V20" i="23"/>
  <c r="V65" i="23" s="1"/>
  <c r="V27" i="23"/>
  <c r="V72" i="23" s="1"/>
  <c r="V26" i="23"/>
  <c r="V71" i="23" s="1"/>
  <c r="V19" i="23"/>
  <c r="V64" i="23" s="1"/>
  <c r="V23" i="23"/>
  <c r="V68" i="23" s="1"/>
  <c r="V22" i="23"/>
  <c r="V67" i="23" s="1"/>
  <c r="V18" i="23"/>
  <c r="V63" i="23" s="1"/>
  <c r="V24" i="23"/>
  <c r="V69" i="23" s="1"/>
  <c r="E71" i="23"/>
  <c r="U71" i="23" s="1"/>
  <c r="E67" i="23"/>
  <c r="U67" i="23" s="1"/>
  <c r="E70" i="23"/>
  <c r="U70" i="23" s="1"/>
  <c r="E66" i="23"/>
  <c r="U66" i="23" s="1"/>
  <c r="E63" i="23"/>
  <c r="U63" i="23" s="1"/>
  <c r="E69" i="23"/>
  <c r="U69" i="23" s="1"/>
  <c r="E65" i="23"/>
  <c r="U65" i="23" s="1"/>
  <c r="D63" i="23"/>
  <c r="E72" i="23"/>
  <c r="U72" i="23" s="1"/>
  <c r="E68" i="23"/>
  <c r="U68" i="23" s="1"/>
  <c r="E64" i="23"/>
  <c r="U64" i="23" s="1"/>
  <c r="M2" i="23"/>
  <c r="M2" i="29"/>
  <c r="M2" i="1"/>
  <c r="M2" i="14"/>
  <c r="M2" i="30"/>
  <c r="P41" i="18"/>
  <c r="M2" i="27"/>
  <c r="K2" i="19"/>
  <c r="M2" i="6"/>
  <c r="M2" i="26"/>
  <c r="H96" i="23" l="1"/>
  <c r="U96" i="23"/>
  <c r="Q42" i="18"/>
  <c r="H95" i="23"/>
  <c r="H97" i="23"/>
  <c r="P64" i="23"/>
  <c r="P68" i="23"/>
  <c r="P69" i="23"/>
  <c r="P67" i="23"/>
  <c r="P65" i="23"/>
  <c r="P63" i="23"/>
  <c r="N59" i="28" s="1"/>
  <c r="P70" i="23"/>
  <c r="P72" i="23"/>
  <c r="P71" i="23"/>
  <c r="P66" i="23"/>
  <c r="V95" i="23"/>
  <c r="P95" i="23"/>
  <c r="R95" i="23"/>
  <c r="V96" i="23"/>
  <c r="P96" i="23"/>
  <c r="V97" i="23"/>
  <c r="P97" i="23"/>
  <c r="R97" i="23"/>
  <c r="P40" i="18"/>
  <c r="P42" i="18"/>
  <c r="I59" i="28" l="1"/>
  <c r="M59" i="28"/>
  <c r="K59" i="28"/>
  <c r="J59" i="28"/>
  <c r="L59" i="28"/>
  <c r="Q43" i="18"/>
  <c r="AA18" i="27"/>
  <c r="AB18" i="27"/>
  <c r="AC18" i="27"/>
  <c r="AD18" i="27"/>
  <c r="AE18" i="27"/>
  <c r="Z18" i="27"/>
  <c r="P43" i="18"/>
  <c r="Q44" i="18" l="1"/>
  <c r="E70" i="1"/>
  <c r="E71" i="1" s="1"/>
  <c r="E72" i="1" s="1"/>
  <c r="E73" i="1" s="1"/>
  <c r="E74" i="1" s="1"/>
  <c r="E75" i="1" s="1"/>
  <c r="E76" i="1" s="1"/>
  <c r="E77" i="1" s="1"/>
  <c r="E78" i="1" s="1"/>
  <c r="E79" i="1" s="1"/>
  <c r="E80" i="1" s="1"/>
  <c r="E81" i="1" s="1"/>
  <c r="E82" i="1" s="1"/>
  <c r="E83" i="1" s="1"/>
  <c r="E84" i="1" s="1"/>
  <c r="P2" i="18"/>
  <c r="O2" i="19"/>
  <c r="E4" i="26"/>
  <c r="E3" i="26"/>
  <c r="Q2" i="14"/>
  <c r="Q2" i="6"/>
  <c r="Q2" i="26"/>
  <c r="Q2" i="1"/>
  <c r="S17" i="1"/>
  <c r="P44" i="18"/>
  <c r="Q9" i="18" l="1"/>
  <c r="Q18" i="18"/>
  <c r="Q19" i="18" s="1"/>
  <c r="Q13" i="18"/>
  <c r="Q11" i="18"/>
  <c r="Q45" i="18"/>
  <c r="Q46" i="18"/>
  <c r="Q2" i="27"/>
  <c r="M4" i="23"/>
  <c r="K4" i="23"/>
  <c r="I4" i="23"/>
  <c r="G4" i="23"/>
  <c r="M3" i="23"/>
  <c r="K3" i="23"/>
  <c r="I3" i="23"/>
  <c r="P8" i="23"/>
  <c r="Q2" i="23"/>
  <c r="P9" i="18"/>
  <c r="P19" i="18"/>
  <c r="P45" i="18"/>
  <c r="P13" i="18"/>
  <c r="P46" i="18"/>
  <c r="P11" i="18"/>
  <c r="Q33" i="18" l="1"/>
  <c r="Q23" i="18"/>
  <c r="Q24" i="18" s="1"/>
  <c r="Q14" i="18"/>
  <c r="I2" i="6"/>
  <c r="I2" i="14"/>
  <c r="K2" i="14"/>
  <c r="Q20" i="18"/>
  <c r="Q47" i="18"/>
  <c r="G3" i="23"/>
  <c r="S22" i="26"/>
  <c r="S23" i="26"/>
  <c r="P108" i="26"/>
  <c r="P78" i="26"/>
  <c r="Q91" i="26"/>
  <c r="Q92" i="26"/>
  <c r="Q93" i="26"/>
  <c r="Q94" i="26"/>
  <c r="Q95" i="26"/>
  <c r="Q96" i="26"/>
  <c r="Q97" i="26"/>
  <c r="Q98" i="26"/>
  <c r="Q99" i="26"/>
  <c r="Q90" i="26"/>
  <c r="P33" i="18"/>
  <c r="P14" i="18"/>
  <c r="P24" i="18"/>
  <c r="D9" i="18"/>
  <c r="P18" i="18"/>
  <c r="P47" i="18"/>
  <c r="P20" i="18"/>
  <c r="K2" i="6" l="1"/>
  <c r="Q15" i="18"/>
  <c r="Q25" i="18"/>
  <c r="Q21" i="18"/>
  <c r="T23" i="26"/>
  <c r="T22" i="26"/>
  <c r="I3" i="26"/>
  <c r="D214" i="28"/>
  <c r="D35" i="18"/>
  <c r="P23" i="18"/>
  <c r="E14" i="18"/>
  <c r="D37" i="18"/>
  <c r="D49" i="18"/>
  <c r="P15" i="18"/>
  <c r="P21" i="18"/>
  <c r="P25" i="18"/>
  <c r="Q16" i="18" l="1"/>
  <c r="M4" i="26"/>
  <c r="K4" i="26"/>
  <c r="I4" i="26"/>
  <c r="G4" i="26"/>
  <c r="M3" i="26"/>
  <c r="K3" i="26"/>
  <c r="P9" i="26"/>
  <c r="P16" i="18"/>
  <c r="E15" i="18"/>
  <c r="D39" i="18"/>
  <c r="Q27" i="18" l="1"/>
  <c r="I2" i="26" s="1"/>
  <c r="I2" i="1"/>
  <c r="I2" i="23"/>
  <c r="K2" i="1"/>
  <c r="G3" i="26"/>
  <c r="D33" i="18"/>
  <c r="E40" i="18"/>
  <c r="E16" i="18"/>
  <c r="D11" i="18"/>
  <c r="K2" i="26" l="1"/>
  <c r="Q28" i="18"/>
  <c r="T79" i="23"/>
  <c r="E41" i="18"/>
  <c r="P27" i="18"/>
  <c r="P28" i="18"/>
  <c r="K2" i="23" l="1"/>
  <c r="Q29" i="18"/>
  <c r="Q30" i="18" s="1"/>
  <c r="T80" i="23"/>
  <c r="T81" i="23"/>
  <c r="T82" i="23"/>
  <c r="T83" i="23"/>
  <c r="T84" i="23"/>
  <c r="T85" i="23"/>
  <c r="T86" i="23"/>
  <c r="T87" i="23"/>
  <c r="T88" i="23"/>
  <c r="T72" i="23"/>
  <c r="T71" i="23"/>
  <c r="T70" i="23"/>
  <c r="T69" i="23"/>
  <c r="T68" i="23"/>
  <c r="T67" i="23"/>
  <c r="T66" i="23"/>
  <c r="T65" i="23"/>
  <c r="T64" i="23"/>
  <c r="T63" i="23"/>
  <c r="H21" i="27"/>
  <c r="E28" i="18"/>
  <c r="P30" i="18"/>
  <c r="E42" i="18"/>
  <c r="D27" i="18"/>
  <c r="Q31" i="18" l="1"/>
  <c r="D245" i="28"/>
  <c r="E39" i="1"/>
  <c r="E46" i="1"/>
  <c r="E47" i="1"/>
  <c r="E48" i="1"/>
  <c r="E46" i="18"/>
  <c r="E45" i="18"/>
  <c r="P29" i="18"/>
  <c r="E24" i="18"/>
  <c r="E43" i="18"/>
  <c r="E44" i="18"/>
  <c r="P31" i="18"/>
  <c r="I2" i="28" l="1"/>
  <c r="K2" i="30"/>
  <c r="I2" i="30"/>
  <c r="I2" i="29"/>
  <c r="K2" i="29"/>
  <c r="K2" i="27"/>
  <c r="I2" i="27"/>
  <c r="I2" i="19"/>
  <c r="W46" i="1"/>
  <c r="Q46" i="1"/>
  <c r="P46" i="1"/>
  <c r="P48" i="1"/>
  <c r="Q48" i="1"/>
  <c r="W48" i="1"/>
  <c r="Q47" i="1"/>
  <c r="P47" i="1"/>
  <c r="W47" i="1"/>
  <c r="W39" i="1"/>
  <c r="Q39" i="1"/>
  <c r="P39" i="1"/>
  <c r="P43" i="23"/>
  <c r="P44" i="23"/>
  <c r="M46" i="1"/>
  <c r="M39" i="1"/>
  <c r="E88" i="23"/>
  <c r="E87" i="23"/>
  <c r="L48" i="1"/>
  <c r="M48" i="1"/>
  <c r="R47" i="1"/>
  <c r="M47" i="1"/>
  <c r="L46" i="1"/>
  <c r="L47" i="1"/>
  <c r="D128" i="2"/>
  <c r="D127" i="2"/>
  <c r="D126" i="2"/>
  <c r="D125" i="2"/>
  <c r="D124" i="2"/>
  <c r="D123" i="2"/>
  <c r="D122" i="2"/>
  <c r="D121" i="2"/>
  <c r="D120" i="2"/>
  <c r="D119" i="2"/>
  <c r="E31" i="18"/>
  <c r="E21" i="18"/>
  <c r="E29" i="18"/>
  <c r="E25" i="18"/>
  <c r="E47" i="18"/>
  <c r="E30" i="18"/>
  <c r="U35" i="23" l="1"/>
  <c r="R87" i="23"/>
  <c r="P87" i="23"/>
  <c r="R88" i="23"/>
  <c r="P88" i="23"/>
  <c r="P35" i="23"/>
  <c r="P42" i="23"/>
  <c r="E86" i="23"/>
  <c r="E79" i="23"/>
  <c r="U79" i="23" s="1"/>
  <c r="T44" i="23"/>
  <c r="T40" i="23"/>
  <c r="T39" i="23"/>
  <c r="T38" i="23"/>
  <c r="T37" i="23"/>
  <c r="T36" i="23"/>
  <c r="T35" i="23"/>
  <c r="T19" i="23"/>
  <c r="T20" i="23"/>
  <c r="T21" i="23"/>
  <c r="T22" i="23"/>
  <c r="T23" i="23"/>
  <c r="T24" i="23"/>
  <c r="T25" i="23"/>
  <c r="T26" i="23"/>
  <c r="T27" i="23"/>
  <c r="R79" i="23" l="1"/>
  <c r="P79" i="23"/>
  <c r="R86" i="23"/>
  <c r="P86" i="23"/>
  <c r="R91" i="26"/>
  <c r="R99" i="26"/>
  <c r="N105" i="26"/>
  <c r="M105" i="26"/>
  <c r="L105" i="26"/>
  <c r="K105" i="26"/>
  <c r="J105" i="26"/>
  <c r="I105" i="26"/>
  <c r="R90" i="26"/>
  <c r="I240" i="28" l="1"/>
  <c r="N106" i="26"/>
  <c r="N241" i="28" s="1"/>
  <c r="N240" i="28"/>
  <c r="M106" i="26"/>
  <c r="M241" i="28" s="1"/>
  <c r="M240" i="28"/>
  <c r="J106" i="26"/>
  <c r="J241" i="28" s="1"/>
  <c r="J240" i="28"/>
  <c r="K106" i="26"/>
  <c r="K241" i="28" s="1"/>
  <c r="K240" i="28"/>
  <c r="L106" i="26"/>
  <c r="L241" i="28" s="1"/>
  <c r="L240" i="28"/>
  <c r="R98" i="26"/>
  <c r="R93" i="26"/>
  <c r="R96" i="26"/>
  <c r="R95" i="26"/>
  <c r="R94" i="26"/>
  <c r="R97" i="26"/>
  <c r="R92" i="26"/>
  <c r="S90" i="26" l="1"/>
  <c r="T90" i="26" s="1"/>
  <c r="S91" i="26"/>
  <c r="D23" i="18"/>
  <c r="H47" i="28" l="1"/>
  <c r="H183" i="27"/>
  <c r="H513" i="27"/>
  <c r="H293" i="27"/>
  <c r="H403" i="27"/>
  <c r="H238" i="27"/>
  <c r="H73" i="30"/>
  <c r="H458" i="27"/>
  <c r="H128" i="27"/>
  <c r="H128" i="30"/>
  <c r="H348" i="27"/>
  <c r="H348" i="29"/>
  <c r="H513" i="29"/>
  <c r="H293" i="29"/>
  <c r="H18" i="30"/>
  <c r="H403" i="29"/>
  <c r="H73" i="29"/>
  <c r="H238" i="29"/>
  <c r="H128" i="29"/>
  <c r="H183" i="29"/>
  <c r="H458" i="29"/>
  <c r="H73" i="27"/>
  <c r="H18" i="29"/>
  <c r="H94" i="23"/>
  <c r="T91" i="26"/>
  <c r="M24" i="1"/>
  <c r="R25" i="23"/>
  <c r="N38" i="1"/>
  <c r="N16" i="1"/>
  <c r="H17" i="23"/>
  <c r="K127" i="2"/>
  <c r="H18" i="27"/>
  <c r="K128" i="2"/>
  <c r="H78" i="23"/>
  <c r="H51" i="23"/>
  <c r="K126" i="2"/>
  <c r="H62" i="23"/>
  <c r="H34" i="23"/>
  <c r="E15" i="28"/>
  <c r="R70" i="23" l="1"/>
  <c r="N24" i="1" l="1"/>
  <c r="E14" i="2"/>
  <c r="D14" i="2"/>
  <c r="C14" i="2"/>
  <c r="E13" i="28"/>
  <c r="E12" i="28"/>
  <c r="E19" i="18"/>
  <c r="D18" i="18"/>
  <c r="D13" i="18"/>
  <c r="E20" i="18"/>
  <c r="P33" i="6" l="1"/>
  <c r="I106" i="26"/>
  <c r="I241" i="28" s="1"/>
  <c r="S131" i="26"/>
  <c r="S130" i="26"/>
  <c r="S137" i="26"/>
  <c r="S145" i="26"/>
  <c r="S135" i="26"/>
  <c r="S144" i="26"/>
  <c r="S132" i="26"/>
  <c r="S141" i="26"/>
  <c r="S142" i="26"/>
  <c r="S146" i="26"/>
  <c r="S149" i="26"/>
  <c r="S129" i="26"/>
  <c r="S143" i="26"/>
  <c r="S148" i="26"/>
  <c r="S136" i="26"/>
  <c r="S138" i="26"/>
  <c r="S140" i="26"/>
  <c r="S134" i="26"/>
  <c r="S147" i="26"/>
  <c r="S133" i="26"/>
  <c r="S139" i="26"/>
  <c r="AC121" i="26"/>
  <c r="L156" i="28" s="1"/>
  <c r="AC122" i="26"/>
  <c r="L157" i="28" s="1"/>
  <c r="AE122" i="26"/>
  <c r="N157" i="28" s="1"/>
  <c r="AC123" i="26"/>
  <c r="L158" i="28" s="1"/>
  <c r="AE123" i="26"/>
  <c r="N158" i="28" s="1"/>
  <c r="AA122" i="26"/>
  <c r="J157" i="28" s="1"/>
  <c r="AD123" i="26"/>
  <c r="M158" i="28" s="1"/>
  <c r="AA123" i="26"/>
  <c r="J158" i="28" s="1"/>
  <c r="AB121" i="26"/>
  <c r="K156" i="28" s="1"/>
  <c r="AD121" i="26"/>
  <c r="M156" i="28" s="1"/>
  <c r="AB122" i="26"/>
  <c r="K157" i="28" s="1"/>
  <c r="Z122" i="26"/>
  <c r="I157" i="28" s="1"/>
  <c r="Z123" i="26"/>
  <c r="I158" i="28" s="1"/>
  <c r="AB123" i="26"/>
  <c r="K158" i="28" s="1"/>
  <c r="AA121" i="26"/>
  <c r="J156" i="28" s="1"/>
  <c r="AE121" i="26"/>
  <c r="N156" i="28" s="1"/>
  <c r="Z121" i="26"/>
  <c r="I156" i="28" s="1"/>
  <c r="AD122" i="26"/>
  <c r="M157" i="28" s="1"/>
  <c r="S31" i="26"/>
  <c r="AB23" i="26"/>
  <c r="K132" i="28" s="1"/>
  <c r="AA23" i="26"/>
  <c r="J132" i="28" s="1"/>
  <c r="AE23" i="26"/>
  <c r="N132" i="28" s="1"/>
  <c r="Z23" i="26"/>
  <c r="I132" i="28" s="1"/>
  <c r="AD23" i="26"/>
  <c r="M132" i="28" s="1"/>
  <c r="AC23" i="26"/>
  <c r="L132" i="28" s="1"/>
  <c r="AA90" i="26"/>
  <c r="J143" i="28" s="1"/>
  <c r="AC90" i="26"/>
  <c r="L143" i="28" s="1"/>
  <c r="AE90" i="26"/>
  <c r="N143" i="28" s="1"/>
  <c r="Z90" i="26"/>
  <c r="I143" i="28" s="1"/>
  <c r="AD90" i="26"/>
  <c r="M143" i="28" s="1"/>
  <c r="AB90" i="26"/>
  <c r="K143" i="28" s="1"/>
  <c r="AD91" i="26"/>
  <c r="M144" i="28" s="1"/>
  <c r="AB91" i="26"/>
  <c r="K144" i="28" s="1"/>
  <c r="AC91" i="26"/>
  <c r="L144" i="28" s="1"/>
  <c r="Z91" i="26"/>
  <c r="I144" i="28" s="1"/>
  <c r="AE91" i="26"/>
  <c r="N144" i="28" s="1"/>
  <c r="AA91" i="26"/>
  <c r="J144" i="28" s="1"/>
  <c r="S124" i="26"/>
  <c r="S24" i="26"/>
  <c r="AA120" i="26"/>
  <c r="J155" i="28" s="1"/>
  <c r="AE120" i="26"/>
  <c r="N155" i="28" s="1"/>
  <c r="AC120" i="26"/>
  <c r="L155" i="28" s="1"/>
  <c r="AB120" i="26"/>
  <c r="K155" i="28" s="1"/>
  <c r="AD120" i="26"/>
  <c r="M155" i="28" s="1"/>
  <c r="Z120" i="26"/>
  <c r="I155" i="28" s="1"/>
  <c r="AC22" i="26"/>
  <c r="L131" i="28" s="1"/>
  <c r="Z22" i="26"/>
  <c r="I131" i="28" s="1"/>
  <c r="AD22" i="26"/>
  <c r="M131" i="28" s="1"/>
  <c r="AA22" i="26"/>
  <c r="J131" i="28" s="1"/>
  <c r="AE22" i="26"/>
  <c r="N131" i="28" s="1"/>
  <c r="AB22" i="26"/>
  <c r="K131" i="28" s="1"/>
  <c r="P27" i="6"/>
  <c r="P62" i="6" s="1"/>
  <c r="M710" i="28"/>
  <c r="M66" i="29"/>
  <c r="M231" i="29"/>
  <c r="M341" i="29"/>
  <c r="M396" i="29"/>
  <c r="M506" i="29"/>
  <c r="N138" i="30"/>
  <c r="J138" i="30"/>
  <c r="M83" i="30"/>
  <c r="I83" i="30"/>
  <c r="M138" i="30"/>
  <c r="I138" i="30"/>
  <c r="L83" i="30"/>
  <c r="H83" i="30"/>
  <c r="L138" i="30"/>
  <c r="H138" i="30"/>
  <c r="K83" i="30"/>
  <c r="K138" i="30"/>
  <c r="N83" i="30"/>
  <c r="J83" i="30"/>
  <c r="M95" i="28"/>
  <c r="N95" i="28"/>
  <c r="L95" i="28"/>
  <c r="J95" i="28"/>
  <c r="H95" i="28"/>
  <c r="I95" i="28"/>
  <c r="K95" i="28"/>
  <c r="M28" i="30"/>
  <c r="I28" i="30"/>
  <c r="L28" i="30"/>
  <c r="H28" i="30"/>
  <c r="N28" i="30"/>
  <c r="K28" i="30"/>
  <c r="J28" i="30"/>
  <c r="L62" i="1"/>
  <c r="L61" i="1"/>
  <c r="M62" i="1"/>
  <c r="M60" i="1"/>
  <c r="L60" i="1"/>
  <c r="M61" i="1"/>
  <c r="M1140" i="28"/>
  <c r="M121" i="29"/>
  <c r="M176" i="29"/>
  <c r="M286" i="29"/>
  <c r="M451" i="29"/>
  <c r="S126" i="26"/>
  <c r="S128" i="26"/>
  <c r="S125" i="26"/>
  <c r="S127" i="26"/>
  <c r="Y123" i="26"/>
  <c r="E158" i="28" s="1"/>
  <c r="Y120" i="26"/>
  <c r="E155" i="28" s="1"/>
  <c r="Y121" i="26"/>
  <c r="E156" i="28" s="1"/>
  <c r="Y122" i="26"/>
  <c r="E157" i="28" s="1"/>
  <c r="Y22" i="26"/>
  <c r="E131" i="28" s="1"/>
  <c r="Y23" i="26"/>
  <c r="E132" i="28" s="1"/>
  <c r="Y90" i="26"/>
  <c r="E143" i="28" s="1"/>
  <c r="Y91" i="26"/>
  <c r="E144" i="28" s="1"/>
  <c r="H62" i="6"/>
  <c r="H25" i="28" s="1"/>
  <c r="N21" i="1"/>
  <c r="M26" i="1"/>
  <c r="R19" i="23"/>
  <c r="R27" i="23"/>
  <c r="N17" i="1"/>
  <c r="M18" i="1"/>
  <c r="R22" i="23"/>
  <c r="M17" i="1"/>
  <c r="M21" i="1"/>
  <c r="N26" i="1"/>
  <c r="R18" i="23"/>
  <c r="R63" i="23" s="1"/>
  <c r="N18" i="1"/>
  <c r="S27" i="26"/>
  <c r="S30" i="26"/>
  <c r="S26" i="26"/>
  <c r="S29" i="26"/>
  <c r="S25" i="26"/>
  <c r="S28" i="26"/>
  <c r="S95" i="26"/>
  <c r="S98" i="26"/>
  <c r="S96" i="26"/>
  <c r="S93" i="26"/>
  <c r="S97" i="26"/>
  <c r="S92" i="26"/>
  <c r="S99" i="26"/>
  <c r="S94" i="26"/>
  <c r="R46" i="1"/>
  <c r="R48" i="1"/>
  <c r="R39" i="1"/>
  <c r="K75" i="2"/>
  <c r="K76" i="2"/>
  <c r="K77" i="2"/>
  <c r="K81" i="2"/>
  <c r="K85" i="2"/>
  <c r="K89" i="2"/>
  <c r="K97" i="2"/>
  <c r="K102" i="2"/>
  <c r="K103" i="2"/>
  <c r="K109" i="2"/>
  <c r="K110" i="2"/>
  <c r="K111" i="2"/>
  <c r="K71" i="2"/>
  <c r="K66" i="2"/>
  <c r="K70" i="2"/>
  <c r="K74" i="2"/>
  <c r="K80" i="2"/>
  <c r="K84" i="2"/>
  <c r="K88" i="2"/>
  <c r="K101" i="2"/>
  <c r="K108" i="2"/>
  <c r="K98" i="2"/>
  <c r="K94" i="2"/>
  <c r="K90" i="2"/>
  <c r="K93" i="2"/>
  <c r="K99" i="2"/>
  <c r="K91" i="2"/>
  <c r="K100" i="2"/>
  <c r="K96" i="2"/>
  <c r="K92" i="2"/>
  <c r="K95" i="2"/>
  <c r="K67" i="2"/>
  <c r="K64" i="2"/>
  <c r="K65" i="2"/>
  <c r="K69" i="2"/>
  <c r="K73" i="2"/>
  <c r="K79" i="2"/>
  <c r="K83" i="2"/>
  <c r="K87" i="2"/>
  <c r="K105" i="2"/>
  <c r="K106" i="2"/>
  <c r="K107" i="2"/>
  <c r="K113" i="2"/>
  <c r="K114" i="2"/>
  <c r="K115" i="2"/>
  <c r="K68" i="2"/>
  <c r="K72" i="2"/>
  <c r="K78" i="2"/>
  <c r="K82" i="2"/>
  <c r="K86" i="2"/>
  <c r="K104" i="2"/>
  <c r="K112" i="2"/>
  <c r="Z286" i="29" l="1"/>
  <c r="AE286" i="29"/>
  <c r="Z341" i="29"/>
  <c r="AE341" i="29"/>
  <c r="Z396" i="29"/>
  <c r="AE396" i="29"/>
  <c r="Z176" i="29"/>
  <c r="AE176" i="29"/>
  <c r="Z231" i="29"/>
  <c r="AE231" i="29"/>
  <c r="Z451" i="29"/>
  <c r="AE451" i="29"/>
  <c r="AE121" i="29"/>
  <c r="Z506" i="29"/>
  <c r="AE506" i="29"/>
  <c r="AE66" i="29"/>
  <c r="L499" i="29"/>
  <c r="J499" i="29"/>
  <c r="M499" i="29"/>
  <c r="I499" i="29"/>
  <c r="K499" i="29"/>
  <c r="N499" i="29"/>
  <c r="N444" i="29"/>
  <c r="J444" i="29"/>
  <c r="L444" i="29"/>
  <c r="K444" i="29"/>
  <c r="M444" i="29"/>
  <c r="I444" i="29"/>
  <c r="N334" i="29"/>
  <c r="J334" i="29"/>
  <c r="K334" i="29"/>
  <c r="M334" i="29"/>
  <c r="I334" i="29"/>
  <c r="L334" i="29"/>
  <c r="L389" i="29"/>
  <c r="N389" i="29"/>
  <c r="J389" i="29"/>
  <c r="M389" i="29"/>
  <c r="I389" i="29"/>
  <c r="K389" i="29"/>
  <c r="N224" i="29"/>
  <c r="J224" i="29"/>
  <c r="K224" i="29"/>
  <c r="M224" i="29"/>
  <c r="I224" i="29"/>
  <c r="L224" i="29"/>
  <c r="L279" i="29"/>
  <c r="N279" i="29"/>
  <c r="M279" i="29"/>
  <c r="I279" i="29"/>
  <c r="K279" i="29"/>
  <c r="J279" i="29"/>
  <c r="N554" i="29"/>
  <c r="J554" i="29"/>
  <c r="L554" i="29"/>
  <c r="K554" i="29"/>
  <c r="M554" i="29"/>
  <c r="I554" i="29"/>
  <c r="T147" i="26"/>
  <c r="Y147" i="26" s="1"/>
  <c r="E182" i="28" s="1"/>
  <c r="AC147" i="26"/>
  <c r="L182" i="28" s="1"/>
  <c r="Z147" i="26"/>
  <c r="I182" i="28" s="1"/>
  <c r="AE147" i="26"/>
  <c r="N182" i="28" s="1"/>
  <c r="AA147" i="26"/>
  <c r="J182" i="28" s="1"/>
  <c r="AB147" i="26"/>
  <c r="K182" i="28" s="1"/>
  <c r="AD147" i="26"/>
  <c r="M182" i="28" s="1"/>
  <c r="T136" i="26"/>
  <c r="Y136" i="26" s="1"/>
  <c r="E171" i="28" s="1"/>
  <c r="Z136" i="26"/>
  <c r="I171" i="28" s="1"/>
  <c r="AB136" i="26"/>
  <c r="K171" i="28" s="1"/>
  <c r="AA136" i="26"/>
  <c r="J171" i="28" s="1"/>
  <c r="AC136" i="26"/>
  <c r="L171" i="28" s="1"/>
  <c r="AE136" i="26"/>
  <c r="N171" i="28" s="1"/>
  <c r="AD136" i="26"/>
  <c r="M171" i="28" s="1"/>
  <c r="AE149" i="26"/>
  <c r="N184" i="28" s="1"/>
  <c r="AD149" i="26"/>
  <c r="M184" i="28" s="1"/>
  <c r="T149" i="26"/>
  <c r="Y149" i="26" s="1"/>
  <c r="E184" i="28" s="1"/>
  <c r="AB149" i="26"/>
  <c r="K184" i="28" s="1"/>
  <c r="AA149" i="26"/>
  <c r="J184" i="28" s="1"/>
  <c r="Z149" i="26"/>
  <c r="I184" i="28" s="1"/>
  <c r="AC149" i="26"/>
  <c r="L184" i="28" s="1"/>
  <c r="T132" i="26"/>
  <c r="Y132" i="26" s="1"/>
  <c r="E167" i="28" s="1"/>
  <c r="AE132" i="26"/>
  <c r="N167" i="28" s="1"/>
  <c r="AD132" i="26"/>
  <c r="M167" i="28" s="1"/>
  <c r="AC132" i="26"/>
  <c r="L167" i="28" s="1"/>
  <c r="AA132" i="26"/>
  <c r="J167" i="28" s="1"/>
  <c r="AB132" i="26"/>
  <c r="K167" i="28" s="1"/>
  <c r="Z132" i="26"/>
  <c r="I167" i="28" s="1"/>
  <c r="Z137" i="26"/>
  <c r="I172" i="28" s="1"/>
  <c r="T137" i="26"/>
  <c r="Y137" i="26" s="1"/>
  <c r="E172" i="28" s="1"/>
  <c r="AC137" i="26"/>
  <c r="L172" i="28" s="1"/>
  <c r="AE137" i="26"/>
  <c r="N172" i="28" s="1"/>
  <c r="AB137" i="26"/>
  <c r="K172" i="28" s="1"/>
  <c r="AA137" i="26"/>
  <c r="J172" i="28" s="1"/>
  <c r="AD137" i="26"/>
  <c r="M172" i="28" s="1"/>
  <c r="T134" i="26"/>
  <c r="Y134" i="26" s="1"/>
  <c r="E169" i="28" s="1"/>
  <c r="AD134" i="26"/>
  <c r="M169" i="28" s="1"/>
  <c r="Z134" i="26"/>
  <c r="I169" i="28" s="1"/>
  <c r="AE134" i="26"/>
  <c r="N169" i="28" s="1"/>
  <c r="AB134" i="26"/>
  <c r="K169" i="28" s="1"/>
  <c r="AA134" i="26"/>
  <c r="J169" i="28" s="1"/>
  <c r="AC134" i="26"/>
  <c r="L169" i="28" s="1"/>
  <c r="T148" i="26"/>
  <c r="Y148" i="26" s="1"/>
  <c r="E183" i="28" s="1"/>
  <c r="AC148" i="26"/>
  <c r="L183" i="28" s="1"/>
  <c r="AE148" i="26"/>
  <c r="N183" i="28" s="1"/>
  <c r="AA148" i="26"/>
  <c r="J183" i="28" s="1"/>
  <c r="AB148" i="26"/>
  <c r="K183" i="28" s="1"/>
  <c r="Z148" i="26"/>
  <c r="I183" i="28" s="1"/>
  <c r="AD148" i="26"/>
  <c r="M183" i="28" s="1"/>
  <c r="T146" i="26"/>
  <c r="Y146" i="26" s="1"/>
  <c r="E181" i="28" s="1"/>
  <c r="AD146" i="26"/>
  <c r="M181" i="28" s="1"/>
  <c r="AA146" i="26"/>
  <c r="J181" i="28" s="1"/>
  <c r="AE146" i="26"/>
  <c r="N181" i="28" s="1"/>
  <c r="AB146" i="26"/>
  <c r="K181" i="28" s="1"/>
  <c r="AC146" i="26"/>
  <c r="L181" i="28" s="1"/>
  <c r="Z146" i="26"/>
  <c r="I181" i="28" s="1"/>
  <c r="Z144" i="26"/>
  <c r="I179" i="28" s="1"/>
  <c r="AD144" i="26"/>
  <c r="M179" i="28" s="1"/>
  <c r="AE144" i="26"/>
  <c r="N179" i="28" s="1"/>
  <c r="AC144" i="26"/>
  <c r="L179" i="28" s="1"/>
  <c r="AA144" i="26"/>
  <c r="J179" i="28" s="1"/>
  <c r="AB144" i="26"/>
  <c r="K179" i="28" s="1"/>
  <c r="T144" i="26"/>
  <c r="Y144" i="26" s="1"/>
  <c r="E179" i="28" s="1"/>
  <c r="AE130" i="26"/>
  <c r="N165" i="28" s="1"/>
  <c r="AD130" i="26"/>
  <c r="M165" i="28" s="1"/>
  <c r="AB130" i="26"/>
  <c r="K165" i="28" s="1"/>
  <c r="T130" i="26"/>
  <c r="Y130" i="26" s="1"/>
  <c r="E165" i="28" s="1"/>
  <c r="Z130" i="26"/>
  <c r="I165" i="28" s="1"/>
  <c r="AC130" i="26"/>
  <c r="L165" i="28" s="1"/>
  <c r="AA130" i="26"/>
  <c r="J165" i="28" s="1"/>
  <c r="T139" i="26"/>
  <c r="Y139" i="26" s="1"/>
  <c r="E174" i="28" s="1"/>
  <c r="Z139" i="26"/>
  <c r="I174" i="28" s="1"/>
  <c r="AA139" i="26"/>
  <c r="J174" i="28" s="1"/>
  <c r="AB139" i="26"/>
  <c r="K174" i="28" s="1"/>
  <c r="AC139" i="26"/>
  <c r="L174" i="28" s="1"/>
  <c r="AE139" i="26"/>
  <c r="N174" i="28" s="1"/>
  <c r="AD139" i="26"/>
  <c r="M174" i="28" s="1"/>
  <c r="T140" i="26"/>
  <c r="Y140" i="26" s="1"/>
  <c r="E175" i="28" s="1"/>
  <c r="Z140" i="26"/>
  <c r="I175" i="28" s="1"/>
  <c r="AC140" i="26"/>
  <c r="L175" i="28" s="1"/>
  <c r="AA140" i="26"/>
  <c r="J175" i="28" s="1"/>
  <c r="AE140" i="26"/>
  <c r="N175" i="28" s="1"/>
  <c r="AD140" i="26"/>
  <c r="M175" i="28" s="1"/>
  <c r="AB140" i="26"/>
  <c r="K175" i="28" s="1"/>
  <c r="AC143" i="26"/>
  <c r="L178" i="28" s="1"/>
  <c r="Z143" i="26"/>
  <c r="I178" i="28" s="1"/>
  <c r="AA143" i="26"/>
  <c r="J178" i="28" s="1"/>
  <c r="AB143" i="26"/>
  <c r="K178" i="28" s="1"/>
  <c r="T143" i="26"/>
  <c r="Y143" i="26" s="1"/>
  <c r="E178" i="28" s="1"/>
  <c r="AD143" i="26"/>
  <c r="M178" i="28" s="1"/>
  <c r="AE143" i="26"/>
  <c r="N178" i="28" s="1"/>
  <c r="AA142" i="26"/>
  <c r="J177" i="28" s="1"/>
  <c r="AE142" i="26"/>
  <c r="N177" i="28" s="1"/>
  <c r="Z142" i="26"/>
  <c r="I177" i="28" s="1"/>
  <c r="AC142" i="26"/>
  <c r="L177" i="28" s="1"/>
  <c r="T142" i="26"/>
  <c r="Y142" i="26" s="1"/>
  <c r="E177" i="28" s="1"/>
  <c r="AD142" i="26"/>
  <c r="M177" i="28" s="1"/>
  <c r="AB142" i="26"/>
  <c r="K177" i="28" s="1"/>
  <c r="T135" i="26"/>
  <c r="Y135" i="26" s="1"/>
  <c r="E170" i="28" s="1"/>
  <c r="AA135" i="26"/>
  <c r="J170" i="28" s="1"/>
  <c r="Z135" i="26"/>
  <c r="I170" i="28" s="1"/>
  <c r="AC135" i="26"/>
  <c r="L170" i="28" s="1"/>
  <c r="AE135" i="26"/>
  <c r="N170" i="28" s="1"/>
  <c r="AB135" i="26"/>
  <c r="K170" i="28" s="1"/>
  <c r="AD135" i="26"/>
  <c r="M170" i="28" s="1"/>
  <c r="T131" i="26"/>
  <c r="Y131" i="26" s="1"/>
  <c r="E166" i="28" s="1"/>
  <c r="AE131" i="26"/>
  <c r="N166" i="28" s="1"/>
  <c r="AC131" i="26"/>
  <c r="L166" i="28" s="1"/>
  <c r="Z131" i="26"/>
  <c r="I166" i="28" s="1"/>
  <c r="AB131" i="26"/>
  <c r="K166" i="28" s="1"/>
  <c r="AA131" i="26"/>
  <c r="J166" i="28" s="1"/>
  <c r="AD131" i="26"/>
  <c r="M166" i="28" s="1"/>
  <c r="T31" i="26"/>
  <c r="Y31" i="26" s="1"/>
  <c r="Z31" i="26"/>
  <c r="I140" i="28" s="1"/>
  <c r="AE31" i="26"/>
  <c r="N140" i="28" s="1"/>
  <c r="AB31" i="26"/>
  <c r="K140" i="28" s="1"/>
  <c r="AA31" i="26"/>
  <c r="J140" i="28" s="1"/>
  <c r="AD31" i="26"/>
  <c r="M140" i="28" s="1"/>
  <c r="AC31" i="26"/>
  <c r="L140" i="28" s="1"/>
  <c r="T133" i="26"/>
  <c r="Y133" i="26" s="1"/>
  <c r="E168" i="28" s="1"/>
  <c r="Z133" i="26"/>
  <c r="I168" i="28" s="1"/>
  <c r="AE133" i="26"/>
  <c r="N168" i="28" s="1"/>
  <c r="AD133" i="26"/>
  <c r="M168" i="28" s="1"/>
  <c r="AC133" i="26"/>
  <c r="L168" i="28" s="1"/>
  <c r="AA133" i="26"/>
  <c r="J168" i="28" s="1"/>
  <c r="AB133" i="26"/>
  <c r="K168" i="28" s="1"/>
  <c r="AC138" i="26"/>
  <c r="L173" i="28" s="1"/>
  <c r="AA138" i="26"/>
  <c r="J173" i="28" s="1"/>
  <c r="Z138" i="26"/>
  <c r="I173" i="28" s="1"/>
  <c r="AE138" i="26"/>
  <c r="N173" i="28" s="1"/>
  <c r="AD138" i="26"/>
  <c r="M173" i="28" s="1"/>
  <c r="T138" i="26"/>
  <c r="Y138" i="26" s="1"/>
  <c r="E173" i="28" s="1"/>
  <c r="AB138" i="26"/>
  <c r="K173" i="28" s="1"/>
  <c r="AB129" i="26"/>
  <c r="K164" i="28" s="1"/>
  <c r="AC129" i="26"/>
  <c r="L164" i="28" s="1"/>
  <c r="T129" i="26"/>
  <c r="Y129" i="26" s="1"/>
  <c r="E164" i="28" s="1"/>
  <c r="Z129" i="26"/>
  <c r="I164" i="28" s="1"/>
  <c r="AD129" i="26"/>
  <c r="M164" i="28" s="1"/>
  <c r="AA129" i="26"/>
  <c r="J164" i="28" s="1"/>
  <c r="AE129" i="26"/>
  <c r="N164" i="28" s="1"/>
  <c r="T141" i="26"/>
  <c r="Y141" i="26" s="1"/>
  <c r="E176" i="28" s="1"/>
  <c r="AD141" i="26"/>
  <c r="M176" i="28" s="1"/>
  <c r="AA141" i="26"/>
  <c r="J176" i="28" s="1"/>
  <c r="Z141" i="26"/>
  <c r="I176" i="28" s="1"/>
  <c r="AC141" i="26"/>
  <c r="L176" i="28" s="1"/>
  <c r="AB141" i="26"/>
  <c r="K176" i="28" s="1"/>
  <c r="AE141" i="26"/>
  <c r="N176" i="28" s="1"/>
  <c r="AB145" i="26"/>
  <c r="K180" i="28" s="1"/>
  <c r="Z145" i="26"/>
  <c r="I180" i="28" s="1"/>
  <c r="T145" i="26"/>
  <c r="Y145" i="26" s="1"/>
  <c r="E180" i="28" s="1"/>
  <c r="AD145" i="26"/>
  <c r="M180" i="28" s="1"/>
  <c r="AC145" i="26"/>
  <c r="L180" i="28" s="1"/>
  <c r="AE145" i="26"/>
  <c r="N180" i="28" s="1"/>
  <c r="AA145" i="26"/>
  <c r="J180" i="28" s="1"/>
  <c r="AD95" i="26"/>
  <c r="M148" i="28" s="1"/>
  <c r="AB95" i="26"/>
  <c r="K148" i="28" s="1"/>
  <c r="Z95" i="26"/>
  <c r="I148" i="28" s="1"/>
  <c r="AA95" i="26"/>
  <c r="J148" i="28" s="1"/>
  <c r="AE95" i="26"/>
  <c r="N148" i="28" s="1"/>
  <c r="AC95" i="26"/>
  <c r="L148" i="28" s="1"/>
  <c r="AA98" i="26"/>
  <c r="J151" i="28" s="1"/>
  <c r="AE98" i="26"/>
  <c r="N151" i="28" s="1"/>
  <c r="AD98" i="26"/>
  <c r="M151" i="28" s="1"/>
  <c r="AB98" i="26"/>
  <c r="K151" i="28" s="1"/>
  <c r="Z98" i="26"/>
  <c r="I151" i="28" s="1"/>
  <c r="AC98" i="26"/>
  <c r="L151" i="28" s="1"/>
  <c r="AB97" i="26"/>
  <c r="K150" i="28" s="1"/>
  <c r="Z97" i="26"/>
  <c r="I150" i="28" s="1"/>
  <c r="AD97" i="26"/>
  <c r="M150" i="28" s="1"/>
  <c r="AC97" i="26"/>
  <c r="L150" i="28" s="1"/>
  <c r="AE97" i="26"/>
  <c r="N150" i="28" s="1"/>
  <c r="AA97" i="26"/>
  <c r="J150" i="28" s="1"/>
  <c r="AB93" i="26"/>
  <c r="K146" i="28" s="1"/>
  <c r="Z93" i="26"/>
  <c r="I146" i="28" s="1"/>
  <c r="AE93" i="26"/>
  <c r="N146" i="28" s="1"/>
  <c r="AC93" i="26"/>
  <c r="L146" i="28" s="1"/>
  <c r="AD93" i="26"/>
  <c r="M146" i="28" s="1"/>
  <c r="AA93" i="26"/>
  <c r="J146" i="28" s="1"/>
  <c r="AC92" i="26"/>
  <c r="L145" i="28" s="1"/>
  <c r="AA92" i="26"/>
  <c r="J145" i="28" s="1"/>
  <c r="AD92" i="26"/>
  <c r="M145" i="28" s="1"/>
  <c r="Z92" i="26"/>
  <c r="I145" i="28" s="1"/>
  <c r="AE92" i="26"/>
  <c r="N145" i="28" s="1"/>
  <c r="AB92" i="26"/>
  <c r="K145" i="28" s="1"/>
  <c r="AA94" i="26"/>
  <c r="J147" i="28" s="1"/>
  <c r="AE94" i="26"/>
  <c r="N147" i="28" s="1"/>
  <c r="Z94" i="26"/>
  <c r="I147" i="28" s="1"/>
  <c r="AB94" i="26"/>
  <c r="K147" i="28" s="1"/>
  <c r="AC94" i="26"/>
  <c r="L147" i="28" s="1"/>
  <c r="AD94" i="26"/>
  <c r="M147" i="28" s="1"/>
  <c r="AD99" i="26"/>
  <c r="M152" i="28" s="1"/>
  <c r="AA99" i="26"/>
  <c r="J152" i="28" s="1"/>
  <c r="AE99" i="26"/>
  <c r="N152" i="28" s="1"/>
  <c r="Z99" i="26"/>
  <c r="I152" i="28" s="1"/>
  <c r="AB99" i="26"/>
  <c r="K152" i="28" s="1"/>
  <c r="AC99" i="26"/>
  <c r="L152" i="28" s="1"/>
  <c r="AC96" i="26"/>
  <c r="L149" i="28" s="1"/>
  <c r="AB96" i="26"/>
  <c r="K149" i="28" s="1"/>
  <c r="Z96" i="26"/>
  <c r="I149" i="28" s="1"/>
  <c r="AD96" i="26"/>
  <c r="M149" i="28" s="1"/>
  <c r="AA96" i="26"/>
  <c r="J149" i="28" s="1"/>
  <c r="AE96" i="26"/>
  <c r="N149" i="28" s="1"/>
  <c r="AD127" i="26"/>
  <c r="M162" i="28" s="1"/>
  <c r="AC127" i="26"/>
  <c r="L162" i="28" s="1"/>
  <c r="AE127" i="26"/>
  <c r="N162" i="28" s="1"/>
  <c r="AA127" i="26"/>
  <c r="J162" i="28" s="1"/>
  <c r="Z127" i="26"/>
  <c r="I162" i="28" s="1"/>
  <c r="AB127" i="26"/>
  <c r="K162" i="28" s="1"/>
  <c r="AB125" i="26"/>
  <c r="K160" i="28" s="1"/>
  <c r="AE125" i="26"/>
  <c r="N160" i="28" s="1"/>
  <c r="AA125" i="26"/>
  <c r="J160" i="28" s="1"/>
  <c r="AC125" i="26"/>
  <c r="L160" i="28" s="1"/>
  <c r="AD125" i="26"/>
  <c r="M160" i="28" s="1"/>
  <c r="Z125" i="26"/>
  <c r="I160" i="28" s="1"/>
  <c r="AE128" i="26"/>
  <c r="N163" i="28" s="1"/>
  <c r="AD128" i="26"/>
  <c r="M163" i="28" s="1"/>
  <c r="AB128" i="26"/>
  <c r="K163" i="28" s="1"/>
  <c r="AC128" i="26"/>
  <c r="L163" i="28" s="1"/>
  <c r="AA128" i="26"/>
  <c r="J163" i="28" s="1"/>
  <c r="Z128" i="26"/>
  <c r="I163" i="28" s="1"/>
  <c r="AC126" i="26"/>
  <c r="L161" i="28" s="1"/>
  <c r="AB126" i="26"/>
  <c r="K161" i="28" s="1"/>
  <c r="AD126" i="26"/>
  <c r="M161" i="28" s="1"/>
  <c r="AA126" i="26"/>
  <c r="J161" i="28" s="1"/>
  <c r="Z126" i="26"/>
  <c r="I161" i="28" s="1"/>
  <c r="AE126" i="26"/>
  <c r="N161" i="28" s="1"/>
  <c r="T124" i="26"/>
  <c r="Y124" i="26" s="1"/>
  <c r="E159" i="28" s="1"/>
  <c r="AE124" i="26"/>
  <c r="N159" i="28" s="1"/>
  <c r="AD124" i="26"/>
  <c r="M159" i="28" s="1"/>
  <c r="Z124" i="26"/>
  <c r="I159" i="28" s="1"/>
  <c r="AB124" i="26"/>
  <c r="K159" i="28" s="1"/>
  <c r="AA124" i="26"/>
  <c r="J159" i="28" s="1"/>
  <c r="AC124" i="26"/>
  <c r="L159" i="28" s="1"/>
  <c r="Z26" i="26"/>
  <c r="I135" i="28" s="1"/>
  <c r="AA26" i="26"/>
  <c r="J135" i="28" s="1"/>
  <c r="AB26" i="26"/>
  <c r="K135" i="28" s="1"/>
  <c r="AC26" i="26"/>
  <c r="L135" i="28" s="1"/>
  <c r="AD26" i="26"/>
  <c r="M135" i="28" s="1"/>
  <c r="AE26" i="26"/>
  <c r="N135" i="28" s="1"/>
  <c r="Z28" i="26"/>
  <c r="I137" i="28" s="1"/>
  <c r="AA28" i="26"/>
  <c r="J137" i="28" s="1"/>
  <c r="AB28" i="26"/>
  <c r="K137" i="28" s="1"/>
  <c r="AC28" i="26"/>
  <c r="L137" i="28" s="1"/>
  <c r="AD28" i="26"/>
  <c r="M137" i="28" s="1"/>
  <c r="AE28" i="26"/>
  <c r="N137" i="28" s="1"/>
  <c r="AE30" i="26"/>
  <c r="N139" i="28" s="1"/>
  <c r="Z30" i="26"/>
  <c r="I139" i="28" s="1"/>
  <c r="AA30" i="26"/>
  <c r="J139" i="28" s="1"/>
  <c r="AB30" i="26"/>
  <c r="K139" i="28" s="1"/>
  <c r="AC30" i="26"/>
  <c r="L139" i="28" s="1"/>
  <c r="AD30" i="26"/>
  <c r="M139" i="28" s="1"/>
  <c r="Z24" i="26"/>
  <c r="I133" i="28" s="1"/>
  <c r="AA24" i="26"/>
  <c r="J133" i="28" s="1"/>
  <c r="AB24" i="26"/>
  <c r="K133" i="28" s="1"/>
  <c r="AC24" i="26"/>
  <c r="L133" i="28" s="1"/>
  <c r="AD24" i="26"/>
  <c r="M133" i="28" s="1"/>
  <c r="AE24" i="26"/>
  <c r="N133" i="28" s="1"/>
  <c r="Z29" i="26"/>
  <c r="I138" i="28" s="1"/>
  <c r="AA29" i="26"/>
  <c r="J138" i="28" s="1"/>
  <c r="AB29" i="26"/>
  <c r="K138" i="28" s="1"/>
  <c r="AC29" i="26"/>
  <c r="L138" i="28" s="1"/>
  <c r="AD29" i="26"/>
  <c r="M138" i="28" s="1"/>
  <c r="AE29" i="26"/>
  <c r="N138" i="28" s="1"/>
  <c r="AD25" i="26"/>
  <c r="M134" i="28" s="1"/>
  <c r="AE25" i="26"/>
  <c r="N134" i="28" s="1"/>
  <c r="Z25" i="26"/>
  <c r="I134" i="28" s="1"/>
  <c r="AA25" i="26"/>
  <c r="J134" i="28" s="1"/>
  <c r="AB25" i="26"/>
  <c r="K134" i="28" s="1"/>
  <c r="AC25" i="26"/>
  <c r="L134" i="28" s="1"/>
  <c r="AD27" i="26"/>
  <c r="M136" i="28" s="1"/>
  <c r="AE27" i="26"/>
  <c r="N136" i="28" s="1"/>
  <c r="Z27" i="26"/>
  <c r="I136" i="28" s="1"/>
  <c r="AA27" i="26"/>
  <c r="J136" i="28" s="1"/>
  <c r="AB27" i="26"/>
  <c r="K136" i="28" s="1"/>
  <c r="AC27" i="26"/>
  <c r="L136" i="28" s="1"/>
  <c r="T24" i="26"/>
  <c r="Y24" i="26" s="1"/>
  <c r="H193" i="29"/>
  <c r="H138" i="29"/>
  <c r="H523" i="29"/>
  <c r="H83" i="29"/>
  <c r="H88" i="28" s="1"/>
  <c r="H248" i="29"/>
  <c r="H468" i="29"/>
  <c r="H413" i="29"/>
  <c r="G19" i="29"/>
  <c r="H28" i="29"/>
  <c r="AE11" i="29"/>
  <c r="H303" i="29"/>
  <c r="H358" i="29"/>
  <c r="R72" i="23"/>
  <c r="R64" i="23"/>
  <c r="R67" i="23"/>
  <c r="T125" i="26"/>
  <c r="Y125" i="26" s="1"/>
  <c r="E160" i="28" s="1"/>
  <c r="T128" i="26"/>
  <c r="Y128" i="26" s="1"/>
  <c r="E163" i="28" s="1"/>
  <c r="T127" i="26"/>
  <c r="Y127" i="26" s="1"/>
  <c r="E162" i="28" s="1"/>
  <c r="T126" i="26"/>
  <c r="Y126" i="26" s="1"/>
  <c r="E161" i="28" s="1"/>
  <c r="T99" i="26"/>
  <c r="Y99" i="26" s="1"/>
  <c r="E152" i="28" s="1"/>
  <c r="T96" i="26"/>
  <c r="Y96" i="26" s="1"/>
  <c r="E149" i="28" s="1"/>
  <c r="T30" i="26"/>
  <c r="Y30" i="26" s="1"/>
  <c r="T92" i="26"/>
  <c r="T98" i="26"/>
  <c r="Y98" i="26" s="1"/>
  <c r="E151" i="28" s="1"/>
  <c r="T25" i="26"/>
  <c r="Y25" i="26" s="1"/>
  <c r="T27" i="26"/>
  <c r="Y27" i="26" s="1"/>
  <c r="T97" i="26"/>
  <c r="Y97" i="26" s="1"/>
  <c r="E150" i="28" s="1"/>
  <c r="T95" i="26"/>
  <c r="Y95" i="26" s="1"/>
  <c r="E148" i="28" s="1"/>
  <c r="T29" i="26"/>
  <c r="Y29" i="26" s="1"/>
  <c r="T94" i="26"/>
  <c r="Y94" i="26" s="1"/>
  <c r="E147" i="28" s="1"/>
  <c r="T93" i="26"/>
  <c r="Y93" i="26" s="1"/>
  <c r="E146" i="28" s="1"/>
  <c r="T28" i="26"/>
  <c r="Y28" i="26" s="1"/>
  <c r="T26" i="26"/>
  <c r="Y26" i="26" s="1"/>
  <c r="T39" i="1"/>
  <c r="T32" i="26"/>
  <c r="T100" i="26"/>
  <c r="E136" i="28" l="1"/>
  <c r="E138" i="28"/>
  <c r="E137" i="28"/>
  <c r="E139" i="28"/>
  <c r="E135" i="28"/>
  <c r="E134" i="28"/>
  <c r="E133" i="28"/>
  <c r="J141" i="28"/>
  <c r="K141" i="28"/>
  <c r="M141" i="28"/>
  <c r="I141" i="28"/>
  <c r="Y92" i="26"/>
  <c r="E145" i="28" s="1"/>
  <c r="L141" i="28"/>
  <c r="N141" i="28"/>
  <c r="E140" i="28"/>
  <c r="H141" i="28"/>
  <c r="I45" i="6"/>
  <c r="H59" i="18" l="1"/>
  <c r="H24" i="28"/>
  <c r="P38" i="14"/>
  <c r="H58" i="18"/>
  <c r="P37" i="14" l="1"/>
  <c r="Q38" i="14"/>
  <c r="P36" i="14" l="1"/>
  <c r="Q37" i="14"/>
  <c r="P35" i="14" l="1"/>
  <c r="Q36" i="14"/>
  <c r="P34" i="14" l="1"/>
  <c r="Q35" i="14"/>
  <c r="S165" i="29"/>
  <c r="S434" i="29"/>
  <c r="S105" i="27"/>
  <c r="S47" i="30"/>
  <c r="S219" i="29"/>
  <c r="S161" i="29"/>
  <c r="S53" i="29"/>
  <c r="S382" i="27"/>
  <c r="S326" i="29"/>
  <c r="S102" i="29"/>
  <c r="S216" i="29"/>
  <c r="S157" i="30"/>
  <c r="S53" i="27"/>
  <c r="S490" i="29"/>
  <c r="S103" i="30"/>
  <c r="S436" i="27"/>
  <c r="S106" i="30"/>
  <c r="S104" i="30"/>
  <c r="S435" i="27"/>
  <c r="S377" i="29"/>
  <c r="S215" i="29"/>
  <c r="S164" i="30"/>
  <c r="S56" i="29"/>
  <c r="S163" i="30"/>
  <c r="S54" i="30"/>
  <c r="S381" i="27"/>
  <c r="S550" i="27"/>
  <c r="S102" i="27"/>
  <c r="S546" i="27"/>
  <c r="S487" i="27"/>
  <c r="S542" i="27"/>
  <c r="S166" i="30"/>
  <c r="S55" i="29"/>
  <c r="S379" i="29"/>
  <c r="S220" i="29"/>
  <c r="S221" i="29"/>
  <c r="S383" i="27"/>
  <c r="S108" i="27"/>
  <c r="S212" i="29"/>
  <c r="S324" i="27"/>
  <c r="S48" i="30"/>
  <c r="S491" i="27"/>
  <c r="S273" i="29"/>
  <c r="S159" i="29"/>
  <c r="S214" i="27"/>
  <c r="S162" i="27"/>
  <c r="S546" i="29"/>
  <c r="S441" i="29"/>
  <c r="S103" i="29"/>
  <c r="S440" i="27"/>
  <c r="S270" i="29"/>
  <c r="S56" i="30"/>
  <c r="S216" i="27"/>
  <c r="S275" i="29"/>
  <c r="S50" i="27"/>
  <c r="S267" i="27"/>
  <c r="S276" i="29"/>
  <c r="S159" i="30"/>
  <c r="S49" i="27"/>
  <c r="S324" i="29"/>
  <c r="S269" i="27"/>
  <c r="S494" i="27"/>
  <c r="S111" i="30"/>
  <c r="S49" i="29"/>
  <c r="S157" i="27"/>
  <c r="S164" i="29"/>
  <c r="S488" i="27"/>
  <c r="S268" i="27"/>
  <c r="S325" i="29"/>
  <c r="S110" i="27"/>
  <c r="S160" i="27"/>
  <c r="S436" i="29"/>
  <c r="S549" i="29"/>
  <c r="S51" i="27"/>
  <c r="S160" i="29"/>
  <c r="S322" i="27"/>
  <c r="S111" i="29"/>
  <c r="S51" i="30"/>
  <c r="S495" i="27"/>
  <c r="S384" i="27"/>
  <c r="S383" i="29"/>
  <c r="S487" i="29"/>
  <c r="S105" i="29"/>
  <c r="S492" i="27"/>
  <c r="S378" i="29"/>
  <c r="S51" i="29"/>
  <c r="S54" i="27"/>
  <c r="S386" i="27"/>
  <c r="S163" i="29"/>
  <c r="S276" i="27"/>
  <c r="S108" i="30"/>
  <c r="S491" i="29"/>
  <c r="S551" i="29"/>
  <c r="S543" i="27"/>
  <c r="S542" i="29"/>
  <c r="S161" i="30"/>
  <c r="S107" i="30"/>
  <c r="S220" i="27"/>
  <c r="S48" i="27"/>
  <c r="S495" i="29"/>
  <c r="S380" i="29"/>
  <c r="S330" i="29"/>
  <c r="S549" i="27"/>
  <c r="S551" i="27"/>
  <c r="S439" i="29"/>
  <c r="S328" i="29"/>
  <c r="S385" i="27"/>
  <c r="S331" i="29"/>
  <c r="S54" i="29"/>
  <c r="S378" i="27"/>
  <c r="S325" i="27"/>
  <c r="S103" i="27"/>
  <c r="S218" i="27"/>
  <c r="S102" i="30"/>
  <c r="S218" i="29"/>
  <c r="S384" i="29"/>
  <c r="S166" i="27"/>
  <c r="S268" i="29"/>
  <c r="S380" i="27"/>
  <c r="S221" i="27"/>
  <c r="S52" i="29"/>
  <c r="S50" i="29"/>
  <c r="S494" i="29"/>
  <c r="S109" i="29"/>
  <c r="S496" i="27"/>
  <c r="S166" i="29"/>
  <c r="S550" i="29"/>
  <c r="S212" i="27"/>
  <c r="S438" i="29"/>
  <c r="S433" i="29"/>
  <c r="S379" i="27"/>
  <c r="S493" i="27"/>
  <c r="S163" i="27"/>
  <c r="S217" i="27"/>
  <c r="S271" i="27"/>
  <c r="S488" i="29"/>
  <c r="S107" i="29"/>
  <c r="S158" i="27"/>
  <c r="S162" i="30"/>
  <c r="S267" i="29"/>
  <c r="S158" i="30"/>
  <c r="S49" i="30"/>
  <c r="S160" i="30"/>
  <c r="S544" i="27"/>
  <c r="S164" i="27"/>
  <c r="S162" i="29"/>
  <c r="S543" i="29"/>
  <c r="S47" i="27"/>
  <c r="S489" i="29"/>
  <c r="S107" i="27"/>
  <c r="S110" i="30"/>
  <c r="S330" i="27"/>
  <c r="S219" i="27"/>
  <c r="S544" i="29"/>
  <c r="S432" i="27"/>
  <c r="S165" i="27"/>
  <c r="S159" i="27"/>
  <c r="S56" i="27"/>
  <c r="S104" i="27"/>
  <c r="S435" i="29"/>
  <c r="S386" i="29"/>
  <c r="S489" i="27"/>
  <c r="S269" i="29"/>
  <c r="S328" i="27"/>
  <c r="S52" i="27"/>
  <c r="S437" i="29"/>
  <c r="S108" i="29"/>
  <c r="S322" i="29"/>
  <c r="S165" i="30"/>
  <c r="S213" i="29"/>
  <c r="S274" i="27"/>
  <c r="S272" i="27"/>
  <c r="S274" i="29"/>
  <c r="S323" i="29"/>
  <c r="S158" i="29"/>
  <c r="S331" i="27"/>
  <c r="S496" i="29"/>
  <c r="S48" i="29"/>
  <c r="S327" i="27"/>
  <c r="S157" i="29"/>
  <c r="S548" i="29"/>
  <c r="S382" i="29"/>
  <c r="S492" i="29"/>
  <c r="S438" i="27"/>
  <c r="S326" i="27"/>
  <c r="S105" i="30"/>
  <c r="S213" i="27"/>
  <c r="S490" i="27"/>
  <c r="S53" i="30"/>
  <c r="S385" i="29"/>
  <c r="S434" i="27"/>
  <c r="S329" i="29"/>
  <c r="S215" i="27"/>
  <c r="S110" i="29"/>
  <c r="S440" i="29"/>
  <c r="S275" i="27"/>
  <c r="S327" i="29"/>
  <c r="S547" i="27"/>
  <c r="S47" i="29"/>
  <c r="S272" i="29"/>
  <c r="S104" i="29"/>
  <c r="S106" i="27"/>
  <c r="S545" i="29"/>
  <c r="S377" i="27"/>
  <c r="S433" i="27"/>
  <c r="S109" i="27"/>
  <c r="S439" i="27"/>
  <c r="S547" i="29"/>
  <c r="S441" i="27"/>
  <c r="S214" i="29"/>
  <c r="S323" i="27"/>
  <c r="S55" i="30"/>
  <c r="S273" i="27"/>
  <c r="S381" i="29"/>
  <c r="S270" i="27"/>
  <c r="S111" i="27"/>
  <c r="S432" i="29"/>
  <c r="S161" i="27"/>
  <c r="S217" i="29"/>
  <c r="S55" i="27"/>
  <c r="S329" i="27"/>
  <c r="S271" i="29"/>
  <c r="S52" i="30"/>
  <c r="S493" i="29"/>
  <c r="S548" i="27"/>
  <c r="S109" i="30"/>
  <c r="S106" i="29"/>
  <c r="S545" i="27"/>
  <c r="S437" i="27"/>
  <c r="S50" i="30"/>
  <c r="T270" i="29" l="1"/>
  <c r="T382" i="27"/>
  <c r="T157" i="29"/>
  <c r="T106" i="30"/>
  <c r="T378" i="29"/>
  <c r="T490" i="29"/>
  <c r="T271" i="29"/>
  <c r="T161" i="30"/>
  <c r="T382" i="29"/>
  <c r="T494" i="29"/>
  <c r="T160" i="30"/>
  <c r="T213" i="29"/>
  <c r="T165" i="27"/>
  <c r="T545" i="27"/>
  <c r="T271" i="27"/>
  <c r="T221" i="27"/>
  <c r="T492" i="29"/>
  <c r="T384" i="29"/>
  <c r="T268" i="29"/>
  <c r="T219" i="29"/>
  <c r="T53" i="27"/>
  <c r="T105" i="29"/>
  <c r="T111" i="30"/>
  <c r="T212" i="27"/>
  <c r="T105" i="30"/>
  <c r="T329" i="27"/>
  <c r="T56" i="27"/>
  <c r="T440" i="29"/>
  <c r="T274" i="29"/>
  <c r="T52" i="30"/>
  <c r="T549" i="27"/>
  <c r="T441" i="27"/>
  <c r="T166" i="30"/>
  <c r="T55" i="30"/>
  <c r="T489" i="29"/>
  <c r="T50" i="30"/>
  <c r="T432" i="29"/>
  <c r="T272" i="29"/>
  <c r="T104" i="30"/>
  <c r="T163" i="29"/>
  <c r="T273" i="29"/>
  <c r="T327" i="27"/>
  <c r="T107" i="27"/>
  <c r="T49" i="27"/>
  <c r="T48" i="29"/>
  <c r="T107" i="29"/>
  <c r="T50" i="27"/>
  <c r="T379" i="27"/>
  <c r="T548" i="27"/>
  <c r="T213" i="27"/>
  <c r="T495" i="27"/>
  <c r="T158" i="30"/>
  <c r="T551" i="29"/>
  <c r="T104" i="29"/>
  <c r="T47" i="30"/>
  <c r="T47" i="27"/>
  <c r="T269" i="27"/>
  <c r="T494" i="27"/>
  <c r="T383" i="27"/>
  <c r="T272" i="27"/>
  <c r="T166" i="27"/>
  <c r="T162" i="30"/>
  <c r="T108" i="29"/>
  <c r="T52" i="29"/>
  <c r="T439" i="27"/>
  <c r="T108" i="30"/>
  <c r="T103" i="30"/>
  <c r="T51" i="27"/>
  <c r="T102" i="27"/>
  <c r="T435" i="29"/>
  <c r="T274" i="27"/>
  <c r="T490" i="27"/>
  <c r="T322" i="29"/>
  <c r="T163" i="30"/>
  <c r="T328" i="29"/>
  <c r="T215" i="29"/>
  <c r="T385" i="29"/>
  <c r="T108" i="27"/>
  <c r="T163" i="27"/>
  <c r="T161" i="29"/>
  <c r="T56" i="29"/>
  <c r="T433" i="29"/>
  <c r="T433" i="27"/>
  <c r="T546" i="29"/>
  <c r="T549" i="29"/>
  <c r="T217" i="29"/>
  <c r="T267" i="29"/>
  <c r="T216" i="29"/>
  <c r="T164" i="29"/>
  <c r="T495" i="29"/>
  <c r="T385" i="27"/>
  <c r="T438" i="29"/>
  <c r="T551" i="27"/>
  <c r="T381" i="29"/>
  <c r="T220" i="27"/>
  <c r="T158" i="27"/>
  <c r="T542" i="29"/>
  <c r="T164" i="30"/>
  <c r="T49" i="30"/>
  <c r="T159" i="29"/>
  <c r="T56" i="30"/>
  <c r="T547" i="29"/>
  <c r="T53" i="29"/>
  <c r="T109" i="30"/>
  <c r="T220" i="29"/>
  <c r="T384" i="27"/>
  <c r="T102" i="29"/>
  <c r="T104" i="27"/>
  <c r="T166" i="29"/>
  <c r="T54" i="30"/>
  <c r="T162" i="29"/>
  <c r="T47" i="29"/>
  <c r="T221" i="29"/>
  <c r="T496" i="27"/>
  <c r="T109" i="29"/>
  <c r="T487" i="29"/>
  <c r="T157" i="27"/>
  <c r="T270" i="27"/>
  <c r="T438" i="27"/>
  <c r="T214" i="27"/>
  <c r="T54" i="29"/>
  <c r="T326" i="29"/>
  <c r="T267" i="27"/>
  <c r="T106" i="27"/>
  <c r="T440" i="27"/>
  <c r="T55" i="27"/>
  <c r="T160" i="29"/>
  <c r="T110" i="27"/>
  <c r="T165" i="30"/>
  <c r="T324" i="27"/>
  <c r="T110" i="30"/>
  <c r="T544" i="29"/>
  <c r="T436" i="29"/>
  <c r="T273" i="27"/>
  <c r="T434" i="29"/>
  <c r="T330" i="29"/>
  <c r="T164" i="27"/>
  <c r="T214" i="29"/>
  <c r="T165" i="29"/>
  <c r="T386" i="29"/>
  <c r="T275" i="27"/>
  <c r="T219" i="27"/>
  <c r="T48" i="27"/>
  <c r="T491" i="27"/>
  <c r="T102" i="30"/>
  <c r="T106" i="29"/>
  <c r="T268" i="27"/>
  <c r="T546" i="27"/>
  <c r="T55" i="29"/>
  <c r="T276" i="29"/>
  <c r="T323" i="27"/>
  <c r="T543" i="27"/>
  <c r="T212" i="29"/>
  <c r="T158" i="29"/>
  <c r="T327" i="29"/>
  <c r="T492" i="27"/>
  <c r="T323" i="29"/>
  <c r="T325" i="29"/>
  <c r="T547" i="27"/>
  <c r="T215" i="27"/>
  <c r="T157" i="30"/>
  <c r="T105" i="27"/>
  <c r="T331" i="29"/>
  <c r="T439" i="29"/>
  <c r="T159" i="30"/>
  <c r="T325" i="27"/>
  <c r="T550" i="29"/>
  <c r="T328" i="27"/>
  <c r="T161" i="27"/>
  <c r="T49" i="29"/>
  <c r="T488" i="27"/>
  <c r="T110" i="29"/>
  <c r="T441" i="29"/>
  <c r="T326" i="27"/>
  <c r="T435" i="27"/>
  <c r="T51" i="30"/>
  <c r="T542" i="27"/>
  <c r="T489" i="27"/>
  <c r="T550" i="27"/>
  <c r="T276" i="27"/>
  <c r="T48" i="30"/>
  <c r="T216" i="27"/>
  <c r="T487" i="27"/>
  <c r="T380" i="29"/>
  <c r="T329" i="29"/>
  <c r="T543" i="29"/>
  <c r="T330" i="27"/>
  <c r="T111" i="29"/>
  <c r="T162" i="27"/>
  <c r="T496" i="29"/>
  <c r="T493" i="29"/>
  <c r="T383" i="29"/>
  <c r="T491" i="29"/>
  <c r="T218" i="27"/>
  <c r="T269" i="29"/>
  <c r="T275" i="29"/>
  <c r="T217" i="27"/>
  <c r="T434" i="27"/>
  <c r="T218" i="29"/>
  <c r="T103" i="27"/>
  <c r="T109" i="27"/>
  <c r="T380" i="27"/>
  <c r="T52" i="27"/>
  <c r="T386" i="27"/>
  <c r="T437" i="27"/>
  <c r="T331" i="27"/>
  <c r="T379" i="29"/>
  <c r="T322" i="27"/>
  <c r="T160" i="27"/>
  <c r="T103" i="29"/>
  <c r="T53" i="30"/>
  <c r="T111" i="27"/>
  <c r="T488" i="29"/>
  <c r="T377" i="27"/>
  <c r="T432" i="27"/>
  <c r="T545" i="29"/>
  <c r="T436" i="27"/>
  <c r="T51" i="29"/>
  <c r="T381" i="27"/>
  <c r="T544" i="27"/>
  <c r="T159" i="27"/>
  <c r="T548" i="29"/>
  <c r="T54" i="27"/>
  <c r="T50" i="29"/>
  <c r="T493" i="27"/>
  <c r="T324" i="29"/>
  <c r="T378" i="27"/>
  <c r="T377" i="29"/>
  <c r="T107" i="30"/>
  <c r="T437" i="29"/>
  <c r="P33" i="14"/>
  <c r="Q34" i="14"/>
  <c r="P32" i="14" l="1"/>
  <c r="Q33" i="14"/>
  <c r="P31" i="14" l="1"/>
  <c r="Q32" i="14"/>
  <c r="P30" i="14" l="1"/>
  <c r="Q31" i="14"/>
  <c r="P29" i="14" l="1"/>
  <c r="Q30" i="14"/>
  <c r="P28" i="14" l="1"/>
  <c r="Q29" i="14"/>
  <c r="E45" i="1"/>
  <c r="R43" i="1"/>
  <c r="E43" i="1"/>
  <c r="E42" i="1"/>
  <c r="E41" i="1"/>
  <c r="R26" i="1"/>
  <c r="L26" i="1" s="1"/>
  <c r="R25" i="1"/>
  <c r="L25" i="1" s="1"/>
  <c r="R24" i="1"/>
  <c r="L24" i="1" s="1"/>
  <c r="R23" i="1"/>
  <c r="L23" i="1" s="1"/>
  <c r="R22" i="1"/>
  <c r="L22" i="1" s="1"/>
  <c r="R21" i="1"/>
  <c r="L21" i="1" s="1"/>
  <c r="R20" i="1"/>
  <c r="L20" i="1" s="1"/>
  <c r="R19" i="1"/>
  <c r="L19" i="1" s="1"/>
  <c r="R18" i="1"/>
  <c r="L18" i="1" s="1"/>
  <c r="R17" i="1"/>
  <c r="L17" i="1" s="1"/>
  <c r="H53" i="18"/>
  <c r="Q41" i="1" l="1"/>
  <c r="P41" i="1"/>
  <c r="W41" i="1"/>
  <c r="Q45" i="1"/>
  <c r="P45" i="1"/>
  <c r="W45" i="1"/>
  <c r="P42" i="1"/>
  <c r="W42" i="1"/>
  <c r="Q42" i="1"/>
  <c r="Q43" i="1"/>
  <c r="P43" i="1"/>
  <c r="W43" i="1"/>
  <c r="H37" i="23"/>
  <c r="H19" i="29" s="1"/>
  <c r="P37" i="23"/>
  <c r="H38" i="23"/>
  <c r="P38" i="23"/>
  <c r="M45" i="1"/>
  <c r="M43" i="1"/>
  <c r="E81" i="23"/>
  <c r="E82" i="23"/>
  <c r="R42" i="1"/>
  <c r="M42" i="1"/>
  <c r="R41" i="1"/>
  <c r="M41" i="1"/>
  <c r="P27" i="14"/>
  <c r="Q28" i="14"/>
  <c r="S43" i="1"/>
  <c r="T43" i="1"/>
  <c r="R45" i="1"/>
  <c r="L39" i="1"/>
  <c r="S39" i="1"/>
  <c r="S18" i="1"/>
  <c r="S22" i="1"/>
  <c r="S26" i="1"/>
  <c r="S23" i="1"/>
  <c r="S19" i="1"/>
  <c r="S24" i="1"/>
  <c r="S20" i="1"/>
  <c r="S21" i="1"/>
  <c r="S25" i="1"/>
  <c r="H89" i="1" l="1"/>
  <c r="H88" i="1"/>
  <c r="H91" i="1"/>
  <c r="I91" i="1" s="1"/>
  <c r="H90" i="1"/>
  <c r="R82" i="23"/>
  <c r="P82" i="23"/>
  <c r="R81" i="23"/>
  <c r="P81" i="23"/>
  <c r="H39" i="23"/>
  <c r="P39" i="23"/>
  <c r="H41" i="23"/>
  <c r="P41" i="23"/>
  <c r="E83" i="23"/>
  <c r="E85" i="23"/>
  <c r="P26" i="14"/>
  <c r="Q27" i="14"/>
  <c r="H82" i="1"/>
  <c r="I82" i="1" s="1"/>
  <c r="H78" i="1"/>
  <c r="R667" i="28" s="1"/>
  <c r="H74" i="1"/>
  <c r="R495" i="28" s="1"/>
  <c r="H70" i="1"/>
  <c r="H85" i="1"/>
  <c r="I85" i="1" s="1"/>
  <c r="H83" i="1"/>
  <c r="I83" i="1" s="1"/>
  <c r="H79" i="1"/>
  <c r="I79" i="1" s="1"/>
  <c r="H75" i="1"/>
  <c r="R538" i="28" s="1"/>
  <c r="H71" i="1"/>
  <c r="R366" i="28" s="1"/>
  <c r="H81" i="1"/>
  <c r="I81" i="1" s="1"/>
  <c r="H77" i="1"/>
  <c r="R624" i="28" s="1"/>
  <c r="H73" i="1"/>
  <c r="R452" i="28" s="1"/>
  <c r="H87" i="1"/>
  <c r="I87" i="1" s="1"/>
  <c r="H69" i="1"/>
  <c r="H84" i="1"/>
  <c r="I84" i="1" s="1"/>
  <c r="H80" i="1"/>
  <c r="I80" i="1" s="1"/>
  <c r="H76" i="1"/>
  <c r="R581" i="28" s="1"/>
  <c r="H72" i="1"/>
  <c r="R409" i="28" s="1"/>
  <c r="H86" i="1"/>
  <c r="I86" i="1" s="1"/>
  <c r="H65" i="23"/>
  <c r="H69" i="23"/>
  <c r="H71" i="23"/>
  <c r="H68" i="23"/>
  <c r="H66" i="23"/>
  <c r="H70" i="23"/>
  <c r="H67" i="23"/>
  <c r="H64" i="23"/>
  <c r="H72" i="23"/>
  <c r="H63" i="23"/>
  <c r="B28" i="17"/>
  <c r="B27" i="17"/>
  <c r="B26" i="17"/>
  <c r="B25" i="17"/>
  <c r="B24" i="17"/>
  <c r="B23" i="17"/>
  <c r="B22" i="17"/>
  <c r="B21" i="17"/>
  <c r="B20" i="17"/>
  <c r="B19" i="17"/>
  <c r="B18" i="17"/>
  <c r="B17" i="17"/>
  <c r="B16" i="17"/>
  <c r="B15" i="17"/>
  <c r="B14" i="17"/>
  <c r="P569" i="28" l="1"/>
  <c r="P556" i="28"/>
  <c r="P572" i="28"/>
  <c r="P560" i="28"/>
  <c r="P570" i="28"/>
  <c r="P543" i="28"/>
  <c r="P561" i="28"/>
  <c r="P542" i="28"/>
  <c r="P568" i="28"/>
  <c r="P575" i="28"/>
  <c r="P555" i="28"/>
  <c r="P557" i="28"/>
  <c r="P576" i="28"/>
  <c r="P573" i="28"/>
  <c r="P558" i="28"/>
  <c r="P552" i="28"/>
  <c r="P553" i="28"/>
  <c r="P571" i="28"/>
  <c r="P554" i="28"/>
  <c r="P574" i="28"/>
  <c r="I538" i="28"/>
  <c r="P567" i="28"/>
  <c r="P559" i="28"/>
  <c r="P547" i="28"/>
  <c r="P646" i="28"/>
  <c r="P639" i="28"/>
  <c r="P629" i="28"/>
  <c r="P633" i="28"/>
  <c r="P647" i="28"/>
  <c r="P657" i="28"/>
  <c r="P645" i="28"/>
  <c r="P660" i="28"/>
  <c r="P655" i="28"/>
  <c r="P641" i="28"/>
  <c r="P654" i="28"/>
  <c r="P628" i="28"/>
  <c r="P656" i="28"/>
  <c r="P662" i="28"/>
  <c r="P658" i="28"/>
  <c r="P644" i="28"/>
  <c r="I624" i="28"/>
  <c r="P659" i="28"/>
  <c r="P638" i="28"/>
  <c r="P642" i="28"/>
  <c r="P653" i="28"/>
  <c r="P640" i="28"/>
  <c r="P661" i="28"/>
  <c r="P643" i="28"/>
  <c r="P533" i="28"/>
  <c r="P526" i="28"/>
  <c r="P517" i="28"/>
  <c r="P513" i="28"/>
  <c r="I495" i="28"/>
  <c r="P528" i="28"/>
  <c r="P514" i="28"/>
  <c r="P527" i="28"/>
  <c r="P509" i="28"/>
  <c r="P525" i="28"/>
  <c r="P511" i="28"/>
  <c r="P515" i="28"/>
  <c r="P516" i="28"/>
  <c r="P524" i="28"/>
  <c r="P529" i="28"/>
  <c r="P504" i="28"/>
  <c r="P532" i="28"/>
  <c r="P530" i="28"/>
  <c r="P531" i="28"/>
  <c r="P500" i="28"/>
  <c r="P510" i="28"/>
  <c r="P499" i="28"/>
  <c r="P512" i="28"/>
  <c r="P518" i="28"/>
  <c r="I409" i="28"/>
  <c r="P423" i="28"/>
  <c r="P431" i="28"/>
  <c r="P442" i="28"/>
  <c r="P438" i="28"/>
  <c r="P447" i="28"/>
  <c r="P425" i="28"/>
  <c r="P445" i="28"/>
  <c r="P439" i="28"/>
  <c r="P440" i="28"/>
  <c r="P430" i="28"/>
  <c r="P428" i="28"/>
  <c r="P424" i="28"/>
  <c r="P444" i="28"/>
  <c r="P432" i="28"/>
  <c r="P443" i="28"/>
  <c r="P418" i="28"/>
  <c r="P446" i="28"/>
  <c r="P414" i="28"/>
  <c r="P413" i="28"/>
  <c r="P427" i="28"/>
  <c r="P426" i="28"/>
  <c r="P441" i="28"/>
  <c r="P429" i="28"/>
  <c r="P685" i="28"/>
  <c r="P696" i="28"/>
  <c r="P701" i="28"/>
  <c r="P676" i="28"/>
  <c r="P704" i="28"/>
  <c r="P681" i="28"/>
  <c r="P705" i="28"/>
  <c r="P671" i="28"/>
  <c r="P672" i="28"/>
  <c r="P683" i="28"/>
  <c r="P689" i="28"/>
  <c r="P688" i="28"/>
  <c r="P697" i="28"/>
  <c r="P698" i="28"/>
  <c r="P684" i="28"/>
  <c r="P682" i="28"/>
  <c r="I667" i="28"/>
  <c r="P699" i="28"/>
  <c r="P690" i="28"/>
  <c r="P700" i="28"/>
  <c r="P686" i="28"/>
  <c r="P687" i="28"/>
  <c r="P703" i="28"/>
  <c r="P702" i="28"/>
  <c r="P475" i="28"/>
  <c r="P461" i="28"/>
  <c r="P474" i="28"/>
  <c r="P486" i="28"/>
  <c r="P487" i="28"/>
  <c r="P457" i="28"/>
  <c r="P483" i="28"/>
  <c r="P456" i="28"/>
  <c r="P470" i="28"/>
  <c r="P469" i="28"/>
  <c r="P481" i="28"/>
  <c r="P472" i="28"/>
  <c r="P484" i="28"/>
  <c r="P467" i="28"/>
  <c r="P485" i="28"/>
  <c r="I452" i="28"/>
  <c r="P490" i="28"/>
  <c r="P482" i="28"/>
  <c r="P471" i="28"/>
  <c r="P468" i="28"/>
  <c r="P466" i="28"/>
  <c r="P473" i="28"/>
  <c r="P488" i="28"/>
  <c r="P489" i="28"/>
  <c r="P602" i="28"/>
  <c r="P596" i="28"/>
  <c r="P618" i="28"/>
  <c r="P617" i="28"/>
  <c r="P585" i="28"/>
  <c r="P599" i="28"/>
  <c r="P603" i="28"/>
  <c r="P614" i="28"/>
  <c r="P612" i="28"/>
  <c r="P598" i="28"/>
  <c r="P600" i="28"/>
  <c r="P590" i="28"/>
  <c r="P613" i="28"/>
  <c r="P595" i="28"/>
  <c r="P610" i="28"/>
  <c r="P604" i="28"/>
  <c r="P615" i="28"/>
  <c r="P601" i="28"/>
  <c r="I581" i="28"/>
  <c r="P597" i="28"/>
  <c r="P616" i="28"/>
  <c r="P586" i="28"/>
  <c r="P611" i="28"/>
  <c r="P619" i="28"/>
  <c r="P383" i="28"/>
  <c r="P397" i="28"/>
  <c r="P395" i="28"/>
  <c r="P384" i="28"/>
  <c r="P389" i="28"/>
  <c r="P401" i="28"/>
  <c r="P386" i="28"/>
  <c r="P381" i="28"/>
  <c r="P387" i="28"/>
  <c r="P400" i="28"/>
  <c r="P370" i="28"/>
  <c r="P404" i="28"/>
  <c r="I366" i="28"/>
  <c r="P399" i="28"/>
  <c r="P398" i="28"/>
  <c r="P382" i="28"/>
  <c r="P375" i="28"/>
  <c r="P388" i="28"/>
  <c r="P396" i="28"/>
  <c r="P380" i="28"/>
  <c r="P402" i="28"/>
  <c r="P371" i="28"/>
  <c r="P403" i="28"/>
  <c r="P385" i="28"/>
  <c r="I451" i="27"/>
  <c r="I286" i="27"/>
  <c r="I506" i="27"/>
  <c r="I341" i="27"/>
  <c r="I396" i="27"/>
  <c r="I75" i="1"/>
  <c r="E54" i="28"/>
  <c r="E83" i="28"/>
  <c r="I77" i="1"/>
  <c r="E56" i="28"/>
  <c r="E85" i="28"/>
  <c r="I74" i="1"/>
  <c r="E82" i="28"/>
  <c r="E53" i="28"/>
  <c r="I76" i="1"/>
  <c r="E84" i="28"/>
  <c r="E55" i="28"/>
  <c r="I78" i="1"/>
  <c r="E86" i="28"/>
  <c r="E57" i="28"/>
  <c r="R83" i="23"/>
  <c r="P83" i="23"/>
  <c r="R85" i="23"/>
  <c r="P85" i="23"/>
  <c r="P25" i="14"/>
  <c r="Q26" i="14"/>
  <c r="H27" i="23"/>
  <c r="H20" i="23"/>
  <c r="H18" i="23"/>
  <c r="H19" i="23"/>
  <c r="H23" i="23"/>
  <c r="H25" i="23"/>
  <c r="H26" i="23"/>
  <c r="H22" i="23"/>
  <c r="H24" i="23"/>
  <c r="H21" i="23"/>
  <c r="C3" i="17"/>
  <c r="H54" i="18" s="1"/>
  <c r="N334" i="27" l="1"/>
  <c r="K303" i="27"/>
  <c r="K334" i="27"/>
  <c r="G296" i="27"/>
  <c r="P317" i="27"/>
  <c r="X329" i="27"/>
  <c r="P303" i="27"/>
  <c r="AB286" i="27"/>
  <c r="AC286" i="27" s="1"/>
  <c r="I303" i="27"/>
  <c r="P328" i="27"/>
  <c r="AE286" i="27"/>
  <c r="J303" i="27"/>
  <c r="X323" i="27"/>
  <c r="X331" i="27"/>
  <c r="P322" i="27"/>
  <c r="P286" i="27"/>
  <c r="L302" i="27"/>
  <c r="P325" i="27"/>
  <c r="L334" i="27"/>
  <c r="P330" i="27"/>
  <c r="G294" i="27"/>
  <c r="M303" i="27"/>
  <c r="X328" i="27"/>
  <c r="K302" i="27"/>
  <c r="H294" i="27"/>
  <c r="H301" i="27" s="1"/>
  <c r="H316" i="27" s="1"/>
  <c r="I316" i="27" s="1"/>
  <c r="J316" i="27" s="1"/>
  <c r="K316" i="27" s="1"/>
  <c r="L316" i="27" s="1"/>
  <c r="M316" i="27" s="1"/>
  <c r="N316" i="27" s="1"/>
  <c r="N303" i="27"/>
  <c r="P327" i="27"/>
  <c r="J334" i="27"/>
  <c r="P326" i="27"/>
  <c r="H303" i="27"/>
  <c r="Z286" i="27"/>
  <c r="I302" i="27"/>
  <c r="I334" i="27"/>
  <c r="J302" i="27"/>
  <c r="X327" i="27"/>
  <c r="P302" i="27"/>
  <c r="X324" i="27"/>
  <c r="P323" i="27"/>
  <c r="X326" i="27"/>
  <c r="L303" i="27"/>
  <c r="P294" i="27"/>
  <c r="M302" i="27"/>
  <c r="M334" i="27"/>
  <c r="N302" i="27"/>
  <c r="P331" i="27"/>
  <c r="AA286" i="27"/>
  <c r="X330" i="27"/>
  <c r="X322" i="27"/>
  <c r="V322" i="27"/>
  <c r="V323" i="27" s="1"/>
  <c r="V324" i="27" s="1"/>
  <c r="V325" i="27" s="1"/>
  <c r="V326" i="27" s="1"/>
  <c r="V327" i="27" s="1"/>
  <c r="V328" i="27" s="1"/>
  <c r="V329" i="27" s="1"/>
  <c r="V330" i="27" s="1"/>
  <c r="V331" i="27" s="1"/>
  <c r="W294" i="27"/>
  <c r="W295" i="27" s="1"/>
  <c r="W296" i="27" s="1"/>
  <c r="X286" i="27"/>
  <c r="X325" i="27"/>
  <c r="P324" i="27"/>
  <c r="P329" i="27"/>
  <c r="Y286" i="27"/>
  <c r="N444" i="27"/>
  <c r="P432" i="27"/>
  <c r="P396" i="27"/>
  <c r="M4" i="27" s="1"/>
  <c r="L412" i="27"/>
  <c r="P435" i="27"/>
  <c r="L444" i="27"/>
  <c r="P436" i="27"/>
  <c r="G404" i="27"/>
  <c r="M413" i="27"/>
  <c r="X438" i="27"/>
  <c r="P412" i="27"/>
  <c r="H404" i="27"/>
  <c r="H411" i="27" s="1"/>
  <c r="H426" i="27" s="1"/>
  <c r="I426" i="27" s="1"/>
  <c r="J426" i="27" s="1"/>
  <c r="K426" i="27" s="1"/>
  <c r="L426" i="27" s="1"/>
  <c r="M426" i="27" s="1"/>
  <c r="N426" i="27" s="1"/>
  <c r="N413" i="27"/>
  <c r="P437" i="27"/>
  <c r="J444" i="27"/>
  <c r="X436" i="27"/>
  <c r="AA396" i="27"/>
  <c r="H413" i="27"/>
  <c r="X435" i="27"/>
  <c r="AE396" i="27"/>
  <c r="X440" i="27"/>
  <c r="I412" i="27"/>
  <c r="P434" i="27"/>
  <c r="I444" i="27"/>
  <c r="K413" i="27"/>
  <c r="J412" i="27"/>
  <c r="V432" i="27"/>
  <c r="V433" i="27" s="1"/>
  <c r="V434" i="27" s="1"/>
  <c r="V435" i="27" s="1"/>
  <c r="V436" i="27" s="1"/>
  <c r="V437" i="27" s="1"/>
  <c r="V438" i="27" s="1"/>
  <c r="V439" i="27" s="1"/>
  <c r="V440" i="27" s="1"/>
  <c r="V441" i="27" s="1"/>
  <c r="X437" i="27"/>
  <c r="K412" i="27"/>
  <c r="W404" i="27"/>
  <c r="W405" i="27" s="1"/>
  <c r="W406" i="27" s="1"/>
  <c r="P439" i="27"/>
  <c r="X396" i="27"/>
  <c r="X434" i="27"/>
  <c r="Y396" i="27"/>
  <c r="P433" i="27"/>
  <c r="P427" i="27"/>
  <c r="J413" i="27"/>
  <c r="P413" i="27"/>
  <c r="G406" i="27"/>
  <c r="X439" i="27"/>
  <c r="AB396" i="27"/>
  <c r="AC396" i="27" s="1"/>
  <c r="P438" i="27"/>
  <c r="X433" i="27"/>
  <c r="P440" i="27"/>
  <c r="M412" i="27"/>
  <c r="M444" i="27"/>
  <c r="P441" i="27"/>
  <c r="K444" i="27"/>
  <c r="X432" i="27"/>
  <c r="Z396" i="27"/>
  <c r="X441" i="27"/>
  <c r="L413" i="27"/>
  <c r="P404" i="27"/>
  <c r="N412" i="27"/>
  <c r="I413" i="27"/>
  <c r="P357" i="27"/>
  <c r="P386" i="27"/>
  <c r="P378" i="27"/>
  <c r="N357" i="27"/>
  <c r="X384" i="27"/>
  <c r="P385" i="27"/>
  <c r="X383" i="27"/>
  <c r="M358" i="27"/>
  <c r="G349" i="27"/>
  <c r="P384" i="27"/>
  <c r="L357" i="27"/>
  <c r="P341" i="27"/>
  <c r="X377" i="27"/>
  <c r="P349" i="27"/>
  <c r="N389" i="27"/>
  <c r="X382" i="27"/>
  <c r="V377" i="27"/>
  <c r="V378" i="27" s="1"/>
  <c r="V379" i="27" s="1"/>
  <c r="V380" i="27" s="1"/>
  <c r="V381" i="27" s="1"/>
  <c r="V382" i="27" s="1"/>
  <c r="V383" i="27" s="1"/>
  <c r="V384" i="27" s="1"/>
  <c r="V385" i="27" s="1"/>
  <c r="V386" i="27" s="1"/>
  <c r="J357" i="27"/>
  <c r="P380" i="27"/>
  <c r="X381" i="27"/>
  <c r="P383" i="27"/>
  <c r="I358" i="27"/>
  <c r="AB341" i="27"/>
  <c r="AC341" i="27" s="1"/>
  <c r="X380" i="27"/>
  <c r="G351" i="27"/>
  <c r="K389" i="27"/>
  <c r="Z341" i="27"/>
  <c r="K357" i="27"/>
  <c r="J389" i="27"/>
  <c r="N358" i="27"/>
  <c r="H358" i="27"/>
  <c r="X379" i="27"/>
  <c r="X341" i="27"/>
  <c r="W349" i="27"/>
  <c r="W350" i="27" s="1"/>
  <c r="W351" i="27" s="1"/>
  <c r="P358" i="27"/>
  <c r="X378" i="27"/>
  <c r="I357" i="27"/>
  <c r="X386" i="27"/>
  <c r="J358" i="27"/>
  <c r="X385" i="27"/>
  <c r="P379" i="27"/>
  <c r="L389" i="27"/>
  <c r="AA341" i="27"/>
  <c r="AE341" i="27"/>
  <c r="H349" i="27"/>
  <c r="H356" i="27" s="1"/>
  <c r="H371" i="27" s="1"/>
  <c r="I371" i="27" s="1"/>
  <c r="J371" i="27" s="1"/>
  <c r="K371" i="27" s="1"/>
  <c r="L371" i="27" s="1"/>
  <c r="M371" i="27" s="1"/>
  <c r="N371" i="27" s="1"/>
  <c r="M357" i="27"/>
  <c r="P381" i="27"/>
  <c r="I389" i="27"/>
  <c r="K358" i="27"/>
  <c r="P382" i="27"/>
  <c r="M389" i="27"/>
  <c r="P372" i="27"/>
  <c r="P377" i="27"/>
  <c r="Y341" i="27"/>
  <c r="L358" i="27"/>
  <c r="P514" i="27"/>
  <c r="K523" i="27"/>
  <c r="Z506" i="27"/>
  <c r="K522" i="27"/>
  <c r="X551" i="27"/>
  <c r="X543" i="27"/>
  <c r="J523" i="27"/>
  <c r="Y506" i="27"/>
  <c r="P548" i="27"/>
  <c r="I523" i="27"/>
  <c r="AB506" i="27"/>
  <c r="AC506" i="27" s="1"/>
  <c r="P549" i="27"/>
  <c r="L523" i="27"/>
  <c r="W514" i="27"/>
  <c r="W515" i="27" s="1"/>
  <c r="W516" i="27" s="1"/>
  <c r="X550" i="27"/>
  <c r="X542" i="27"/>
  <c r="P522" i="27"/>
  <c r="P551" i="27"/>
  <c r="P543" i="27"/>
  <c r="N522" i="27"/>
  <c r="M554" i="27"/>
  <c r="X544" i="27"/>
  <c r="M522" i="27"/>
  <c r="X506" i="27"/>
  <c r="X545" i="27"/>
  <c r="H523" i="27"/>
  <c r="AA506" i="27"/>
  <c r="P550" i="27"/>
  <c r="P542" i="27"/>
  <c r="N554" i="27"/>
  <c r="X547" i="27"/>
  <c r="V542" i="27"/>
  <c r="V543" i="27" s="1"/>
  <c r="V544" i="27" s="1"/>
  <c r="V545" i="27" s="1"/>
  <c r="V546" i="27" s="1"/>
  <c r="V547" i="27" s="1"/>
  <c r="V548" i="27" s="1"/>
  <c r="V549" i="27" s="1"/>
  <c r="V550" i="27" s="1"/>
  <c r="V551" i="27" s="1"/>
  <c r="J522" i="27"/>
  <c r="I554" i="27"/>
  <c r="P544" i="27"/>
  <c r="I522" i="27"/>
  <c r="L554" i="27"/>
  <c r="P545" i="27"/>
  <c r="L522" i="27"/>
  <c r="P506" i="27"/>
  <c r="I5" i="27" s="1"/>
  <c r="X546" i="27"/>
  <c r="P523" i="27"/>
  <c r="P547" i="27"/>
  <c r="M523" i="27"/>
  <c r="G516" i="27"/>
  <c r="N523" i="27"/>
  <c r="G514" i="27"/>
  <c r="K554" i="27"/>
  <c r="H514" i="27"/>
  <c r="H521" i="27" s="1"/>
  <c r="H536" i="27" s="1"/>
  <c r="I536" i="27" s="1"/>
  <c r="J536" i="27" s="1"/>
  <c r="K536" i="27" s="1"/>
  <c r="L536" i="27" s="1"/>
  <c r="M536" i="27" s="1"/>
  <c r="N536" i="27" s="1"/>
  <c r="X549" i="27"/>
  <c r="AE506" i="27"/>
  <c r="P537" i="27"/>
  <c r="J554" i="27"/>
  <c r="P546" i="27"/>
  <c r="X548" i="27"/>
  <c r="N499" i="27"/>
  <c r="P491" i="27"/>
  <c r="P451" i="27"/>
  <c r="G5" i="27" s="1"/>
  <c r="L467" i="27"/>
  <c r="P490" i="27"/>
  <c r="L499" i="27"/>
  <c r="X451" i="27"/>
  <c r="P459" i="27"/>
  <c r="P495" i="27"/>
  <c r="AA451" i="27"/>
  <c r="H468" i="27"/>
  <c r="X490" i="27"/>
  <c r="K467" i="27"/>
  <c r="AB451" i="27"/>
  <c r="AC451" i="27" s="1"/>
  <c r="I468" i="27"/>
  <c r="P467" i="27"/>
  <c r="X495" i="27"/>
  <c r="W459" i="27"/>
  <c r="W460" i="27" s="1"/>
  <c r="W461" i="27" s="1"/>
  <c r="L468" i="27"/>
  <c r="P494" i="27"/>
  <c r="K468" i="27"/>
  <c r="P468" i="27"/>
  <c r="X494" i="27"/>
  <c r="M467" i="27"/>
  <c r="P493" i="27"/>
  <c r="Z451" i="27"/>
  <c r="Y451" i="27"/>
  <c r="J468" i="27"/>
  <c r="X488" i="27"/>
  <c r="X496" i="27"/>
  <c r="K499" i="27"/>
  <c r="X487" i="27"/>
  <c r="M468" i="27"/>
  <c r="X493" i="27"/>
  <c r="AE451" i="27"/>
  <c r="H459" i="27"/>
  <c r="H466" i="27" s="1"/>
  <c r="H481" i="27" s="1"/>
  <c r="I481" i="27" s="1"/>
  <c r="J481" i="27" s="1"/>
  <c r="K481" i="27" s="1"/>
  <c r="L481" i="27" s="1"/>
  <c r="M481" i="27" s="1"/>
  <c r="N481" i="27" s="1"/>
  <c r="N468" i="27"/>
  <c r="P492" i="27"/>
  <c r="J499" i="27"/>
  <c r="G461" i="27"/>
  <c r="P489" i="27"/>
  <c r="P487" i="27"/>
  <c r="V487" i="27"/>
  <c r="V488" i="27" s="1"/>
  <c r="V489" i="27" s="1"/>
  <c r="V490" i="27" s="1"/>
  <c r="V491" i="27" s="1"/>
  <c r="V492" i="27" s="1"/>
  <c r="V493" i="27" s="1"/>
  <c r="V494" i="27" s="1"/>
  <c r="V495" i="27" s="1"/>
  <c r="V496" i="27" s="1"/>
  <c r="N467" i="27"/>
  <c r="P482" i="27"/>
  <c r="X489" i="27"/>
  <c r="X491" i="27"/>
  <c r="P488" i="27"/>
  <c r="J467" i="27"/>
  <c r="I467" i="27"/>
  <c r="G459" i="27"/>
  <c r="I499" i="27"/>
  <c r="X492" i="27"/>
  <c r="M499" i="27"/>
  <c r="P496" i="27"/>
  <c r="H129" i="30"/>
  <c r="H136" i="30" s="1"/>
  <c r="H151" i="30" s="1"/>
  <c r="I151" i="30" s="1"/>
  <c r="J151" i="30" s="1"/>
  <c r="K151" i="30" s="1"/>
  <c r="L151" i="30" s="1"/>
  <c r="M151" i="30" s="1"/>
  <c r="N151" i="30" s="1"/>
  <c r="H74" i="30"/>
  <c r="H81" i="30" s="1"/>
  <c r="H96" i="30" s="1"/>
  <c r="I96" i="30" s="1"/>
  <c r="J96" i="30" s="1"/>
  <c r="K96" i="30" s="1"/>
  <c r="L96" i="30" s="1"/>
  <c r="M96" i="30" s="1"/>
  <c r="N96" i="30" s="1"/>
  <c r="E113" i="28"/>
  <c r="P113" i="28" s="1"/>
  <c r="P86" i="28"/>
  <c r="M55" i="28"/>
  <c r="I55" i="28"/>
  <c r="K55" i="28"/>
  <c r="J55" i="28"/>
  <c r="P55" i="28"/>
  <c r="N55" i="28"/>
  <c r="L55" i="28"/>
  <c r="H55" i="28"/>
  <c r="L82" i="28"/>
  <c r="I82" i="28"/>
  <c r="N82" i="28"/>
  <c r="M82" i="28"/>
  <c r="J82" i="28"/>
  <c r="H82" i="28"/>
  <c r="E109" i="28"/>
  <c r="K82" i="28"/>
  <c r="P82" i="28"/>
  <c r="L54" i="28"/>
  <c r="J54" i="28"/>
  <c r="M54" i="28"/>
  <c r="N54" i="28"/>
  <c r="I54" i="28"/>
  <c r="H54" i="28"/>
  <c r="K54" i="28"/>
  <c r="P54" i="28"/>
  <c r="E111" i="28"/>
  <c r="P111" i="28" s="1"/>
  <c r="P84" i="28"/>
  <c r="L85" i="28"/>
  <c r="M85" i="28"/>
  <c r="E112" i="28"/>
  <c r="P85" i="28"/>
  <c r="N85" i="28"/>
  <c r="H85" i="28"/>
  <c r="K85" i="28"/>
  <c r="I85" i="28"/>
  <c r="J85" i="28"/>
  <c r="N57" i="28"/>
  <c r="K57" i="28"/>
  <c r="L57" i="28"/>
  <c r="H57" i="28"/>
  <c r="I57" i="28"/>
  <c r="P57" i="28"/>
  <c r="M57" i="28"/>
  <c r="J57" i="28"/>
  <c r="N53" i="28"/>
  <c r="H53" i="28"/>
  <c r="K53" i="28"/>
  <c r="I53" i="28"/>
  <c r="J53" i="28"/>
  <c r="P53" i="28"/>
  <c r="M53" i="28"/>
  <c r="L53" i="28"/>
  <c r="K56" i="28"/>
  <c r="P56" i="28"/>
  <c r="H56" i="28"/>
  <c r="N56" i="28"/>
  <c r="I56" i="28"/>
  <c r="L56" i="28"/>
  <c r="M56" i="28"/>
  <c r="J56" i="28"/>
  <c r="I83" i="28"/>
  <c r="E110" i="28"/>
  <c r="K83" i="28"/>
  <c r="M83" i="28"/>
  <c r="N83" i="28"/>
  <c r="P83" i="28"/>
  <c r="J83" i="28"/>
  <c r="H83" i="28"/>
  <c r="L83" i="28"/>
  <c r="D64" i="23"/>
  <c r="D70" i="23"/>
  <c r="D71" i="23"/>
  <c r="D72" i="23"/>
  <c r="D67" i="23"/>
  <c r="D66" i="23"/>
  <c r="D65" i="23"/>
  <c r="D69" i="23"/>
  <c r="D68" i="23"/>
  <c r="P24" i="14"/>
  <c r="Q25" i="14"/>
  <c r="I482" i="27" l="1"/>
  <c r="I497" i="27" s="1"/>
  <c r="J482" i="27"/>
  <c r="J497" i="27" s="1"/>
  <c r="N482" i="27"/>
  <c r="N497" i="27" s="1"/>
  <c r="K482" i="27"/>
  <c r="K497" i="27" s="1"/>
  <c r="M482" i="27"/>
  <c r="M497" i="27" s="1"/>
  <c r="L482" i="27"/>
  <c r="L497" i="27" s="1"/>
  <c r="H412" i="27"/>
  <c r="H427" i="27" s="1"/>
  <c r="L405" i="27"/>
  <c r="N405" i="27"/>
  <c r="M405" i="27"/>
  <c r="K405" i="27"/>
  <c r="I405" i="27"/>
  <c r="J405" i="27"/>
  <c r="L317" i="27"/>
  <c r="L332" i="27" s="1"/>
  <c r="M317" i="27"/>
  <c r="M332" i="27" s="1"/>
  <c r="K317" i="27"/>
  <c r="K332" i="27" s="1"/>
  <c r="I317" i="27"/>
  <c r="I332" i="27" s="1"/>
  <c r="N317" i="27"/>
  <c r="N332" i="27" s="1"/>
  <c r="J317" i="27"/>
  <c r="J332" i="27" s="1"/>
  <c r="K372" i="27"/>
  <c r="K387" i="27" s="1"/>
  <c r="L372" i="27"/>
  <c r="L387" i="27" s="1"/>
  <c r="N372" i="27"/>
  <c r="N387" i="27" s="1"/>
  <c r="M372" i="27"/>
  <c r="M387" i="27" s="1"/>
  <c r="I372" i="27"/>
  <c r="I387" i="27" s="1"/>
  <c r="J372" i="27"/>
  <c r="J387" i="27" s="1"/>
  <c r="I427" i="27"/>
  <c r="I442" i="27" s="1"/>
  <c r="J427" i="27"/>
  <c r="J442" i="27" s="1"/>
  <c r="N427" i="27"/>
  <c r="N442" i="27" s="1"/>
  <c r="K427" i="27"/>
  <c r="K442" i="27" s="1"/>
  <c r="M427" i="27"/>
  <c r="M442" i="27" s="1"/>
  <c r="L427" i="27"/>
  <c r="L442" i="27" s="1"/>
  <c r="K515" i="27"/>
  <c r="I515" i="27"/>
  <c r="H522" i="27"/>
  <c r="H537" i="27" s="1"/>
  <c r="M515" i="27"/>
  <c r="J515" i="27"/>
  <c r="L515" i="27"/>
  <c r="N515" i="27"/>
  <c r="M537" i="27"/>
  <c r="M552" i="27" s="1"/>
  <c r="N537" i="27"/>
  <c r="N552" i="27" s="1"/>
  <c r="I537" i="27"/>
  <c r="I552" i="27" s="1"/>
  <c r="J537" i="27"/>
  <c r="J552" i="27" s="1"/>
  <c r="K537" i="27"/>
  <c r="K552" i="27" s="1"/>
  <c r="L537" i="27"/>
  <c r="L552" i="27" s="1"/>
  <c r="M295" i="27"/>
  <c r="I295" i="27"/>
  <c r="H302" i="27"/>
  <c r="H317" i="27" s="1"/>
  <c r="J295" i="27"/>
  <c r="L295" i="27"/>
  <c r="K295" i="27"/>
  <c r="N295" i="27"/>
  <c r="K460" i="27"/>
  <c r="M460" i="27"/>
  <c r="H467" i="27"/>
  <c r="H482" i="27" s="1"/>
  <c r="J460" i="27"/>
  <c r="L460" i="27"/>
  <c r="I460" i="27"/>
  <c r="N460" i="27"/>
  <c r="L350" i="27"/>
  <c r="J350" i="27"/>
  <c r="H357" i="27"/>
  <c r="H372" i="27" s="1"/>
  <c r="M350" i="27"/>
  <c r="N350" i="27"/>
  <c r="K350" i="27"/>
  <c r="I350" i="27"/>
  <c r="H112" i="28"/>
  <c r="I112" i="28"/>
  <c r="P112" i="28"/>
  <c r="K112" i="28"/>
  <c r="N112" i="28"/>
  <c r="J112" i="28"/>
  <c r="L112" i="28"/>
  <c r="M112" i="28"/>
  <c r="J110" i="28"/>
  <c r="I110" i="28"/>
  <c r="L110" i="28"/>
  <c r="M110" i="28"/>
  <c r="N110" i="28"/>
  <c r="H110" i="28"/>
  <c r="P110" i="28"/>
  <c r="K110" i="28"/>
  <c r="P109" i="28"/>
  <c r="N109" i="28"/>
  <c r="K109" i="28"/>
  <c r="M109" i="28"/>
  <c r="J109" i="28"/>
  <c r="H109" i="28"/>
  <c r="I109" i="28"/>
  <c r="L109" i="28"/>
  <c r="Q24" i="14"/>
  <c r="P23" i="14"/>
  <c r="Q23" i="14" l="1"/>
  <c r="P22" i="14"/>
  <c r="Q22" i="14" l="1"/>
  <c r="P21" i="14"/>
  <c r="P20" i="14" l="1"/>
  <c r="Q21" i="14"/>
  <c r="P19" i="14" l="1"/>
  <c r="Q20" i="14"/>
  <c r="E44" i="1"/>
  <c r="L41" i="1"/>
  <c r="L45" i="1"/>
  <c r="L43" i="1"/>
  <c r="L42" i="1"/>
  <c r="E40" i="1"/>
  <c r="P44" i="1" l="1"/>
  <c r="W44" i="1"/>
  <c r="Q44" i="1"/>
  <c r="W40" i="1"/>
  <c r="P40" i="1"/>
  <c r="Q40" i="1"/>
  <c r="H40" i="23"/>
  <c r="P40" i="23"/>
  <c r="M40" i="1"/>
  <c r="M44" i="1"/>
  <c r="H60" i="18"/>
  <c r="Q19" i="14"/>
  <c r="L40" i="1"/>
  <c r="R40" i="1"/>
  <c r="R44" i="1"/>
  <c r="L44" i="1"/>
  <c r="U87" i="23" l="1"/>
  <c r="U41" i="23"/>
  <c r="U38" i="23"/>
  <c r="U42" i="23"/>
  <c r="U43" i="23"/>
  <c r="U36" i="23"/>
  <c r="U39" i="23"/>
  <c r="U37" i="23"/>
  <c r="U44" i="23"/>
  <c r="U40" i="23"/>
  <c r="U88" i="23"/>
  <c r="U86" i="23"/>
  <c r="U81" i="23"/>
  <c r="U82" i="23"/>
  <c r="U85" i="23"/>
  <c r="U83" i="23"/>
  <c r="AB341" i="29"/>
  <c r="AC341" i="29" s="1"/>
  <c r="AB451" i="29"/>
  <c r="AC451" i="29" s="1"/>
  <c r="AB66" i="29"/>
  <c r="AC66" i="29" s="1"/>
  <c r="J83" i="29" s="1"/>
  <c r="J88" i="28" s="1"/>
  <c r="AB286" i="29"/>
  <c r="AC286" i="29" s="1"/>
  <c r="K303" i="29" s="1"/>
  <c r="AB231" i="29"/>
  <c r="AC231" i="29" s="1"/>
  <c r="J248" i="29" s="1"/>
  <c r="AB121" i="29"/>
  <c r="AC121" i="29" s="1"/>
  <c r="AB176" i="29"/>
  <c r="AC176" i="29" s="1"/>
  <c r="AB506" i="29"/>
  <c r="AC506" i="29" s="1"/>
  <c r="AB396" i="29"/>
  <c r="AC396" i="29" s="1"/>
  <c r="N138" i="29"/>
  <c r="M468" i="29"/>
  <c r="N413" i="29"/>
  <c r="Y231" i="29"/>
  <c r="Y66" i="29"/>
  <c r="Z66" i="29" s="1"/>
  <c r="K358" i="29"/>
  <c r="N468" i="29"/>
  <c r="Y286" i="29"/>
  <c r="I523" i="29"/>
  <c r="L468" i="29"/>
  <c r="Y396" i="29"/>
  <c r="I358" i="29"/>
  <c r="J468" i="29"/>
  <c r="Y176" i="29"/>
  <c r="Y451" i="29"/>
  <c r="N358" i="29"/>
  <c r="J358" i="29"/>
  <c r="I468" i="29"/>
  <c r="L358" i="29"/>
  <c r="K523" i="29"/>
  <c r="M248" i="29"/>
  <c r="Y341" i="29"/>
  <c r="L523" i="29"/>
  <c r="I413" i="29"/>
  <c r="Y121" i="29"/>
  <c r="Z121" i="29" s="1"/>
  <c r="N248" i="29"/>
  <c r="L413" i="29"/>
  <c r="M523" i="29"/>
  <c r="J413" i="29"/>
  <c r="M413" i="29"/>
  <c r="J523" i="29"/>
  <c r="M358" i="29"/>
  <c r="N523" i="29"/>
  <c r="K413" i="29"/>
  <c r="Y506" i="29"/>
  <c r="K248" i="29"/>
  <c r="K468" i="29"/>
  <c r="H36" i="23"/>
  <c r="P36" i="23"/>
  <c r="E80" i="23"/>
  <c r="U80" i="23" s="1"/>
  <c r="E84" i="23"/>
  <c r="U84" i="23" s="1"/>
  <c r="I44" i="14"/>
  <c r="N44" i="14"/>
  <c r="M44" i="14"/>
  <c r="K44" i="14"/>
  <c r="L44" i="14"/>
  <c r="H44" i="14"/>
  <c r="J44" i="14"/>
  <c r="S40" i="1"/>
  <c r="T40" i="1"/>
  <c r="T41" i="1" s="1"/>
  <c r="T42" i="1" s="1"/>
  <c r="S48" i="1"/>
  <c r="S41" i="1"/>
  <c r="S42" i="1"/>
  <c r="S46" i="1"/>
  <c r="T44" i="1"/>
  <c r="S47" i="1"/>
  <c r="S45" i="1"/>
  <c r="S44" i="1"/>
  <c r="N83" i="29" l="1"/>
  <c r="N88" i="28" s="1"/>
  <c r="M83" i="29"/>
  <c r="M88" i="28" s="1"/>
  <c r="K83" i="29"/>
  <c r="K88" i="28" s="1"/>
  <c r="L83" i="29"/>
  <c r="L88" i="28" s="1"/>
  <c r="I83" i="29"/>
  <c r="I88" i="28" s="1"/>
  <c r="L248" i="29"/>
  <c r="I248" i="29"/>
  <c r="K138" i="29"/>
  <c r="I537" i="29"/>
  <c r="K537" i="29"/>
  <c r="M537" i="29"/>
  <c r="N537" i="29"/>
  <c r="L537" i="29"/>
  <c r="J537" i="29"/>
  <c r="H19" i="30"/>
  <c r="G239" i="29"/>
  <c r="G514" i="29"/>
  <c r="G74" i="29"/>
  <c r="G21" i="29"/>
  <c r="G349" i="29"/>
  <c r="G404" i="29"/>
  <c r="L427" i="29"/>
  <c r="M427" i="29"/>
  <c r="K427" i="29"/>
  <c r="J427" i="29"/>
  <c r="N427" i="29"/>
  <c r="I427" i="29"/>
  <c r="N262" i="29"/>
  <c r="M262" i="29"/>
  <c r="J262" i="29"/>
  <c r="I262" i="29"/>
  <c r="K262" i="29"/>
  <c r="L262" i="29"/>
  <c r="M372" i="29"/>
  <c r="K372" i="29"/>
  <c r="I372" i="29"/>
  <c r="N372" i="29"/>
  <c r="J372" i="29"/>
  <c r="L372" i="29"/>
  <c r="I138" i="29"/>
  <c r="L138" i="29"/>
  <c r="J138" i="29"/>
  <c r="M138" i="29"/>
  <c r="E50" i="1"/>
  <c r="J303" i="29"/>
  <c r="I303" i="29"/>
  <c r="L303" i="29"/>
  <c r="M303" i="29"/>
  <c r="M207" i="29"/>
  <c r="J207" i="29"/>
  <c r="K207" i="29"/>
  <c r="I207" i="29"/>
  <c r="L207" i="29"/>
  <c r="N207" i="29"/>
  <c r="L193" i="29"/>
  <c r="I193" i="29"/>
  <c r="N303" i="29"/>
  <c r="J317" i="29"/>
  <c r="L317" i="29"/>
  <c r="K317" i="29"/>
  <c r="I317" i="29"/>
  <c r="M317" i="29"/>
  <c r="N317" i="29"/>
  <c r="H74" i="29"/>
  <c r="H81" i="29" s="1"/>
  <c r="H96" i="29" s="1"/>
  <c r="I96" i="29" s="1"/>
  <c r="J96" i="29" s="1"/>
  <c r="K96" i="29" s="1"/>
  <c r="L96" i="29" s="1"/>
  <c r="M96" i="29" s="1"/>
  <c r="N96" i="29" s="1"/>
  <c r="H514" i="29"/>
  <c r="H521" i="29" s="1"/>
  <c r="H536" i="29" s="1"/>
  <c r="I536" i="29" s="1"/>
  <c r="J536" i="29" s="1"/>
  <c r="K536" i="29" s="1"/>
  <c r="L536" i="29" s="1"/>
  <c r="M536" i="29" s="1"/>
  <c r="N536" i="29" s="1"/>
  <c r="G459" i="29"/>
  <c r="H459" i="29"/>
  <c r="H466" i="29" s="1"/>
  <c r="H481" i="29" s="1"/>
  <c r="I481" i="29" s="1"/>
  <c r="J481" i="29" s="1"/>
  <c r="K481" i="29" s="1"/>
  <c r="L481" i="29" s="1"/>
  <c r="M481" i="29" s="1"/>
  <c r="N481" i="29" s="1"/>
  <c r="H404" i="29"/>
  <c r="H411" i="29" s="1"/>
  <c r="H426" i="29" s="1"/>
  <c r="I426" i="29" s="1"/>
  <c r="J426" i="29" s="1"/>
  <c r="K426" i="29" s="1"/>
  <c r="L426" i="29" s="1"/>
  <c r="M426" i="29" s="1"/>
  <c r="N426" i="29" s="1"/>
  <c r="G294" i="29"/>
  <c r="G129" i="29"/>
  <c r="H129" i="29"/>
  <c r="H136" i="29" s="1"/>
  <c r="H151" i="29" s="1"/>
  <c r="I151" i="29" s="1"/>
  <c r="J151" i="29" s="1"/>
  <c r="K151" i="29" s="1"/>
  <c r="L151" i="29" s="1"/>
  <c r="M151" i="29" s="1"/>
  <c r="N151" i="29" s="1"/>
  <c r="H239" i="29"/>
  <c r="H246" i="29" s="1"/>
  <c r="H261" i="29" s="1"/>
  <c r="I261" i="29" s="1"/>
  <c r="J261" i="29" s="1"/>
  <c r="K261" i="29" s="1"/>
  <c r="L261" i="29" s="1"/>
  <c r="M261" i="29" s="1"/>
  <c r="N261" i="29" s="1"/>
  <c r="H349" i="29"/>
  <c r="H356" i="29" s="1"/>
  <c r="H371" i="29" s="1"/>
  <c r="I371" i="29" s="1"/>
  <c r="J371" i="29" s="1"/>
  <c r="K371" i="29" s="1"/>
  <c r="L371" i="29" s="1"/>
  <c r="M371" i="29" s="1"/>
  <c r="N371" i="29" s="1"/>
  <c r="H294" i="29"/>
  <c r="H301" i="29" s="1"/>
  <c r="H316" i="29" s="1"/>
  <c r="I316" i="29" s="1"/>
  <c r="J316" i="29" s="1"/>
  <c r="K316" i="29" s="1"/>
  <c r="L316" i="29" s="1"/>
  <c r="M316" i="29" s="1"/>
  <c r="N316" i="29" s="1"/>
  <c r="H184" i="29"/>
  <c r="H191" i="29" s="1"/>
  <c r="H206" i="29" s="1"/>
  <c r="I206" i="29" s="1"/>
  <c r="J206" i="29" s="1"/>
  <c r="K206" i="29" s="1"/>
  <c r="L206" i="29" s="1"/>
  <c r="M206" i="29" s="1"/>
  <c r="N206" i="29" s="1"/>
  <c r="G184" i="29"/>
  <c r="N193" i="29"/>
  <c r="K193" i="29"/>
  <c r="M193" i="29"/>
  <c r="N152" i="29"/>
  <c r="M152" i="29"/>
  <c r="I152" i="29"/>
  <c r="J193" i="29"/>
  <c r="L482" i="29"/>
  <c r="K482" i="29"/>
  <c r="I482" i="29"/>
  <c r="M482" i="29"/>
  <c r="J482" i="29"/>
  <c r="N482" i="29"/>
  <c r="F91" i="1"/>
  <c r="J91" i="1" s="1"/>
  <c r="F75" i="1"/>
  <c r="J75" i="1" s="1"/>
  <c r="F82" i="1"/>
  <c r="F89" i="1"/>
  <c r="F80" i="1"/>
  <c r="F69" i="1"/>
  <c r="F90" i="1"/>
  <c r="J90" i="1" s="1"/>
  <c r="F74" i="1"/>
  <c r="J74" i="1" s="1"/>
  <c r="F76" i="1"/>
  <c r="J76" i="1" s="1"/>
  <c r="F79" i="1"/>
  <c r="F70" i="1"/>
  <c r="R323" i="28" s="1"/>
  <c r="F77" i="1"/>
  <c r="J77" i="1" s="1"/>
  <c r="F87" i="1"/>
  <c r="J87" i="1" s="1"/>
  <c r="F71" i="1"/>
  <c r="F78" i="1"/>
  <c r="J78" i="1" s="1"/>
  <c r="F81" i="1"/>
  <c r="F72" i="1"/>
  <c r="F84" i="1"/>
  <c r="J84" i="1" s="1"/>
  <c r="F83" i="1"/>
  <c r="J83" i="1" s="1"/>
  <c r="F73" i="1"/>
  <c r="F85" i="1"/>
  <c r="J85" i="1" s="1"/>
  <c r="F86" i="1"/>
  <c r="J86" i="1" s="1"/>
  <c r="F88" i="1"/>
  <c r="J88" i="1" s="1"/>
  <c r="R80" i="23"/>
  <c r="P80" i="23"/>
  <c r="G131" i="29" s="1"/>
  <c r="R84" i="23"/>
  <c r="P84" i="23"/>
  <c r="R35" i="23"/>
  <c r="H79" i="23"/>
  <c r="H81" i="23"/>
  <c r="H82" i="23"/>
  <c r="H80" i="23"/>
  <c r="H85" i="23"/>
  <c r="H87" i="23"/>
  <c r="H84" i="23"/>
  <c r="H88" i="23"/>
  <c r="H86" i="23"/>
  <c r="H83" i="23"/>
  <c r="T45" i="1"/>
  <c r="I167" i="29" l="1"/>
  <c r="L497" i="29"/>
  <c r="M497" i="29"/>
  <c r="N332" i="29"/>
  <c r="L332" i="29"/>
  <c r="K222" i="29"/>
  <c r="L387" i="29"/>
  <c r="K387" i="29"/>
  <c r="I277" i="29"/>
  <c r="I442" i="29"/>
  <c r="M442" i="29"/>
  <c r="M552" i="29"/>
  <c r="M332" i="29"/>
  <c r="J332" i="29"/>
  <c r="N222" i="29"/>
  <c r="J222" i="29"/>
  <c r="J387" i="29"/>
  <c r="M387" i="29"/>
  <c r="J277" i="29"/>
  <c r="N442" i="29"/>
  <c r="L442" i="29"/>
  <c r="J552" i="29"/>
  <c r="K552" i="29"/>
  <c r="N497" i="29"/>
  <c r="K497" i="29"/>
  <c r="M167" i="29"/>
  <c r="I332" i="29"/>
  <c r="L222" i="29"/>
  <c r="M222" i="29"/>
  <c r="N387" i="29"/>
  <c r="L277" i="29"/>
  <c r="M277" i="29"/>
  <c r="J442" i="29"/>
  <c r="L552" i="29"/>
  <c r="I552" i="29"/>
  <c r="I497" i="29"/>
  <c r="J497" i="29"/>
  <c r="N167" i="29"/>
  <c r="K332" i="29"/>
  <c r="I222" i="29"/>
  <c r="I387" i="29"/>
  <c r="K277" i="29"/>
  <c r="N277" i="29"/>
  <c r="K442" i="29"/>
  <c r="N552" i="29"/>
  <c r="N405" i="29"/>
  <c r="K405" i="29"/>
  <c r="M405" i="29"/>
  <c r="H412" i="29"/>
  <c r="J405" i="29"/>
  <c r="I405" i="29"/>
  <c r="L405" i="29"/>
  <c r="M75" i="29"/>
  <c r="H82" i="29"/>
  <c r="H115" i="28" s="1"/>
  <c r="L75" i="29"/>
  <c r="I75" i="29"/>
  <c r="K75" i="29"/>
  <c r="N75" i="29"/>
  <c r="J75" i="29"/>
  <c r="G516" i="29"/>
  <c r="G241" i="29"/>
  <c r="N515" i="29"/>
  <c r="H522" i="29"/>
  <c r="K515" i="29"/>
  <c r="M515" i="29"/>
  <c r="L515" i="29"/>
  <c r="I515" i="29"/>
  <c r="J515" i="29"/>
  <c r="G351" i="29"/>
  <c r="L350" i="29"/>
  <c r="H357" i="29"/>
  <c r="I350" i="29"/>
  <c r="K350" i="29"/>
  <c r="N350" i="29"/>
  <c r="J350" i="29"/>
  <c r="M350" i="29"/>
  <c r="K240" i="29"/>
  <c r="L240" i="29"/>
  <c r="H247" i="29"/>
  <c r="N240" i="29"/>
  <c r="J240" i="29"/>
  <c r="M240" i="29"/>
  <c r="I240" i="29"/>
  <c r="G406" i="29"/>
  <c r="G76" i="29"/>
  <c r="P359" i="28"/>
  <c r="P342" i="28"/>
  <c r="P337" i="28"/>
  <c r="P355" i="28"/>
  <c r="P353" i="28"/>
  <c r="P357" i="28"/>
  <c r="P343" i="28"/>
  <c r="P340" i="28"/>
  <c r="P358" i="28"/>
  <c r="P352" i="28"/>
  <c r="P356" i="28"/>
  <c r="P341" i="28"/>
  <c r="I323" i="28"/>
  <c r="P339" i="28"/>
  <c r="P328" i="28"/>
  <c r="P360" i="28"/>
  <c r="P327" i="28"/>
  <c r="P338" i="28"/>
  <c r="P345" i="28"/>
  <c r="P361" i="28"/>
  <c r="P354" i="28"/>
  <c r="P332" i="28"/>
  <c r="P344" i="28"/>
  <c r="P346" i="28"/>
  <c r="I176" i="27"/>
  <c r="I231" i="27"/>
  <c r="I121" i="27"/>
  <c r="J66" i="28"/>
  <c r="G186" i="29"/>
  <c r="I185" i="29"/>
  <c r="M185" i="29"/>
  <c r="L185" i="29"/>
  <c r="J185" i="29"/>
  <c r="H192" i="29"/>
  <c r="K185" i="29"/>
  <c r="N185" i="29"/>
  <c r="G296" i="29"/>
  <c r="G461" i="29"/>
  <c r="X56" i="30"/>
  <c r="P56" i="30"/>
  <c r="X52" i="30"/>
  <c r="P52" i="30"/>
  <c r="X48" i="30"/>
  <c r="P48" i="30"/>
  <c r="V47" i="30"/>
  <c r="X55" i="30"/>
  <c r="X54" i="30"/>
  <c r="X53" i="30"/>
  <c r="P51" i="30"/>
  <c r="P50" i="30"/>
  <c r="P49" i="30"/>
  <c r="P42" i="30"/>
  <c r="G21" i="30"/>
  <c r="W19" i="30"/>
  <c r="AA11" i="30"/>
  <c r="P54" i="30"/>
  <c r="X51" i="30"/>
  <c r="X49" i="30"/>
  <c r="P28" i="30"/>
  <c r="P19" i="30"/>
  <c r="X47" i="30"/>
  <c r="H26" i="30"/>
  <c r="H41" i="30" s="1"/>
  <c r="I41" i="30" s="1"/>
  <c r="J41" i="30" s="1"/>
  <c r="K41" i="30" s="1"/>
  <c r="L41" i="30" s="1"/>
  <c r="M41" i="30" s="1"/>
  <c r="N41" i="30" s="1"/>
  <c r="P53" i="30"/>
  <c r="G19" i="30"/>
  <c r="I20" i="30" s="1"/>
  <c r="P47" i="30"/>
  <c r="P55" i="30"/>
  <c r="X50" i="30"/>
  <c r="P27" i="30"/>
  <c r="AE11" i="30"/>
  <c r="X11" i="30"/>
  <c r="G3" i="30"/>
  <c r="M295" i="29"/>
  <c r="L295" i="29"/>
  <c r="K295" i="29"/>
  <c r="N295" i="29"/>
  <c r="J295" i="29"/>
  <c r="H302" i="29"/>
  <c r="I295" i="29"/>
  <c r="M460" i="29"/>
  <c r="J460" i="29"/>
  <c r="N460" i="29"/>
  <c r="I460" i="29"/>
  <c r="K460" i="29"/>
  <c r="H467" i="29"/>
  <c r="L460" i="29"/>
  <c r="K130" i="29"/>
  <c r="L130" i="29"/>
  <c r="I130" i="29"/>
  <c r="H137" i="29"/>
  <c r="J130" i="29"/>
  <c r="N130" i="29"/>
  <c r="M130" i="29"/>
  <c r="M3" i="30"/>
  <c r="R96" i="23"/>
  <c r="I66" i="27"/>
  <c r="J69" i="1"/>
  <c r="J70" i="1" s="1"/>
  <c r="E79" i="28"/>
  <c r="E49" i="28"/>
  <c r="I11" i="27"/>
  <c r="E70" i="28"/>
  <c r="E69" i="28"/>
  <c r="E68" i="28"/>
  <c r="K4" i="27"/>
  <c r="K63" i="28"/>
  <c r="N61" i="28"/>
  <c r="J60" i="28"/>
  <c r="L63" i="28"/>
  <c r="I60" i="28"/>
  <c r="N60" i="28"/>
  <c r="M60" i="28"/>
  <c r="K61" i="28"/>
  <c r="L60" i="28"/>
  <c r="M63" i="28"/>
  <c r="K66" i="28"/>
  <c r="N63" i="28"/>
  <c r="K60" i="28"/>
  <c r="J61" i="28"/>
  <c r="M66" i="28"/>
  <c r="I61" i="28"/>
  <c r="N66" i="28"/>
  <c r="I66" i="28"/>
  <c r="L66" i="28"/>
  <c r="J63" i="28"/>
  <c r="L61" i="28"/>
  <c r="I63" i="28"/>
  <c r="M61" i="28"/>
  <c r="E48" i="28"/>
  <c r="E77" i="28"/>
  <c r="I73" i="1"/>
  <c r="E52" i="28"/>
  <c r="E81" i="28"/>
  <c r="I72" i="1"/>
  <c r="E80" i="28"/>
  <c r="E51" i="28"/>
  <c r="E78" i="28"/>
  <c r="R280" i="28"/>
  <c r="D79" i="23"/>
  <c r="R44" i="23"/>
  <c r="R43" i="23"/>
  <c r="R38" i="23"/>
  <c r="R41" i="23"/>
  <c r="R39" i="23"/>
  <c r="R42" i="23"/>
  <c r="R40" i="23"/>
  <c r="R37" i="23"/>
  <c r="I69" i="1"/>
  <c r="T46" i="1"/>
  <c r="T47" i="1" s="1"/>
  <c r="T48" i="1" s="1"/>
  <c r="R36" i="23"/>
  <c r="M1229" i="28" l="1"/>
  <c r="I1187" i="28"/>
  <c r="H1229" i="28"/>
  <c r="J1229" i="28"/>
  <c r="M1187" i="28"/>
  <c r="I1229" i="28"/>
  <c r="N1229" i="28"/>
  <c r="N1187" i="28"/>
  <c r="H1187" i="28"/>
  <c r="K1229" i="28"/>
  <c r="K1187" i="28"/>
  <c r="L1187" i="28"/>
  <c r="J1187" i="28"/>
  <c r="L1229" i="28"/>
  <c r="J412" i="29"/>
  <c r="L412" i="29"/>
  <c r="M412" i="29"/>
  <c r="I412" i="29"/>
  <c r="K412" i="29"/>
  <c r="H427" i="29"/>
  <c r="N412" i="29"/>
  <c r="N247" i="29"/>
  <c r="H262" i="29"/>
  <c r="K247" i="29"/>
  <c r="J247" i="29"/>
  <c r="L247" i="29"/>
  <c r="M247" i="29"/>
  <c r="I247" i="29"/>
  <c r="I357" i="29"/>
  <c r="L357" i="29"/>
  <c r="M357" i="29"/>
  <c r="H372" i="29"/>
  <c r="N357" i="29"/>
  <c r="J357" i="29"/>
  <c r="K357" i="29"/>
  <c r="H537" i="29"/>
  <c r="J522" i="29"/>
  <c r="K522" i="29"/>
  <c r="N522" i="29"/>
  <c r="L522" i="29"/>
  <c r="M522" i="29"/>
  <c r="I522" i="29"/>
  <c r="H97" i="29"/>
  <c r="I82" i="29"/>
  <c r="K82" i="29"/>
  <c r="M82" i="29"/>
  <c r="N82" i="29"/>
  <c r="L82" i="29"/>
  <c r="J82" i="29"/>
  <c r="G1198" i="28"/>
  <c r="G1213" i="28" s="1"/>
  <c r="E1203" i="28"/>
  <c r="E1199" i="28"/>
  <c r="G1201" i="28"/>
  <c r="G1216" i="28" s="1"/>
  <c r="G1245" i="28"/>
  <c r="G1260" i="28" s="1"/>
  <c r="E1241" i="28"/>
  <c r="G1247" i="28"/>
  <c r="G1262" i="28" s="1"/>
  <c r="G1246" i="28"/>
  <c r="G1261" i="28" s="1"/>
  <c r="G1238" i="28"/>
  <c r="G1253" i="28" s="1"/>
  <c r="H1227" i="28"/>
  <c r="H1232" i="28" s="1"/>
  <c r="E1242" i="28"/>
  <c r="G1202" i="28"/>
  <c r="G1217" i="28" s="1"/>
  <c r="H1185" i="28"/>
  <c r="H1190" i="28" s="1"/>
  <c r="E1198" i="28"/>
  <c r="E1204" i="28"/>
  <c r="G1200" i="28"/>
  <c r="G1215" i="28" s="1"/>
  <c r="E1196" i="28"/>
  <c r="G1242" i="28"/>
  <c r="G1257" i="28" s="1"/>
  <c r="G1244" i="28"/>
  <c r="G1259" i="28" s="1"/>
  <c r="G1241" i="28"/>
  <c r="G1256" i="28" s="1"/>
  <c r="E1247" i="28"/>
  <c r="G1243" i="28"/>
  <c r="G1258" i="28" s="1"/>
  <c r="E1239" i="28"/>
  <c r="E1197" i="28"/>
  <c r="G1205" i="28"/>
  <c r="G1220" i="28" s="1"/>
  <c r="E1246" i="28"/>
  <c r="E1238" i="28"/>
  <c r="G1196" i="28"/>
  <c r="G1211" i="28" s="1"/>
  <c r="G1204" i="28"/>
  <c r="G1219" i="28" s="1"/>
  <c r="G1197" i="28"/>
  <c r="G1212" i="28" s="1"/>
  <c r="E1202" i="28"/>
  <c r="E1200" i="28"/>
  <c r="E1201" i="28"/>
  <c r="E1205" i="28"/>
  <c r="E1244" i="28"/>
  <c r="E1240" i="28"/>
  <c r="E1245" i="28"/>
  <c r="E1243" i="28"/>
  <c r="G1239" i="28"/>
  <c r="G1254" i="28" s="1"/>
  <c r="G1203" i="28"/>
  <c r="G1218" i="28" s="1"/>
  <c r="G1199" i="28"/>
  <c r="G1214" i="28" s="1"/>
  <c r="G1240" i="28"/>
  <c r="G1255" i="28" s="1"/>
  <c r="P231" i="27"/>
  <c r="G4" i="27" s="1"/>
  <c r="H248" i="27"/>
  <c r="P274" i="27"/>
  <c r="G239" i="27"/>
  <c r="X273" i="27"/>
  <c r="P271" i="27"/>
  <c r="H239" i="27"/>
  <c r="H246" i="27" s="1"/>
  <c r="H261" i="27" s="1"/>
  <c r="I261" i="27" s="1"/>
  <c r="J261" i="27" s="1"/>
  <c r="K261" i="27" s="1"/>
  <c r="L261" i="27" s="1"/>
  <c r="M261" i="27" s="1"/>
  <c r="N261" i="27" s="1"/>
  <c r="P272" i="27"/>
  <c r="AA231" i="27"/>
  <c r="AB231" i="27" s="1"/>
  <c r="AC231" i="27" s="1"/>
  <c r="P262" i="27"/>
  <c r="X274" i="27"/>
  <c r="P269" i="27"/>
  <c r="P239" i="27"/>
  <c r="X271" i="27"/>
  <c r="V267" i="27"/>
  <c r="V268" i="27" s="1"/>
  <c r="V269" i="27" s="1"/>
  <c r="V270" i="27" s="1"/>
  <c r="V271" i="27" s="1"/>
  <c r="V272" i="27" s="1"/>
  <c r="V273" i="27" s="1"/>
  <c r="V274" i="27" s="1"/>
  <c r="V275" i="27" s="1"/>
  <c r="V276" i="27" s="1"/>
  <c r="X272" i="27"/>
  <c r="W239" i="27"/>
  <c r="W240" i="27" s="1"/>
  <c r="W241" i="27" s="1"/>
  <c r="AE231" i="27"/>
  <c r="P248" i="27"/>
  <c r="P268" i="27"/>
  <c r="X276" i="27"/>
  <c r="G241" i="27"/>
  <c r="X231" i="27"/>
  <c r="Y231" i="27" s="1"/>
  <c r="Z231" i="27" s="1"/>
  <c r="P267" i="27"/>
  <c r="X268" i="27"/>
  <c r="P270" i="27"/>
  <c r="X269" i="27"/>
  <c r="P276" i="27"/>
  <c r="X267" i="27"/>
  <c r="X275" i="27"/>
  <c r="P247" i="27"/>
  <c r="P275" i="27"/>
  <c r="X270" i="27"/>
  <c r="P273" i="27"/>
  <c r="M248" i="27"/>
  <c r="K248" i="27"/>
  <c r="L248" i="27"/>
  <c r="J248" i="27"/>
  <c r="I248" i="27"/>
  <c r="P165" i="27"/>
  <c r="G131" i="27"/>
  <c r="X160" i="27"/>
  <c r="P137" i="27"/>
  <c r="G129" i="27"/>
  <c r="X163" i="27"/>
  <c r="H129" i="27"/>
  <c r="H136" i="27" s="1"/>
  <c r="H151" i="27" s="1"/>
  <c r="I151" i="27" s="1"/>
  <c r="J151" i="27" s="1"/>
  <c r="K151" i="27" s="1"/>
  <c r="L151" i="27" s="1"/>
  <c r="M151" i="27" s="1"/>
  <c r="N151" i="27" s="1"/>
  <c r="P162" i="27"/>
  <c r="X157" i="27"/>
  <c r="W129" i="27"/>
  <c r="W130" i="27" s="1"/>
  <c r="W131" i="27" s="1"/>
  <c r="P164" i="27"/>
  <c r="X161" i="27"/>
  <c r="P163" i="27"/>
  <c r="V157" i="27"/>
  <c r="V158" i="27" s="1"/>
  <c r="V159" i="27" s="1"/>
  <c r="V160" i="27" s="1"/>
  <c r="V161" i="27" s="1"/>
  <c r="V162" i="27" s="1"/>
  <c r="V163" i="27" s="1"/>
  <c r="V164" i="27" s="1"/>
  <c r="V165" i="27" s="1"/>
  <c r="V166" i="27" s="1"/>
  <c r="P166" i="27"/>
  <c r="P138" i="27"/>
  <c r="P160" i="27"/>
  <c r="X165" i="27"/>
  <c r="P161" i="27"/>
  <c r="H138" i="27"/>
  <c r="X164" i="27"/>
  <c r="X121" i="27"/>
  <c r="Y121" i="27" s="1"/>
  <c r="Z121" i="27" s="1"/>
  <c r="P129" i="27"/>
  <c r="P158" i="27"/>
  <c r="X166" i="27"/>
  <c r="P152" i="27"/>
  <c r="AE121" i="27"/>
  <c r="X158" i="27"/>
  <c r="AA121" i="27"/>
  <c r="AB121" i="27" s="1"/>
  <c r="AC121" i="27" s="1"/>
  <c r="M138" i="27" s="1"/>
  <c r="X159" i="27"/>
  <c r="X162" i="27"/>
  <c r="P121" i="27"/>
  <c r="P159" i="27"/>
  <c r="P157" i="27"/>
  <c r="AE176" i="27"/>
  <c r="P176" i="27"/>
  <c r="M3" i="27" s="1"/>
  <c r="H193" i="27"/>
  <c r="P219" i="27"/>
  <c r="X176" i="27"/>
  <c r="Y176" i="27" s="1"/>
  <c r="Z176" i="27" s="1"/>
  <c r="P218" i="27"/>
  <c r="P220" i="27"/>
  <c r="P213" i="27"/>
  <c r="P221" i="27"/>
  <c r="P192" i="27"/>
  <c r="AA176" i="27"/>
  <c r="AB176" i="27" s="1"/>
  <c r="AC176" i="27" s="1"/>
  <c r="M193" i="27" s="1"/>
  <c r="P207" i="27"/>
  <c r="X219" i="27"/>
  <c r="G184" i="27"/>
  <c r="X218" i="27"/>
  <c r="X220" i="27"/>
  <c r="X213" i="27"/>
  <c r="X221" i="27"/>
  <c r="P193" i="27"/>
  <c r="P215" i="27"/>
  <c r="P214" i="27"/>
  <c r="H184" i="27"/>
  <c r="H191" i="27" s="1"/>
  <c r="H206" i="27" s="1"/>
  <c r="I206" i="27" s="1"/>
  <c r="J206" i="27" s="1"/>
  <c r="K206" i="27" s="1"/>
  <c r="L206" i="27" s="1"/>
  <c r="M206" i="27" s="1"/>
  <c r="N206" i="27" s="1"/>
  <c r="X216" i="27"/>
  <c r="P216" i="27"/>
  <c r="X215" i="27"/>
  <c r="X214" i="27"/>
  <c r="V212" i="27"/>
  <c r="V213" i="27" s="1"/>
  <c r="V214" i="27" s="1"/>
  <c r="V215" i="27" s="1"/>
  <c r="V216" i="27" s="1"/>
  <c r="V217" i="27" s="1"/>
  <c r="V218" i="27" s="1"/>
  <c r="V219" i="27" s="1"/>
  <c r="V220" i="27" s="1"/>
  <c r="V221" i="27" s="1"/>
  <c r="W184" i="27"/>
  <c r="W185" i="27" s="1"/>
  <c r="W186" i="27" s="1"/>
  <c r="X212" i="27"/>
  <c r="P217" i="27"/>
  <c r="G186" i="27"/>
  <c r="X217" i="27"/>
  <c r="P184" i="27"/>
  <c r="P212" i="27"/>
  <c r="AB11" i="30"/>
  <c r="AC11" i="30" s="1"/>
  <c r="M42" i="30" s="1"/>
  <c r="Y11" i="30"/>
  <c r="Z11" i="30" s="1"/>
  <c r="E1163" i="28"/>
  <c r="K1145" i="28"/>
  <c r="G1159" i="28"/>
  <c r="E1158" i="28"/>
  <c r="E1156" i="28"/>
  <c r="G1158" i="28"/>
  <c r="J1145" i="28"/>
  <c r="L1145" i="28"/>
  <c r="G1157" i="28"/>
  <c r="E1162" i="28"/>
  <c r="H1143" i="28"/>
  <c r="H1148" i="28" s="1"/>
  <c r="H1145" i="28"/>
  <c r="E1155" i="28"/>
  <c r="G1154" i="28"/>
  <c r="N1145" i="28"/>
  <c r="G1156" i="28"/>
  <c r="G1162" i="28"/>
  <c r="G1163" i="28"/>
  <c r="G1161" i="28"/>
  <c r="M1145" i="28"/>
  <c r="E1159" i="28"/>
  <c r="G1155" i="28"/>
  <c r="E1154" i="28"/>
  <c r="I1154" i="28" s="1"/>
  <c r="E1157" i="28"/>
  <c r="E1161" i="28"/>
  <c r="G1160" i="28"/>
  <c r="I1145" i="28"/>
  <c r="E1160" i="28"/>
  <c r="P301" i="28"/>
  <c r="P297" i="28"/>
  <c r="P300" i="28"/>
  <c r="P296" i="28"/>
  <c r="P302" i="28"/>
  <c r="P298" i="28"/>
  <c r="P294" i="28"/>
  <c r="P303" i="28"/>
  <c r="P299" i="28"/>
  <c r="P295" i="28"/>
  <c r="I280" i="28"/>
  <c r="I3" i="30"/>
  <c r="K3" i="30"/>
  <c r="P11" i="27"/>
  <c r="H19" i="27"/>
  <c r="N137" i="29"/>
  <c r="H152" i="29"/>
  <c r="M137" i="29"/>
  <c r="J137" i="29"/>
  <c r="K137" i="29"/>
  <c r="L137" i="29"/>
  <c r="I137" i="29"/>
  <c r="N302" i="29"/>
  <c r="I302" i="29"/>
  <c r="H317" i="29"/>
  <c r="J302" i="29"/>
  <c r="L302" i="29"/>
  <c r="M302" i="29"/>
  <c r="K302" i="29"/>
  <c r="H27" i="30"/>
  <c r="N20" i="30"/>
  <c r="J20" i="30"/>
  <c r="L20" i="30"/>
  <c r="K20" i="30"/>
  <c r="M20" i="30"/>
  <c r="W20" i="30"/>
  <c r="N467" i="29"/>
  <c r="L467" i="29"/>
  <c r="H482" i="29"/>
  <c r="K467" i="29"/>
  <c r="J467" i="29"/>
  <c r="M467" i="29"/>
  <c r="I467" i="29"/>
  <c r="V48" i="30"/>
  <c r="I192" i="29"/>
  <c r="J192" i="29"/>
  <c r="M192" i="29"/>
  <c r="N192" i="29"/>
  <c r="L192" i="29"/>
  <c r="K192" i="29"/>
  <c r="H207" i="29"/>
  <c r="J71" i="1"/>
  <c r="J72" i="1" s="1"/>
  <c r="P110" i="27"/>
  <c r="X102" i="27"/>
  <c r="W74" i="27"/>
  <c r="W75" i="27" s="1"/>
  <c r="W76" i="27" s="1"/>
  <c r="AA66" i="27"/>
  <c r="AB66" i="27" s="1"/>
  <c r="AC66" i="27" s="1"/>
  <c r="X105" i="27"/>
  <c r="H74" i="27"/>
  <c r="H81" i="27" s="1"/>
  <c r="H96" i="27" s="1"/>
  <c r="I96" i="27" s="1"/>
  <c r="J96" i="27" s="1"/>
  <c r="K96" i="27" s="1"/>
  <c r="L96" i="27" s="1"/>
  <c r="M96" i="27" s="1"/>
  <c r="N96" i="27" s="1"/>
  <c r="X108" i="27"/>
  <c r="P83" i="27"/>
  <c r="P107" i="27"/>
  <c r="X110" i="27"/>
  <c r="P97" i="27"/>
  <c r="G76" i="27"/>
  <c r="G74" i="27"/>
  <c r="P109" i="27"/>
  <c r="P104" i="27"/>
  <c r="AE66" i="27"/>
  <c r="V102" i="27"/>
  <c r="V103" i="27" s="1"/>
  <c r="V104" i="27" s="1"/>
  <c r="V105" i="27" s="1"/>
  <c r="V106" i="27" s="1"/>
  <c r="V107" i="27" s="1"/>
  <c r="V108" i="27" s="1"/>
  <c r="V109" i="27" s="1"/>
  <c r="V110" i="27" s="1"/>
  <c r="V111" i="27" s="1"/>
  <c r="X107" i="27"/>
  <c r="P106" i="27"/>
  <c r="P102" i="27"/>
  <c r="H83" i="27"/>
  <c r="X109" i="27"/>
  <c r="X104" i="27"/>
  <c r="P74" i="27"/>
  <c r="P103" i="27"/>
  <c r="P111" i="27"/>
  <c r="X106" i="27"/>
  <c r="X66" i="27"/>
  <c r="Y66" i="27" s="1"/>
  <c r="Z66" i="27" s="1"/>
  <c r="P105" i="27"/>
  <c r="P108" i="27"/>
  <c r="P82" i="27"/>
  <c r="X103" i="27"/>
  <c r="X111" i="27"/>
  <c r="P66" i="27"/>
  <c r="I4" i="27" s="1"/>
  <c r="X54" i="29"/>
  <c r="P54" i="29"/>
  <c r="X50" i="29"/>
  <c r="P50" i="29"/>
  <c r="P42" i="29"/>
  <c r="X55" i="29"/>
  <c r="P55" i="29"/>
  <c r="X51" i="29"/>
  <c r="P51" i="29"/>
  <c r="X47" i="29"/>
  <c r="P47" i="29"/>
  <c r="P28" i="29"/>
  <c r="P27" i="29"/>
  <c r="P53" i="29"/>
  <c r="X49" i="29"/>
  <c r="P19" i="29"/>
  <c r="X56" i="29"/>
  <c r="P52" i="29"/>
  <c r="X48" i="29"/>
  <c r="H26" i="29"/>
  <c r="H41" i="29" s="1"/>
  <c r="I41" i="29" s="1"/>
  <c r="J41" i="29" s="1"/>
  <c r="K41" i="29" s="1"/>
  <c r="L41" i="29" s="1"/>
  <c r="M41" i="29" s="1"/>
  <c r="N41" i="29" s="1"/>
  <c r="X52" i="29"/>
  <c r="P48" i="29"/>
  <c r="X53" i="29"/>
  <c r="P49" i="29"/>
  <c r="W19" i="29"/>
  <c r="P56" i="29"/>
  <c r="V47" i="29"/>
  <c r="AA11" i="29"/>
  <c r="X11" i="29"/>
  <c r="K3" i="29"/>
  <c r="I71" i="1"/>
  <c r="E50" i="28"/>
  <c r="H50" i="28" s="1"/>
  <c r="I70" i="1"/>
  <c r="W19" i="27"/>
  <c r="K69" i="1"/>
  <c r="G21" i="27"/>
  <c r="G19" i="27"/>
  <c r="K20" i="27" s="1"/>
  <c r="AA11" i="27"/>
  <c r="AE11" i="27"/>
  <c r="X11" i="27"/>
  <c r="P97" i="28"/>
  <c r="P98" i="28"/>
  <c r="L70" i="28"/>
  <c r="I70" i="28"/>
  <c r="K70" i="28"/>
  <c r="P70" i="28"/>
  <c r="H70" i="28"/>
  <c r="N70" i="28"/>
  <c r="M70" i="28"/>
  <c r="J70" i="28"/>
  <c r="H68" i="28"/>
  <c r="P68" i="28"/>
  <c r="P99" i="28"/>
  <c r="I69" i="28"/>
  <c r="M69" i="28"/>
  <c r="P69" i="28"/>
  <c r="K69" i="28"/>
  <c r="J69" i="28"/>
  <c r="L69" i="28"/>
  <c r="H69" i="28"/>
  <c r="N69" i="28"/>
  <c r="H48" i="28"/>
  <c r="P48" i="28"/>
  <c r="K48" i="28" s="1"/>
  <c r="H51" i="28"/>
  <c r="P51" i="28"/>
  <c r="L51" i="28" s="1"/>
  <c r="P52" i="28"/>
  <c r="K52" i="28" s="1"/>
  <c r="H52" i="28"/>
  <c r="P80" i="28"/>
  <c r="E107" i="28"/>
  <c r="P79" i="28"/>
  <c r="E106" i="28"/>
  <c r="E108" i="28"/>
  <c r="P108" i="28" s="1"/>
  <c r="P81" i="28"/>
  <c r="P49" i="28"/>
  <c r="K49" i="28" s="1"/>
  <c r="H49" i="28"/>
  <c r="E105" i="28"/>
  <c r="P105" i="28" s="1"/>
  <c r="P78" i="28"/>
  <c r="E104" i="28"/>
  <c r="P104" i="28" s="1"/>
  <c r="P77" i="28"/>
  <c r="P19" i="27"/>
  <c r="V47" i="27"/>
  <c r="P42" i="27"/>
  <c r="P316" i="28"/>
  <c r="P312" i="28"/>
  <c r="P313" i="28"/>
  <c r="P289" i="28"/>
  <c r="P315" i="28"/>
  <c r="P311" i="28"/>
  <c r="P318" i="28"/>
  <c r="P314" i="28"/>
  <c r="P310" i="28"/>
  <c r="P317" i="28"/>
  <c r="P309" i="28"/>
  <c r="P55" i="27"/>
  <c r="X56" i="27"/>
  <c r="P51" i="27"/>
  <c r="P54" i="27"/>
  <c r="X53" i="27"/>
  <c r="P50" i="27"/>
  <c r="X49" i="27"/>
  <c r="P47" i="27"/>
  <c r="P56" i="27"/>
  <c r="P53" i="27"/>
  <c r="X48" i="27"/>
  <c r="X54" i="27"/>
  <c r="X51" i="27"/>
  <c r="P52" i="27"/>
  <c r="P49" i="27"/>
  <c r="X55" i="27"/>
  <c r="X50" i="27"/>
  <c r="X47" i="27"/>
  <c r="X52" i="27"/>
  <c r="P48" i="27"/>
  <c r="P284" i="28"/>
  <c r="P285" i="28"/>
  <c r="P27" i="27"/>
  <c r="P28" i="27"/>
  <c r="H28" i="27"/>
  <c r="D84" i="23"/>
  <c r="D81" i="23"/>
  <c r="D83" i="23"/>
  <c r="D82" i="23"/>
  <c r="D85" i="23"/>
  <c r="H972" i="28" l="1"/>
  <c r="N843" i="28"/>
  <c r="I929" i="28"/>
  <c r="L1101" i="28"/>
  <c r="H1106" i="28"/>
  <c r="H977" i="28"/>
  <c r="I886" i="28"/>
  <c r="K886" i="28"/>
  <c r="H1020" i="28"/>
  <c r="L1015" i="28"/>
  <c r="H886" i="28"/>
  <c r="H1058" i="28"/>
  <c r="H848" i="28"/>
  <c r="M843" i="28"/>
  <c r="I1058" i="28"/>
  <c r="H1063" i="28"/>
  <c r="L929" i="28"/>
  <c r="N929" i="28"/>
  <c r="N1101" i="28"/>
  <c r="K972" i="28"/>
  <c r="M972" i="28"/>
  <c r="M886" i="28"/>
  <c r="H891" i="28"/>
  <c r="K1015" i="28"/>
  <c r="J1015" i="28"/>
  <c r="H1015" i="28"/>
  <c r="M929" i="28"/>
  <c r="H1016" i="28"/>
  <c r="H715" i="28"/>
  <c r="H973" i="28"/>
  <c r="H1059" i="28"/>
  <c r="H887" i="28"/>
  <c r="H801" i="28"/>
  <c r="H844" i="28"/>
  <c r="H930" i="28"/>
  <c r="H1102" i="28"/>
  <c r="K930" i="28"/>
  <c r="K887" i="28"/>
  <c r="K1102" i="28"/>
  <c r="K1059" i="28"/>
  <c r="J1102" i="28"/>
  <c r="M1059" i="28"/>
  <c r="N1059" i="28"/>
  <c r="L973" i="28"/>
  <c r="N1102" i="28"/>
  <c r="M973" i="28"/>
  <c r="J973" i="28"/>
  <c r="M887" i="28"/>
  <c r="L1016" i="28"/>
  <c r="J887" i="28"/>
  <c r="K1016" i="28"/>
  <c r="N973" i="28"/>
  <c r="N801" i="28"/>
  <c r="K973" i="28"/>
  <c r="N1016" i="28"/>
  <c r="I1059" i="28"/>
  <c r="L1059" i="28"/>
  <c r="I887" i="28"/>
  <c r="M1102" i="28"/>
  <c r="I1102" i="28"/>
  <c r="L887" i="28"/>
  <c r="L1102" i="28"/>
  <c r="J1016" i="28"/>
  <c r="M1016" i="28"/>
  <c r="I973" i="28"/>
  <c r="I1016" i="28"/>
  <c r="J1059" i="28"/>
  <c r="N887" i="28"/>
  <c r="M844" i="28"/>
  <c r="J801" i="28"/>
  <c r="J930" i="28"/>
  <c r="I844" i="28"/>
  <c r="N930" i="28"/>
  <c r="L844" i="28"/>
  <c r="N934" i="28"/>
  <c r="K977" i="28"/>
  <c r="M1106" i="28"/>
  <c r="J848" i="28"/>
  <c r="N1020" i="28"/>
  <c r="M805" i="28"/>
  <c r="L1106" i="28"/>
  <c r="N805" i="28"/>
  <c r="K1020" i="28"/>
  <c r="M801" i="28"/>
  <c r="L930" i="28"/>
  <c r="L801" i="28"/>
  <c r="M930" i="28"/>
  <c r="I805" i="28"/>
  <c r="M1063" i="28"/>
  <c r="L934" i="28"/>
  <c r="L977" i="28"/>
  <c r="I891" i="28"/>
  <c r="M1020" i="28"/>
  <c r="M934" i="28"/>
  <c r="N848" i="28"/>
  <c r="J977" i="28"/>
  <c r="J891" i="28"/>
  <c r="L1020" i="28"/>
  <c r="K1106" i="28"/>
  <c r="K1063" i="28"/>
  <c r="I934" i="28"/>
  <c r="M848" i="28"/>
  <c r="L891" i="28"/>
  <c r="J1020" i="28"/>
  <c r="I1106" i="28"/>
  <c r="J1063" i="28"/>
  <c r="K934" i="28"/>
  <c r="I977" i="28"/>
  <c r="N891" i="28"/>
  <c r="N1106" i="28"/>
  <c r="I930" i="28"/>
  <c r="K801" i="28"/>
  <c r="K848" i="28"/>
  <c r="I1020" i="28"/>
  <c r="J934" i="28"/>
  <c r="M977" i="28"/>
  <c r="N1063" i="28"/>
  <c r="L848" i="28"/>
  <c r="M891" i="28"/>
  <c r="I1063" i="28"/>
  <c r="K891" i="28"/>
  <c r="K844" i="28"/>
  <c r="N844" i="28"/>
  <c r="J844" i="28"/>
  <c r="I801" i="28"/>
  <c r="L1063" i="28"/>
  <c r="J1106" i="28"/>
  <c r="N977" i="28"/>
  <c r="I848" i="28"/>
  <c r="M1058" i="28"/>
  <c r="L1058" i="28"/>
  <c r="J929" i="28"/>
  <c r="I1101" i="28"/>
  <c r="K1101" i="28"/>
  <c r="J972" i="28"/>
  <c r="L972" i="28"/>
  <c r="L886" i="28"/>
  <c r="N886" i="28"/>
  <c r="I1015" i="28"/>
  <c r="H800" i="28"/>
  <c r="H929" i="28"/>
  <c r="K1058" i="28"/>
  <c r="K843" i="28"/>
  <c r="J843" i="28"/>
  <c r="L843" i="28"/>
  <c r="I843" i="28"/>
  <c r="J1058" i="28"/>
  <c r="N1058" i="28"/>
  <c r="K929" i="28"/>
  <c r="H934" i="28"/>
  <c r="H805" i="28"/>
  <c r="M1101" i="28"/>
  <c r="J1101" i="28"/>
  <c r="N972" i="28"/>
  <c r="I972" i="28"/>
  <c r="J886" i="28"/>
  <c r="N1015" i="28"/>
  <c r="M1015" i="28"/>
  <c r="H1101" i="28"/>
  <c r="H843" i="28"/>
  <c r="H1144" i="28"/>
  <c r="H1228" i="28"/>
  <c r="H1186" i="28"/>
  <c r="I169" i="29"/>
  <c r="I800" i="28"/>
  <c r="M169" i="29"/>
  <c r="M800" i="28"/>
  <c r="L169" i="29"/>
  <c r="L800" i="28"/>
  <c r="K169" i="29"/>
  <c r="K800" i="28"/>
  <c r="N169" i="29"/>
  <c r="N800" i="28"/>
  <c r="M57" i="30"/>
  <c r="M1233" i="28"/>
  <c r="M1191" i="28"/>
  <c r="J169" i="29"/>
  <c r="J800" i="28"/>
  <c r="L97" i="29"/>
  <c r="L112" i="29" s="1"/>
  <c r="I97" i="29"/>
  <c r="I112" i="29" s="1"/>
  <c r="N97" i="29"/>
  <c r="N112" i="29" s="1"/>
  <c r="M97" i="29"/>
  <c r="M112" i="29" s="1"/>
  <c r="K97" i="29"/>
  <c r="K112" i="29" s="1"/>
  <c r="J97" i="29"/>
  <c r="J112" i="29" s="1"/>
  <c r="M115" i="28"/>
  <c r="M114" i="29"/>
  <c r="J115" i="28"/>
  <c r="J114" i="29"/>
  <c r="K115" i="28"/>
  <c r="K114" i="29"/>
  <c r="L115" i="28"/>
  <c r="L114" i="29"/>
  <c r="I115" i="28"/>
  <c r="I114" i="29"/>
  <c r="N115" i="28"/>
  <c r="N114" i="29"/>
  <c r="AC20" i="30"/>
  <c r="AE19" i="30"/>
  <c r="AA19" i="30"/>
  <c r="AC19" i="30"/>
  <c r="AD20" i="30"/>
  <c r="AB19" i="30"/>
  <c r="AB20" i="30"/>
  <c r="AD19" i="30"/>
  <c r="Z19" i="30"/>
  <c r="AE20" i="30"/>
  <c r="AA20" i="30"/>
  <c r="Z20" i="30"/>
  <c r="W20" i="27"/>
  <c r="W21" i="27" s="1"/>
  <c r="L1240" i="28"/>
  <c r="K1240" i="28"/>
  <c r="N1240" i="28"/>
  <c r="J1240" i="28"/>
  <c r="M1240" i="28"/>
  <c r="I1240" i="28"/>
  <c r="L1200" i="28"/>
  <c r="K1200" i="28"/>
  <c r="N1200" i="28"/>
  <c r="J1200" i="28"/>
  <c r="M1200" i="28"/>
  <c r="I1200" i="28"/>
  <c r="N1247" i="28"/>
  <c r="J1247" i="28"/>
  <c r="M1247" i="28"/>
  <c r="I1247" i="28"/>
  <c r="L1247" i="28"/>
  <c r="K1247" i="28"/>
  <c r="L1198" i="28"/>
  <c r="K1198" i="28"/>
  <c r="N1198" i="28"/>
  <c r="J1198" i="28"/>
  <c r="M1198" i="28"/>
  <c r="I1198" i="28"/>
  <c r="L1242" i="28"/>
  <c r="K1242" i="28"/>
  <c r="N1242" i="28"/>
  <c r="J1242" i="28"/>
  <c r="I1242" i="28"/>
  <c r="M1242" i="28"/>
  <c r="N1243" i="28"/>
  <c r="J1243" i="28"/>
  <c r="M1243" i="28"/>
  <c r="I1243" i="28"/>
  <c r="L1243" i="28"/>
  <c r="K1243" i="28"/>
  <c r="L1244" i="28"/>
  <c r="K1244" i="28"/>
  <c r="N1244" i="28"/>
  <c r="J1244" i="28"/>
  <c r="M1244" i="28"/>
  <c r="I1244" i="28"/>
  <c r="N1205" i="28"/>
  <c r="J1205" i="28"/>
  <c r="M1205" i="28"/>
  <c r="I1205" i="28"/>
  <c r="L1205" i="28"/>
  <c r="K1205" i="28"/>
  <c r="L1202" i="28"/>
  <c r="K1202" i="28"/>
  <c r="N1202" i="28"/>
  <c r="J1202" i="28"/>
  <c r="I1202" i="28"/>
  <c r="M1202" i="28"/>
  <c r="L1238" i="28"/>
  <c r="K1238" i="28"/>
  <c r="N1238" i="28"/>
  <c r="J1238" i="28"/>
  <c r="M1238" i="28"/>
  <c r="I1238" i="28"/>
  <c r="N1197" i="28"/>
  <c r="J1197" i="28"/>
  <c r="M1197" i="28"/>
  <c r="I1197" i="28"/>
  <c r="L1197" i="28"/>
  <c r="K1197" i="28"/>
  <c r="N1203" i="28"/>
  <c r="J1203" i="28"/>
  <c r="M1203" i="28"/>
  <c r="I1203" i="28"/>
  <c r="L1203" i="28"/>
  <c r="K1203" i="28"/>
  <c r="N1245" i="28"/>
  <c r="J1245" i="28"/>
  <c r="M1245" i="28"/>
  <c r="I1245" i="28"/>
  <c r="L1245" i="28"/>
  <c r="K1245" i="28"/>
  <c r="N1201" i="28"/>
  <c r="J1201" i="28"/>
  <c r="M1201" i="28"/>
  <c r="I1201" i="28"/>
  <c r="L1201" i="28"/>
  <c r="K1201" i="28"/>
  <c r="L1246" i="28"/>
  <c r="K1246" i="28"/>
  <c r="N1246" i="28"/>
  <c r="J1246" i="28"/>
  <c r="M1246" i="28"/>
  <c r="I1246" i="28"/>
  <c r="N1239" i="28"/>
  <c r="J1239" i="28"/>
  <c r="M1239" i="28"/>
  <c r="I1239" i="28"/>
  <c r="L1239" i="28"/>
  <c r="K1239" i="28"/>
  <c r="L1196" i="28"/>
  <c r="K1196" i="28"/>
  <c r="N1196" i="28"/>
  <c r="J1196" i="28"/>
  <c r="M1196" i="28"/>
  <c r="I1196" i="28"/>
  <c r="L1204" i="28"/>
  <c r="K1204" i="28"/>
  <c r="N1204" i="28"/>
  <c r="J1204" i="28"/>
  <c r="M1204" i="28"/>
  <c r="I1204" i="28"/>
  <c r="N1241" i="28"/>
  <c r="J1241" i="28"/>
  <c r="M1241" i="28"/>
  <c r="I1241" i="28"/>
  <c r="L1241" i="28"/>
  <c r="K1241" i="28"/>
  <c r="N1199" i="28"/>
  <c r="J1199" i="28"/>
  <c r="M1199" i="28"/>
  <c r="I1199" i="28"/>
  <c r="L1199" i="28"/>
  <c r="K1199" i="28"/>
  <c r="J758" i="28"/>
  <c r="N758" i="28"/>
  <c r="E768" i="28"/>
  <c r="E774" i="28"/>
  <c r="N757" i="28"/>
  <c r="J757" i="28"/>
  <c r="E776" i="28"/>
  <c r="G769" i="28"/>
  <c r="G784" i="28" s="1"/>
  <c r="E775" i="28"/>
  <c r="E771" i="28"/>
  <c r="H762" i="28"/>
  <c r="G774" i="28"/>
  <c r="G789" i="28" s="1"/>
  <c r="E773" i="28"/>
  <c r="E767" i="28"/>
  <c r="L758" i="28"/>
  <c r="K758" i="28"/>
  <c r="G772" i="28"/>
  <c r="G787" i="28" s="1"/>
  <c r="L757" i="28"/>
  <c r="K757" i="28"/>
  <c r="G776" i="28"/>
  <c r="G791" i="28" s="1"/>
  <c r="E769" i="28"/>
  <c r="G775" i="28"/>
  <c r="G790" i="28" s="1"/>
  <c r="G771" i="28"/>
  <c r="G786" i="28" s="1"/>
  <c r="H758" i="28"/>
  <c r="M758" i="28"/>
  <c r="I758" i="28"/>
  <c r="E772" i="28"/>
  <c r="I757" i="28"/>
  <c r="M757" i="28"/>
  <c r="G773" i="28"/>
  <c r="G788" i="28" s="1"/>
  <c r="E770" i="28"/>
  <c r="G767" i="28"/>
  <c r="G782" i="28" s="1"/>
  <c r="G768" i="28"/>
  <c r="G783" i="28" s="1"/>
  <c r="H757" i="28"/>
  <c r="H756" i="28"/>
  <c r="H761" i="28" s="1"/>
  <c r="G770" i="28"/>
  <c r="G785" i="28" s="1"/>
  <c r="E815" i="28"/>
  <c r="G817" i="28"/>
  <c r="G832" i="28" s="1"/>
  <c r="E812" i="28"/>
  <c r="E810" i="28"/>
  <c r="E811" i="28"/>
  <c r="E817" i="28"/>
  <c r="E818" i="28"/>
  <c r="H799" i="28"/>
  <c r="H804" i="28" s="1"/>
  <c r="G816" i="28"/>
  <c r="G831" i="28" s="1"/>
  <c r="G814" i="28"/>
  <c r="G829" i="28" s="1"/>
  <c r="G810" i="28"/>
  <c r="G825" i="28" s="1"/>
  <c r="E813" i="28"/>
  <c r="G819" i="28"/>
  <c r="G834" i="28" s="1"/>
  <c r="G811" i="28"/>
  <c r="G826" i="28" s="1"/>
  <c r="E816" i="28"/>
  <c r="E814" i="28"/>
  <c r="G818" i="28"/>
  <c r="G833" i="28" s="1"/>
  <c r="G813" i="28"/>
  <c r="G828" i="28" s="1"/>
  <c r="E819" i="28"/>
  <c r="G815" i="28"/>
  <c r="G830" i="28" s="1"/>
  <c r="G812" i="28"/>
  <c r="G827" i="28" s="1"/>
  <c r="G862" i="28"/>
  <c r="G877" i="28" s="1"/>
  <c r="G858" i="28"/>
  <c r="G873" i="28" s="1"/>
  <c r="E861" i="28"/>
  <c r="E857" i="28"/>
  <c r="G855" i="28"/>
  <c r="G870" i="28" s="1"/>
  <c r="G854" i="28"/>
  <c r="G869" i="28" s="1"/>
  <c r="E862" i="28"/>
  <c r="E856" i="28"/>
  <c r="H842" i="28"/>
  <c r="H847" i="28" s="1"/>
  <c r="G861" i="28"/>
  <c r="G876" i="28" s="1"/>
  <c r="G859" i="28"/>
  <c r="G874" i="28" s="1"/>
  <c r="E859" i="28"/>
  <c r="E853" i="28"/>
  <c r="G860" i="28"/>
  <c r="G875" i="28" s="1"/>
  <c r="E858" i="28"/>
  <c r="E855" i="28"/>
  <c r="G857" i="28"/>
  <c r="G872" i="28" s="1"/>
  <c r="E854" i="28"/>
  <c r="G853" i="28"/>
  <c r="G868" i="28" s="1"/>
  <c r="E860" i="28"/>
  <c r="G856" i="28"/>
  <c r="G871" i="28" s="1"/>
  <c r="G904" i="28"/>
  <c r="G919" i="28" s="1"/>
  <c r="E899" i="28"/>
  <c r="G900" i="28"/>
  <c r="G915" i="28" s="1"/>
  <c r="G902" i="28"/>
  <c r="G917" i="28" s="1"/>
  <c r="E904" i="28"/>
  <c r="G899" i="28"/>
  <c r="G914" i="28" s="1"/>
  <c r="G898" i="28"/>
  <c r="G913" i="28" s="1"/>
  <c r="G897" i="28"/>
  <c r="G912" i="28" s="1"/>
  <c r="E905" i="28"/>
  <c r="E901" i="28"/>
  <c r="G896" i="28"/>
  <c r="G911" i="28" s="1"/>
  <c r="G903" i="28"/>
  <c r="G918" i="28" s="1"/>
  <c r="E898" i="28"/>
  <c r="E897" i="28"/>
  <c r="G901" i="28"/>
  <c r="G916" i="28" s="1"/>
  <c r="E896" i="28"/>
  <c r="H885" i="28"/>
  <c r="H890" i="28" s="1"/>
  <c r="E900" i="28"/>
  <c r="E902" i="28"/>
  <c r="G905" i="28"/>
  <c r="G920" i="28" s="1"/>
  <c r="E903" i="28"/>
  <c r="H928" i="28"/>
  <c r="H933" i="28" s="1"/>
  <c r="E942" i="28"/>
  <c r="E943" i="28"/>
  <c r="G945" i="28"/>
  <c r="G960" i="28" s="1"/>
  <c r="G944" i="28"/>
  <c r="G959" i="28" s="1"/>
  <c r="G948" i="28"/>
  <c r="G963" i="28" s="1"/>
  <c r="G946" i="28"/>
  <c r="G961" i="28" s="1"/>
  <c r="G942" i="28"/>
  <c r="G957" i="28" s="1"/>
  <c r="G943" i="28"/>
  <c r="G958" i="28" s="1"/>
  <c r="E945" i="28"/>
  <c r="E944" i="28"/>
  <c r="E948" i="28"/>
  <c r="G940" i="28"/>
  <c r="G955" i="28" s="1"/>
  <c r="G939" i="28"/>
  <c r="G954" i="28" s="1"/>
  <c r="G947" i="28"/>
  <c r="G962" i="28" s="1"/>
  <c r="E940" i="28"/>
  <c r="E946" i="28"/>
  <c r="G941" i="28"/>
  <c r="G956" i="28" s="1"/>
  <c r="E939" i="28"/>
  <c r="E947" i="28"/>
  <c r="E941" i="28"/>
  <c r="G987" i="28"/>
  <c r="G1002" i="28" s="1"/>
  <c r="E988" i="28"/>
  <c r="G986" i="28"/>
  <c r="G1001" i="28" s="1"/>
  <c r="G984" i="28"/>
  <c r="G999" i="28" s="1"/>
  <c r="E983" i="28"/>
  <c r="G991" i="28"/>
  <c r="G1006" i="28" s="1"/>
  <c r="G989" i="28"/>
  <c r="G1004" i="28" s="1"/>
  <c r="G983" i="28"/>
  <c r="G998" i="28" s="1"/>
  <c r="E987" i="28"/>
  <c r="G990" i="28"/>
  <c r="G1005" i="28" s="1"/>
  <c r="G988" i="28"/>
  <c r="G1003" i="28" s="1"/>
  <c r="E986" i="28"/>
  <c r="E984" i="28"/>
  <c r="E991" i="28"/>
  <c r="H971" i="28"/>
  <c r="H976" i="28" s="1"/>
  <c r="E990" i="28"/>
  <c r="E982" i="28"/>
  <c r="E989" i="28"/>
  <c r="G985" i="28"/>
  <c r="G1000" i="28" s="1"/>
  <c r="G982" i="28"/>
  <c r="G997" i="28" s="1"/>
  <c r="E985" i="28"/>
  <c r="E1033" i="28"/>
  <c r="E1032" i="28"/>
  <c r="E1026" i="28"/>
  <c r="G1028" i="28"/>
  <c r="G1043" i="28" s="1"/>
  <c r="G1029" i="28"/>
  <c r="G1044" i="28" s="1"/>
  <c r="G1033" i="28"/>
  <c r="G1048" i="28" s="1"/>
  <c r="G1026" i="28"/>
  <c r="G1041" i="28" s="1"/>
  <c r="E1027" i="28"/>
  <c r="G1031" i="28"/>
  <c r="G1046" i="28" s="1"/>
  <c r="G1034" i="28"/>
  <c r="G1049" i="28" s="1"/>
  <c r="E1028" i="28"/>
  <c r="E1029" i="28"/>
  <c r="E1030" i="28"/>
  <c r="E1025" i="28"/>
  <c r="E1031" i="28"/>
  <c r="E1034" i="28"/>
  <c r="H1014" i="28"/>
  <c r="H1019" i="28" s="1"/>
  <c r="G1030" i="28"/>
  <c r="G1045" i="28" s="1"/>
  <c r="G1027" i="28"/>
  <c r="G1042" i="28" s="1"/>
  <c r="G1025" i="28"/>
  <c r="G1040" i="28" s="1"/>
  <c r="G1032" i="28"/>
  <c r="G1047" i="28" s="1"/>
  <c r="E1071" i="28"/>
  <c r="E1073" i="28"/>
  <c r="G1072" i="28"/>
  <c r="G1087" i="28" s="1"/>
  <c r="G1076" i="28"/>
  <c r="G1091" i="28" s="1"/>
  <c r="E1077" i="28"/>
  <c r="E1075" i="28"/>
  <c r="G1068" i="28"/>
  <c r="G1083" i="28" s="1"/>
  <c r="H1057" i="28"/>
  <c r="H1062" i="28" s="1"/>
  <c r="G1073" i="28"/>
  <c r="G1088" i="28" s="1"/>
  <c r="E1072" i="28"/>
  <c r="E1076" i="28"/>
  <c r="G1077" i="28"/>
  <c r="G1092" i="28" s="1"/>
  <c r="G1070" i="28"/>
  <c r="G1085" i="28" s="1"/>
  <c r="G1075" i="28"/>
  <c r="G1090" i="28" s="1"/>
  <c r="E1068" i="28"/>
  <c r="E1070" i="28"/>
  <c r="E1069" i="28"/>
  <c r="E1074" i="28"/>
  <c r="G1071" i="28"/>
  <c r="G1086" i="28" s="1"/>
  <c r="G1069" i="28"/>
  <c r="G1084" i="28" s="1"/>
  <c r="G1074" i="28"/>
  <c r="G1089" i="28" s="1"/>
  <c r="G1118" i="28"/>
  <c r="G1133" i="28" s="1"/>
  <c r="E1115" i="28"/>
  <c r="G1120" i="28"/>
  <c r="G1135" i="28" s="1"/>
  <c r="E1117" i="28"/>
  <c r="H1100" i="28"/>
  <c r="H1105" i="28" s="1"/>
  <c r="G1119" i="28"/>
  <c r="G1134" i="28" s="1"/>
  <c r="E1118" i="28"/>
  <c r="G1115" i="28"/>
  <c r="G1130" i="28" s="1"/>
  <c r="E1120" i="28"/>
  <c r="E1114" i="28"/>
  <c r="G1113" i="28"/>
  <c r="G1128" i="28" s="1"/>
  <c r="E1119" i="28"/>
  <c r="E1116" i="28"/>
  <c r="G1111" i="28"/>
  <c r="G1126" i="28" s="1"/>
  <c r="E1112" i="28"/>
  <c r="G1114" i="28"/>
  <c r="G1129" i="28" s="1"/>
  <c r="E1113" i="28"/>
  <c r="G1116" i="28"/>
  <c r="G1131" i="28" s="1"/>
  <c r="E1111" i="28"/>
  <c r="G1112" i="28"/>
  <c r="G1127" i="28" s="1"/>
  <c r="G1117" i="28"/>
  <c r="G1132" i="28" s="1"/>
  <c r="E386" i="28"/>
  <c r="E603" i="28"/>
  <c r="E472" i="28"/>
  <c r="G688" i="28"/>
  <c r="G703" i="28" s="1"/>
  <c r="G428" i="28"/>
  <c r="G443" i="28" s="1"/>
  <c r="E513" i="28"/>
  <c r="E557" i="28"/>
  <c r="G388" i="28"/>
  <c r="G403" i="28" s="1"/>
  <c r="E598" i="28"/>
  <c r="E471" i="28"/>
  <c r="E689" i="28"/>
  <c r="E430" i="28"/>
  <c r="G514" i="28"/>
  <c r="G529" i="28" s="1"/>
  <c r="E645" i="28"/>
  <c r="G558" i="28"/>
  <c r="G573" i="28" s="1"/>
  <c r="G561" i="28"/>
  <c r="G576" i="28" s="1"/>
  <c r="E387" i="28"/>
  <c r="E383" i="28"/>
  <c r="G473" i="28"/>
  <c r="G488" i="28" s="1"/>
  <c r="G469" i="28"/>
  <c r="G484" i="28" s="1"/>
  <c r="E687" i="28"/>
  <c r="E681" i="28"/>
  <c r="E423" i="28"/>
  <c r="E641" i="28"/>
  <c r="G556" i="28"/>
  <c r="G571" i="28" s="1"/>
  <c r="G644" i="28"/>
  <c r="G659" i="28" s="1"/>
  <c r="G595" i="28"/>
  <c r="G610" i="28" s="1"/>
  <c r="G474" i="28"/>
  <c r="G489" i="28" s="1"/>
  <c r="E432" i="28"/>
  <c r="E512" i="28"/>
  <c r="G517" i="28"/>
  <c r="G532" i="28" s="1"/>
  <c r="G385" i="28"/>
  <c r="G400" i="28" s="1"/>
  <c r="E382" i="28"/>
  <c r="G384" i="28"/>
  <c r="G399" i="28" s="1"/>
  <c r="G604" i="28"/>
  <c r="G619" i="28" s="1"/>
  <c r="E466" i="28"/>
  <c r="G475" i="28"/>
  <c r="G490" i="28" s="1"/>
  <c r="E685" i="28"/>
  <c r="G510" i="28"/>
  <c r="G525" i="28" s="1"/>
  <c r="G509" i="28"/>
  <c r="G524" i="28" s="1"/>
  <c r="E646" i="28"/>
  <c r="E388" i="28"/>
  <c r="G471" i="28"/>
  <c r="G486" i="28" s="1"/>
  <c r="E431" i="28"/>
  <c r="H629" i="28"/>
  <c r="E558" i="28"/>
  <c r="E389" i="28"/>
  <c r="G467" i="28"/>
  <c r="G482" i="28" s="1"/>
  <c r="G640" i="28"/>
  <c r="G655" i="28" s="1"/>
  <c r="E556" i="28"/>
  <c r="E595" i="28"/>
  <c r="G432" i="28"/>
  <c r="G447" i="28" s="1"/>
  <c r="E517" i="28"/>
  <c r="E385" i="28"/>
  <c r="E384" i="28"/>
  <c r="E686" i="28"/>
  <c r="G685" i="28"/>
  <c r="G700" i="28" s="1"/>
  <c r="G424" i="28"/>
  <c r="G439" i="28" s="1"/>
  <c r="G647" i="28"/>
  <c r="G662" i="28" s="1"/>
  <c r="G386" i="28"/>
  <c r="G401" i="28" s="1"/>
  <c r="G603" i="28"/>
  <c r="G618" i="28" s="1"/>
  <c r="G472" i="28"/>
  <c r="G487" i="28" s="1"/>
  <c r="E688" i="28"/>
  <c r="E429" i="28"/>
  <c r="G518" i="28"/>
  <c r="G533" i="28" s="1"/>
  <c r="H500" i="28"/>
  <c r="E515" i="28"/>
  <c r="E642" i="28"/>
  <c r="G552" i="28"/>
  <c r="G567" i="28" s="1"/>
  <c r="E560" i="28"/>
  <c r="G601" i="28"/>
  <c r="G616" i="28" s="1"/>
  <c r="E599" i="28"/>
  <c r="E690" i="28"/>
  <c r="H414" i="28"/>
  <c r="G430" i="28"/>
  <c r="G445" i="28" s="1"/>
  <c r="E514" i="28"/>
  <c r="G645" i="28"/>
  <c r="G660" i="28" s="1"/>
  <c r="G559" i="28"/>
  <c r="G574" i="28" s="1"/>
  <c r="E555" i="28"/>
  <c r="G387" i="28"/>
  <c r="G402" i="28" s="1"/>
  <c r="G383" i="28"/>
  <c r="G398" i="28" s="1"/>
  <c r="E473" i="28"/>
  <c r="E469" i="28"/>
  <c r="G687" i="28"/>
  <c r="G702" i="28" s="1"/>
  <c r="G681" i="28"/>
  <c r="G696" i="28" s="1"/>
  <c r="G423" i="28"/>
  <c r="G438" i="28" s="1"/>
  <c r="G641" i="28"/>
  <c r="G656" i="28" s="1"/>
  <c r="E643" i="28"/>
  <c r="G596" i="28"/>
  <c r="G611" i="28" s="1"/>
  <c r="G684" i="28"/>
  <c r="G699" i="28" s="1"/>
  <c r="E425" i="28"/>
  <c r="E511" i="28"/>
  <c r="G554" i="28"/>
  <c r="G569" i="28" s="1"/>
  <c r="G380" i="28"/>
  <c r="G395" i="28" s="1"/>
  <c r="E381" i="28"/>
  <c r="E597" i="28"/>
  <c r="G466" i="28"/>
  <c r="G481" i="28" s="1"/>
  <c r="E475" i="28"/>
  <c r="G427" i="28"/>
  <c r="G442" i="28" s="1"/>
  <c r="E510" i="28"/>
  <c r="E509" i="28"/>
  <c r="G646" i="28"/>
  <c r="G661" i="28" s="1"/>
  <c r="G600" i="28"/>
  <c r="G615" i="28" s="1"/>
  <c r="E468" i="28"/>
  <c r="G682" i="28"/>
  <c r="G697" i="28" s="1"/>
  <c r="G429" i="28"/>
  <c r="G444" i="28" s="1"/>
  <c r="E518" i="28"/>
  <c r="G515" i="28"/>
  <c r="G530" i="28" s="1"/>
  <c r="G642" i="28"/>
  <c r="G657" i="28" s="1"/>
  <c r="E552" i="28"/>
  <c r="G560" i="28"/>
  <c r="G575" i="28" s="1"/>
  <c r="E601" i="28"/>
  <c r="G599" i="28"/>
  <c r="G614" i="28" s="1"/>
  <c r="G690" i="28"/>
  <c r="G705" i="28" s="1"/>
  <c r="G431" i="28"/>
  <c r="G446" i="28" s="1"/>
  <c r="E638" i="28"/>
  <c r="E559" i="28"/>
  <c r="G555" i="28"/>
  <c r="G570" i="28" s="1"/>
  <c r="G389" i="28"/>
  <c r="G404" i="28" s="1"/>
  <c r="G602" i="28"/>
  <c r="G617" i="28" s="1"/>
  <c r="E467" i="28"/>
  <c r="G683" i="28"/>
  <c r="G698" i="28" s="1"/>
  <c r="G426" i="28"/>
  <c r="G441" i="28" s="1"/>
  <c r="E640" i="28"/>
  <c r="G639" i="28"/>
  <c r="G654" i="28" s="1"/>
  <c r="H543" i="28"/>
  <c r="G643" i="28"/>
  <c r="G658" i="28" s="1"/>
  <c r="H586" i="28"/>
  <c r="E596" i="28"/>
  <c r="E684" i="28"/>
  <c r="G425" i="28"/>
  <c r="G440" i="28" s="1"/>
  <c r="G511" i="28"/>
  <c r="G526" i="28" s="1"/>
  <c r="E554" i="28"/>
  <c r="E380" i="28"/>
  <c r="G381" i="28"/>
  <c r="G396" i="28" s="1"/>
  <c r="G597" i="28"/>
  <c r="G612" i="28" s="1"/>
  <c r="E470" i="28"/>
  <c r="G686" i="28"/>
  <c r="G701" i="28" s="1"/>
  <c r="H672" i="28"/>
  <c r="E427" i="28"/>
  <c r="E424" i="28"/>
  <c r="G516" i="28"/>
  <c r="G531" i="28" s="1"/>
  <c r="E647" i="28"/>
  <c r="E553" i="28"/>
  <c r="E600" i="28"/>
  <c r="G468" i="28"/>
  <c r="G483" i="28" s="1"/>
  <c r="E682" i="28"/>
  <c r="E428" i="28"/>
  <c r="G513" i="28"/>
  <c r="G528" i="28" s="1"/>
  <c r="G557" i="28"/>
  <c r="G572" i="28" s="1"/>
  <c r="G598" i="28"/>
  <c r="G613" i="28" s="1"/>
  <c r="G689" i="28"/>
  <c r="G704" i="28" s="1"/>
  <c r="G638" i="28"/>
  <c r="G653" i="28" s="1"/>
  <c r="E561" i="28"/>
  <c r="E602" i="28"/>
  <c r="H457" i="28"/>
  <c r="E683" i="28"/>
  <c r="E426" i="28"/>
  <c r="E639" i="28"/>
  <c r="E644" i="28"/>
  <c r="H371" i="28"/>
  <c r="E474" i="28"/>
  <c r="G512" i="28"/>
  <c r="G527" i="28" s="1"/>
  <c r="G382" i="28"/>
  <c r="G397" i="28" s="1"/>
  <c r="E604" i="28"/>
  <c r="G470" i="28"/>
  <c r="G485" i="28" s="1"/>
  <c r="E516" i="28"/>
  <c r="G553" i="28"/>
  <c r="G568" i="28" s="1"/>
  <c r="G339" i="28"/>
  <c r="G354" i="28" s="1"/>
  <c r="E337" i="28"/>
  <c r="G344" i="28"/>
  <c r="G359" i="28" s="1"/>
  <c r="G341" i="28"/>
  <c r="G356" i="28" s="1"/>
  <c r="E1260" i="28"/>
  <c r="E1216" i="28"/>
  <c r="E1261" i="28"/>
  <c r="E1254" i="28"/>
  <c r="G342" i="28"/>
  <c r="G357" i="28" s="1"/>
  <c r="E338" i="28"/>
  <c r="E343" i="28"/>
  <c r="H328" i="28"/>
  <c r="E344" i="28"/>
  <c r="E341" i="28"/>
  <c r="E1211" i="28"/>
  <c r="E1219" i="28"/>
  <c r="E1256" i="28"/>
  <c r="E1214" i="28"/>
  <c r="E342" i="28"/>
  <c r="G338" i="28"/>
  <c r="G353" i="28" s="1"/>
  <c r="G343" i="28"/>
  <c r="G358" i="28" s="1"/>
  <c r="E345" i="28"/>
  <c r="G340" i="28"/>
  <c r="G355" i="28" s="1"/>
  <c r="E346" i="28"/>
  <c r="E1255" i="28"/>
  <c r="E1215" i="28"/>
  <c r="E1262" i="28"/>
  <c r="E1213" i="28"/>
  <c r="E1257" i="28"/>
  <c r="E339" i="28"/>
  <c r="G337" i="28"/>
  <c r="G352" i="28" s="1"/>
  <c r="G345" i="28"/>
  <c r="G360" i="28" s="1"/>
  <c r="E340" i="28"/>
  <c r="G346" i="28"/>
  <c r="G361" i="28" s="1"/>
  <c r="E1258" i="28"/>
  <c r="E1259" i="28"/>
  <c r="E1220" i="28"/>
  <c r="E1217" i="28"/>
  <c r="E1253" i="28"/>
  <c r="E1212" i="28"/>
  <c r="E1218" i="28"/>
  <c r="N42" i="30"/>
  <c r="I193" i="27"/>
  <c r="L193" i="27"/>
  <c r="K193" i="27"/>
  <c r="J193" i="27"/>
  <c r="N193" i="27"/>
  <c r="K138" i="27"/>
  <c r="G725" i="28"/>
  <c r="G727" i="28"/>
  <c r="G726" i="28"/>
  <c r="G729" i="28"/>
  <c r="E728" i="28"/>
  <c r="E726" i="28"/>
  <c r="G731" i="28"/>
  <c r="G733" i="28"/>
  <c r="E730" i="28"/>
  <c r="E733" i="28"/>
  <c r="E729" i="28"/>
  <c r="H713" i="28"/>
  <c r="H718" i="28" s="1"/>
  <c r="G724" i="28"/>
  <c r="E727" i="28"/>
  <c r="E732" i="28"/>
  <c r="G730" i="28"/>
  <c r="G732" i="28"/>
  <c r="G728" i="28"/>
  <c r="E725" i="28"/>
  <c r="E731" i="28"/>
  <c r="E724" i="28"/>
  <c r="I724" i="28" s="1"/>
  <c r="K89" i="28"/>
  <c r="J90" i="28"/>
  <c r="N89" i="28"/>
  <c r="H89" i="28"/>
  <c r="H92" i="28"/>
  <c r="L89" i="28"/>
  <c r="M89" i="28"/>
  <c r="M92" i="28"/>
  <c r="N90" i="28"/>
  <c r="H90" i="28"/>
  <c r="J89" i="28"/>
  <c r="I92" i="28"/>
  <c r="J92" i="28"/>
  <c r="I89" i="28"/>
  <c r="L92" i="28"/>
  <c r="K92" i="28"/>
  <c r="K90" i="28"/>
  <c r="M90" i="28"/>
  <c r="N92" i="28"/>
  <c r="L90" i="28"/>
  <c r="I90" i="28"/>
  <c r="H117" i="28"/>
  <c r="L207" i="27"/>
  <c r="L222" i="27" s="1"/>
  <c r="J207" i="27"/>
  <c r="J222" i="27" s="1"/>
  <c r="I207" i="27"/>
  <c r="I222" i="27" s="1"/>
  <c r="K207" i="27"/>
  <c r="K222" i="27" s="1"/>
  <c r="N207" i="27"/>
  <c r="N222" i="27" s="1"/>
  <c r="M207" i="27"/>
  <c r="M222" i="27" s="1"/>
  <c r="M152" i="27"/>
  <c r="M167" i="27" s="1"/>
  <c r="J152" i="27"/>
  <c r="J167" i="27" s="1"/>
  <c r="I152" i="27"/>
  <c r="I167" i="27" s="1"/>
  <c r="K152" i="27"/>
  <c r="K167" i="27" s="1"/>
  <c r="L152" i="27"/>
  <c r="L167" i="27" s="1"/>
  <c r="N152" i="27"/>
  <c r="N167" i="27" s="1"/>
  <c r="H137" i="27"/>
  <c r="L130" i="27"/>
  <c r="N130" i="27"/>
  <c r="I130" i="27"/>
  <c r="J130" i="27"/>
  <c r="M130" i="27"/>
  <c r="K130" i="27"/>
  <c r="K185" i="27"/>
  <c r="J185" i="27"/>
  <c r="M185" i="27"/>
  <c r="I185" i="27"/>
  <c r="L185" i="27"/>
  <c r="H192" i="27"/>
  <c r="N185" i="27"/>
  <c r="J138" i="27"/>
  <c r="L138" i="27"/>
  <c r="H122" i="28"/>
  <c r="N248" i="27"/>
  <c r="I262" i="27"/>
  <c r="I277" i="27" s="1"/>
  <c r="K262" i="27"/>
  <c r="K277" i="27" s="1"/>
  <c r="J262" i="27"/>
  <c r="J277" i="27" s="1"/>
  <c r="N262" i="27"/>
  <c r="N277" i="27" s="1"/>
  <c r="M262" i="27"/>
  <c r="M277" i="27" s="1"/>
  <c r="L262" i="27"/>
  <c r="L277" i="27" s="1"/>
  <c r="H119" i="28"/>
  <c r="I138" i="27"/>
  <c r="N138" i="27"/>
  <c r="M240" i="27"/>
  <c r="N240" i="27"/>
  <c r="K240" i="27"/>
  <c r="J240" i="27"/>
  <c r="H247" i="27"/>
  <c r="L240" i="27"/>
  <c r="I240" i="27"/>
  <c r="H116" i="28"/>
  <c r="N1161" i="28"/>
  <c r="M1161" i="28"/>
  <c r="L1161" i="28"/>
  <c r="J1161" i="28"/>
  <c r="K1161" i="28"/>
  <c r="I1161" i="28"/>
  <c r="E1176" i="28"/>
  <c r="G1171" i="28"/>
  <c r="K1155" i="28"/>
  <c r="J1155" i="28"/>
  <c r="I1155" i="28"/>
  <c r="M1155" i="28"/>
  <c r="N1155" i="28"/>
  <c r="E1170" i="28"/>
  <c r="L1155" i="28"/>
  <c r="G1172" i="28"/>
  <c r="J1158" i="28"/>
  <c r="L1158" i="28"/>
  <c r="N1158" i="28"/>
  <c r="E1173" i="28"/>
  <c r="K1158" i="28"/>
  <c r="I1158" i="28"/>
  <c r="M1158" i="28"/>
  <c r="M1149" i="28"/>
  <c r="N1157" i="28"/>
  <c r="M1157" i="28"/>
  <c r="L1157" i="28"/>
  <c r="J1157" i="28"/>
  <c r="I1157" i="28"/>
  <c r="E1172" i="28"/>
  <c r="K1157" i="28"/>
  <c r="G1176" i="28"/>
  <c r="G1178" i="28"/>
  <c r="G1174" i="28"/>
  <c r="N1154" i="28"/>
  <c r="L1154" i="28"/>
  <c r="K1154" i="28"/>
  <c r="M1154" i="28"/>
  <c r="J1154" i="28"/>
  <c r="E1169" i="28"/>
  <c r="G1177" i="28"/>
  <c r="N1162" i="28"/>
  <c r="L1162" i="28"/>
  <c r="I1162" i="28"/>
  <c r="M1162" i="28"/>
  <c r="K1162" i="28"/>
  <c r="J1162" i="28"/>
  <c r="E1177" i="28"/>
  <c r="G1173" i="28"/>
  <c r="L1163" i="28"/>
  <c r="I1163" i="28"/>
  <c r="N1163" i="28"/>
  <c r="J1163" i="28"/>
  <c r="E1178" i="28"/>
  <c r="K1163" i="28"/>
  <c r="M1163" i="28"/>
  <c r="I1160" i="28"/>
  <c r="M1160" i="28"/>
  <c r="N1160" i="28"/>
  <c r="E1175" i="28"/>
  <c r="K1160" i="28"/>
  <c r="L1160" i="28"/>
  <c r="J1160" i="28"/>
  <c r="G1175" i="28"/>
  <c r="G1170" i="28"/>
  <c r="N1159" i="28"/>
  <c r="K1159" i="28"/>
  <c r="J1159" i="28"/>
  <c r="M1159" i="28"/>
  <c r="L1159" i="28"/>
  <c r="E1174" i="28"/>
  <c r="I1159" i="28"/>
  <c r="G1169" i="28"/>
  <c r="K1156" i="28"/>
  <c r="L1156" i="28"/>
  <c r="M1156" i="28"/>
  <c r="J1156" i="28"/>
  <c r="E1171" i="28"/>
  <c r="N1156" i="28"/>
  <c r="I1156" i="28"/>
  <c r="Y11" i="27"/>
  <c r="Z11" i="27" s="1"/>
  <c r="N117" i="28"/>
  <c r="I119" i="28"/>
  <c r="L119" i="28"/>
  <c r="J116" i="28"/>
  <c r="K117" i="28"/>
  <c r="J117" i="28"/>
  <c r="I122" i="28"/>
  <c r="J119" i="28"/>
  <c r="I116" i="28"/>
  <c r="M116" i="28"/>
  <c r="J122" i="28"/>
  <c r="N122" i="28"/>
  <c r="M119" i="28"/>
  <c r="K116" i="28"/>
  <c r="N116" i="28"/>
  <c r="M117" i="28"/>
  <c r="K122" i="28"/>
  <c r="N119" i="28"/>
  <c r="L117" i="28"/>
  <c r="I117" i="28"/>
  <c r="M122" i="28"/>
  <c r="L122" i="28"/>
  <c r="K119" i="28"/>
  <c r="L116" i="28"/>
  <c r="P126" i="28"/>
  <c r="P125" i="28"/>
  <c r="P124" i="28"/>
  <c r="V49" i="30"/>
  <c r="J152" i="29"/>
  <c r="K152" i="29"/>
  <c r="L152" i="29"/>
  <c r="W21" i="30"/>
  <c r="AE21" i="30" s="1"/>
  <c r="H42" i="30"/>
  <c r="L27" i="30"/>
  <c r="K27" i="30"/>
  <c r="J27" i="30"/>
  <c r="N27" i="30"/>
  <c r="I27" i="30"/>
  <c r="M27" i="30"/>
  <c r="Y11" i="29"/>
  <c r="AB11" i="29"/>
  <c r="AC11" i="29" s="1"/>
  <c r="M83" i="27"/>
  <c r="L83" i="27"/>
  <c r="I83" i="27"/>
  <c r="J83" i="27"/>
  <c r="I3" i="27"/>
  <c r="N83" i="27"/>
  <c r="J73" i="1"/>
  <c r="J79" i="1" s="1"/>
  <c r="J80" i="1" s="1"/>
  <c r="J81" i="1" s="1"/>
  <c r="L75" i="27"/>
  <c r="J75" i="27"/>
  <c r="M75" i="27"/>
  <c r="H82" i="27"/>
  <c r="N75" i="27"/>
  <c r="K75" i="27"/>
  <c r="I75" i="27"/>
  <c r="W20" i="29"/>
  <c r="M20" i="29"/>
  <c r="I20" i="29"/>
  <c r="L20" i="29"/>
  <c r="H27" i="29"/>
  <c r="H714" i="28" s="1"/>
  <c r="K20" i="29"/>
  <c r="J20" i="29"/>
  <c r="N20" i="29"/>
  <c r="M97" i="27"/>
  <c r="M112" i="27" s="1"/>
  <c r="I97" i="27"/>
  <c r="I112" i="27" s="1"/>
  <c r="V48" i="29"/>
  <c r="K83" i="27"/>
  <c r="AB11" i="27"/>
  <c r="AC11" i="27" s="1"/>
  <c r="P50" i="28"/>
  <c r="L50" i="28" s="1"/>
  <c r="N20" i="27"/>
  <c r="M20" i="27"/>
  <c r="L20" i="27"/>
  <c r="J20" i="27"/>
  <c r="H27" i="27"/>
  <c r="H42" i="27" s="1"/>
  <c r="I20" i="27"/>
  <c r="L68" i="28"/>
  <c r="J68" i="28"/>
  <c r="N68" i="28"/>
  <c r="I68" i="28"/>
  <c r="K68" i="28"/>
  <c r="M68" i="28"/>
  <c r="H26" i="27"/>
  <c r="H41" i="27" s="1"/>
  <c r="I41" i="27" s="1"/>
  <c r="J41" i="27" s="1"/>
  <c r="K41" i="27" s="1"/>
  <c r="L41" i="27" s="1"/>
  <c r="M41" i="27" s="1"/>
  <c r="N41" i="27" s="1"/>
  <c r="K51" i="28"/>
  <c r="L48" i="28"/>
  <c r="L49" i="28"/>
  <c r="I52" i="28"/>
  <c r="I51" i="28"/>
  <c r="J48" i="28"/>
  <c r="M49" i="28"/>
  <c r="J52" i="28"/>
  <c r="J51" i="28"/>
  <c r="N48" i="28"/>
  <c r="M52" i="28"/>
  <c r="M51" i="28"/>
  <c r="N51" i="28"/>
  <c r="M48" i="28"/>
  <c r="N49" i="28"/>
  <c r="P106" i="28"/>
  <c r="P107" i="28"/>
  <c r="L52" i="28"/>
  <c r="I49" i="28"/>
  <c r="J49" i="28"/>
  <c r="N52" i="28"/>
  <c r="I48" i="28"/>
  <c r="V48" i="27"/>
  <c r="D88" i="23"/>
  <c r="D86" i="23"/>
  <c r="D80" i="23"/>
  <c r="D87" i="23"/>
  <c r="J762" i="28" l="1"/>
  <c r="K762" i="28"/>
  <c r="L762" i="28"/>
  <c r="I762" i="28"/>
  <c r="N762" i="28"/>
  <c r="M1186" i="28"/>
  <c r="M1228" i="28"/>
  <c r="K1186" i="28"/>
  <c r="K1228" i="28"/>
  <c r="L167" i="29"/>
  <c r="L805" i="28"/>
  <c r="N1233" i="28"/>
  <c r="N1191" i="28"/>
  <c r="I1186" i="28"/>
  <c r="I1228" i="28"/>
  <c r="K167" i="29"/>
  <c r="K805" i="28"/>
  <c r="L1228" i="28"/>
  <c r="L1186" i="28"/>
  <c r="N1228" i="28"/>
  <c r="N1186" i="28"/>
  <c r="H1233" i="28"/>
  <c r="H1191" i="28"/>
  <c r="J1228" i="28"/>
  <c r="J1186" i="28"/>
  <c r="J167" i="29"/>
  <c r="J805" i="28"/>
  <c r="M762" i="28"/>
  <c r="AC21" i="30"/>
  <c r="Z21" i="30"/>
  <c r="AA21" i="30"/>
  <c r="AB21" i="30"/>
  <c r="AD21" i="30"/>
  <c r="AC20" i="29"/>
  <c r="AD20" i="29"/>
  <c r="AC19" i="29"/>
  <c r="AE20" i="29"/>
  <c r="AA20" i="29"/>
  <c r="Z19" i="29"/>
  <c r="AA19" i="29"/>
  <c r="AB19" i="29"/>
  <c r="AB20" i="29"/>
  <c r="AE19" i="29"/>
  <c r="AD19" i="29"/>
  <c r="Z20" i="29"/>
  <c r="AD19" i="27"/>
  <c r="Z19" i="27"/>
  <c r="AA19" i="27"/>
  <c r="AB19" i="27"/>
  <c r="AE19" i="27"/>
  <c r="AC19" i="27"/>
  <c r="AE21" i="27"/>
  <c r="AA21" i="27"/>
  <c r="AD21" i="27"/>
  <c r="AB21" i="27"/>
  <c r="Z21" i="27"/>
  <c r="AC21" i="27"/>
  <c r="AB20" i="27"/>
  <c r="Z20" i="27"/>
  <c r="AC20" i="27"/>
  <c r="AE20" i="27"/>
  <c r="AA20" i="27"/>
  <c r="AD20" i="27"/>
  <c r="J28" i="27"/>
  <c r="J328" i="28" s="1"/>
  <c r="H670" i="28"/>
  <c r="H675" i="28" s="1"/>
  <c r="H541" i="28"/>
  <c r="H546" i="28" s="1"/>
  <c r="H327" i="28"/>
  <c r="H369" i="28"/>
  <c r="H374" i="28" s="1"/>
  <c r="H412" i="28"/>
  <c r="H417" i="28" s="1"/>
  <c r="H627" i="28"/>
  <c r="H632" i="28" s="1"/>
  <c r="H455" i="28"/>
  <c r="H460" i="28" s="1"/>
  <c r="H326" i="28"/>
  <c r="H331" i="28" s="1"/>
  <c r="H498" i="28"/>
  <c r="H503" i="28" s="1"/>
  <c r="H584" i="28"/>
  <c r="H589" i="28" s="1"/>
  <c r="H585" i="28"/>
  <c r="M1144" i="28"/>
  <c r="N57" i="30"/>
  <c r="N1149" i="28"/>
  <c r="M346" i="28"/>
  <c r="I346" i="28"/>
  <c r="L346" i="28"/>
  <c r="K346" i="28"/>
  <c r="J346" i="28"/>
  <c r="N346" i="28"/>
  <c r="M426" i="28"/>
  <c r="I426" i="28"/>
  <c r="L426" i="28"/>
  <c r="K426" i="28"/>
  <c r="J426" i="28"/>
  <c r="N426" i="28"/>
  <c r="M684" i="28"/>
  <c r="I684" i="28"/>
  <c r="L684" i="28"/>
  <c r="K684" i="28"/>
  <c r="J684" i="28"/>
  <c r="N684" i="28"/>
  <c r="K601" i="28"/>
  <c r="N601" i="28"/>
  <c r="J601" i="28"/>
  <c r="I601" i="28"/>
  <c r="M601" i="28"/>
  <c r="L601" i="28"/>
  <c r="M475" i="28"/>
  <c r="I475" i="28"/>
  <c r="L475" i="28"/>
  <c r="K475" i="28"/>
  <c r="J475" i="28"/>
  <c r="N475" i="28"/>
  <c r="M514" i="28"/>
  <c r="I514" i="28"/>
  <c r="L514" i="28"/>
  <c r="K514" i="28"/>
  <c r="N514" i="28"/>
  <c r="J514" i="28"/>
  <c r="K517" i="28"/>
  <c r="N517" i="28"/>
  <c r="J517" i="28"/>
  <c r="M517" i="28"/>
  <c r="I517" i="28"/>
  <c r="L517" i="28"/>
  <c r="K382" i="28"/>
  <c r="M382" i="28"/>
  <c r="N382" i="28"/>
  <c r="J382" i="28"/>
  <c r="I382" i="28"/>
  <c r="L382" i="28"/>
  <c r="K681" i="28"/>
  <c r="N681" i="28"/>
  <c r="J681" i="28"/>
  <c r="M681" i="28"/>
  <c r="L681" i="28"/>
  <c r="I681" i="28"/>
  <c r="M598" i="28"/>
  <c r="I598" i="28"/>
  <c r="L598" i="28"/>
  <c r="K598" i="28"/>
  <c r="J598" i="28"/>
  <c r="N598" i="28"/>
  <c r="K1112" i="28"/>
  <c r="N1112" i="28"/>
  <c r="J1112" i="28"/>
  <c r="M1112" i="28"/>
  <c r="I1112" i="28"/>
  <c r="L1112" i="28"/>
  <c r="M1074" i="28"/>
  <c r="I1074" i="28"/>
  <c r="L1074" i="28"/>
  <c r="K1074" i="28"/>
  <c r="N1074" i="28"/>
  <c r="J1074" i="28"/>
  <c r="M1031" i="28"/>
  <c r="I1031" i="28"/>
  <c r="L1031" i="28"/>
  <c r="K1031" i="28"/>
  <c r="N1031" i="28"/>
  <c r="J1031" i="28"/>
  <c r="M990" i="28"/>
  <c r="I990" i="28"/>
  <c r="L990" i="28"/>
  <c r="K990" i="28"/>
  <c r="N990" i="28"/>
  <c r="J990" i="28"/>
  <c r="N939" i="28"/>
  <c r="J939" i="28"/>
  <c r="M939" i="28"/>
  <c r="I939" i="28"/>
  <c r="L939" i="28"/>
  <c r="K939" i="28"/>
  <c r="N904" i="28"/>
  <c r="J904" i="28"/>
  <c r="M904" i="28"/>
  <c r="I904" i="28"/>
  <c r="L904" i="28"/>
  <c r="K904" i="28"/>
  <c r="L858" i="28"/>
  <c r="K858" i="28"/>
  <c r="N858" i="28"/>
  <c r="M858" i="28"/>
  <c r="J858" i="28"/>
  <c r="I858" i="28"/>
  <c r="L862" i="28"/>
  <c r="K862" i="28"/>
  <c r="N862" i="28"/>
  <c r="M862" i="28"/>
  <c r="J862" i="28"/>
  <c r="I862" i="28"/>
  <c r="N814" i="28"/>
  <c r="J814" i="28"/>
  <c r="M814" i="28"/>
  <c r="I814" i="28"/>
  <c r="L814" i="28"/>
  <c r="K814" i="28"/>
  <c r="L774" i="28"/>
  <c r="K774" i="28"/>
  <c r="N774" i="28"/>
  <c r="I774" i="28"/>
  <c r="M774" i="28"/>
  <c r="J774" i="28"/>
  <c r="M342" i="28"/>
  <c r="I342" i="28"/>
  <c r="K342" i="28"/>
  <c r="L342" i="28"/>
  <c r="N342" i="28"/>
  <c r="J342" i="28"/>
  <c r="M600" i="28"/>
  <c r="I600" i="28"/>
  <c r="L600" i="28"/>
  <c r="K600" i="28"/>
  <c r="N600" i="28"/>
  <c r="J600" i="28"/>
  <c r="K554" i="28"/>
  <c r="N554" i="28"/>
  <c r="J554" i="28"/>
  <c r="M554" i="28"/>
  <c r="L554" i="28"/>
  <c r="I554" i="28"/>
  <c r="M518" i="28"/>
  <c r="I518" i="28"/>
  <c r="L518" i="28"/>
  <c r="N518" i="28"/>
  <c r="K518" i="28"/>
  <c r="J518" i="28"/>
  <c r="M555" i="28"/>
  <c r="I555" i="28"/>
  <c r="L555" i="28"/>
  <c r="K555" i="28"/>
  <c r="N555" i="28"/>
  <c r="J555" i="28"/>
  <c r="K429" i="28"/>
  <c r="N429" i="28"/>
  <c r="J429" i="28"/>
  <c r="I429" i="28"/>
  <c r="M429" i="28"/>
  <c r="L429" i="28"/>
  <c r="M1117" i="28"/>
  <c r="I1117" i="28"/>
  <c r="L1117" i="28"/>
  <c r="K1117" i="28"/>
  <c r="N1117" i="28"/>
  <c r="J1117" i="28"/>
  <c r="K1077" i="28"/>
  <c r="N1077" i="28"/>
  <c r="J1077" i="28"/>
  <c r="M1077" i="28"/>
  <c r="I1077" i="28"/>
  <c r="L1077" i="28"/>
  <c r="K1032" i="28"/>
  <c r="N1032" i="28"/>
  <c r="J1032" i="28"/>
  <c r="M1032" i="28"/>
  <c r="I1032" i="28"/>
  <c r="L1032" i="28"/>
  <c r="K987" i="28"/>
  <c r="N987" i="28"/>
  <c r="J987" i="28"/>
  <c r="M987" i="28"/>
  <c r="I987" i="28"/>
  <c r="L987" i="28"/>
  <c r="L899" i="28"/>
  <c r="K899" i="28"/>
  <c r="N899" i="28"/>
  <c r="M899" i="28"/>
  <c r="I899" i="28"/>
  <c r="J899" i="28"/>
  <c r="N816" i="28"/>
  <c r="J816" i="28"/>
  <c r="M816" i="28"/>
  <c r="I816" i="28"/>
  <c r="L816" i="28"/>
  <c r="K816" i="28"/>
  <c r="L815" i="28"/>
  <c r="K815" i="28"/>
  <c r="J815" i="28"/>
  <c r="I815" i="28"/>
  <c r="N815" i="28"/>
  <c r="M815" i="28"/>
  <c r="L776" i="28"/>
  <c r="K776" i="28"/>
  <c r="J776" i="28"/>
  <c r="M776" i="28"/>
  <c r="I776" i="28"/>
  <c r="N776" i="28"/>
  <c r="K339" i="28"/>
  <c r="M339" i="28"/>
  <c r="N339" i="28"/>
  <c r="J339" i="28"/>
  <c r="I339" i="28"/>
  <c r="L339" i="28"/>
  <c r="M516" i="28"/>
  <c r="I516" i="28"/>
  <c r="L516" i="28"/>
  <c r="K516" i="28"/>
  <c r="J516" i="28"/>
  <c r="N516" i="28"/>
  <c r="M553" i="28"/>
  <c r="I553" i="28"/>
  <c r="L553" i="28"/>
  <c r="K553" i="28"/>
  <c r="J553" i="28"/>
  <c r="N553" i="28"/>
  <c r="K552" i="28"/>
  <c r="N552" i="28"/>
  <c r="J552" i="28"/>
  <c r="I552" i="28"/>
  <c r="M552" i="28"/>
  <c r="L552" i="28"/>
  <c r="M643" i="28"/>
  <c r="I643" i="28"/>
  <c r="L643" i="28"/>
  <c r="K643" i="28"/>
  <c r="J643" i="28"/>
  <c r="N643" i="28"/>
  <c r="K384" i="28"/>
  <c r="I384" i="28"/>
  <c r="N384" i="28"/>
  <c r="J384" i="28"/>
  <c r="M384" i="28"/>
  <c r="L384" i="28"/>
  <c r="M389" i="28"/>
  <c r="I389" i="28"/>
  <c r="L389" i="28"/>
  <c r="K389" i="28"/>
  <c r="J389" i="28"/>
  <c r="N389" i="28"/>
  <c r="M645" i="28"/>
  <c r="I645" i="28"/>
  <c r="L645" i="28"/>
  <c r="N645" i="28"/>
  <c r="K645" i="28"/>
  <c r="J645" i="28"/>
  <c r="K472" i="28"/>
  <c r="N472" i="28"/>
  <c r="J472" i="28"/>
  <c r="M472" i="28"/>
  <c r="L472" i="28"/>
  <c r="I472" i="28"/>
  <c r="K1116" i="28"/>
  <c r="N1116" i="28"/>
  <c r="J1116" i="28"/>
  <c r="M1116" i="28"/>
  <c r="I1116" i="28"/>
  <c r="L1116" i="28"/>
  <c r="M1076" i="28"/>
  <c r="I1076" i="28"/>
  <c r="L1076" i="28"/>
  <c r="K1076" i="28"/>
  <c r="N1076" i="28"/>
  <c r="J1076" i="28"/>
  <c r="N982" i="28"/>
  <c r="J982" i="28"/>
  <c r="M982" i="28"/>
  <c r="I982" i="28"/>
  <c r="L982" i="28"/>
  <c r="K982" i="28"/>
  <c r="K991" i="28"/>
  <c r="N991" i="28"/>
  <c r="J991" i="28"/>
  <c r="M991" i="28"/>
  <c r="I991" i="28"/>
  <c r="L991" i="28"/>
  <c r="M986" i="28"/>
  <c r="I986" i="28"/>
  <c r="L986" i="28"/>
  <c r="K986" i="28"/>
  <c r="N986" i="28"/>
  <c r="J986" i="28"/>
  <c r="N947" i="28"/>
  <c r="J947" i="28"/>
  <c r="M947" i="28"/>
  <c r="I947" i="28"/>
  <c r="L947" i="28"/>
  <c r="K947" i="28"/>
  <c r="L948" i="28"/>
  <c r="K948" i="28"/>
  <c r="N948" i="28"/>
  <c r="M948" i="28"/>
  <c r="J948" i="28"/>
  <c r="I948" i="28"/>
  <c r="L897" i="28"/>
  <c r="K897" i="28"/>
  <c r="J897" i="28"/>
  <c r="I897" i="28"/>
  <c r="N897" i="28"/>
  <c r="M897" i="28"/>
  <c r="L901" i="28"/>
  <c r="K901" i="28"/>
  <c r="J901" i="28"/>
  <c r="I901" i="28"/>
  <c r="N901" i="28"/>
  <c r="M901" i="28"/>
  <c r="N855" i="28"/>
  <c r="J855" i="28"/>
  <c r="M855" i="28"/>
  <c r="I855" i="28"/>
  <c r="K855" i="28"/>
  <c r="L855" i="28"/>
  <c r="N853" i="28"/>
  <c r="J853" i="28"/>
  <c r="M853" i="28"/>
  <c r="I853" i="28"/>
  <c r="L853" i="28"/>
  <c r="K853" i="28"/>
  <c r="L817" i="28"/>
  <c r="K817" i="28"/>
  <c r="N817" i="28"/>
  <c r="M817" i="28"/>
  <c r="I817" i="28"/>
  <c r="J817" i="28"/>
  <c r="N810" i="28"/>
  <c r="J810" i="28"/>
  <c r="K810" i="28"/>
  <c r="I810" i="28"/>
  <c r="M810" i="28"/>
  <c r="L810" i="28"/>
  <c r="L770" i="28"/>
  <c r="K770" i="28"/>
  <c r="N770" i="28"/>
  <c r="J770" i="28"/>
  <c r="M770" i="28"/>
  <c r="I770" i="28"/>
  <c r="L772" i="28"/>
  <c r="K772" i="28"/>
  <c r="J772" i="28"/>
  <c r="N772" i="28"/>
  <c r="I772" i="28"/>
  <c r="M772" i="28"/>
  <c r="N769" i="28"/>
  <c r="J769" i="28"/>
  <c r="M769" i="28"/>
  <c r="I769" i="28"/>
  <c r="L769" i="28"/>
  <c r="K769" i="28"/>
  <c r="N773" i="28"/>
  <c r="J773" i="28"/>
  <c r="M773" i="28"/>
  <c r="I773" i="28"/>
  <c r="L773" i="28"/>
  <c r="K773" i="28"/>
  <c r="N771" i="28"/>
  <c r="J771" i="28"/>
  <c r="M771" i="28"/>
  <c r="I771" i="28"/>
  <c r="K771" i="28"/>
  <c r="L771" i="28"/>
  <c r="M344" i="28"/>
  <c r="I344" i="28"/>
  <c r="K344" i="28"/>
  <c r="L344" i="28"/>
  <c r="N344" i="28"/>
  <c r="J344" i="28"/>
  <c r="M604" i="28"/>
  <c r="I604" i="28"/>
  <c r="L604" i="28"/>
  <c r="N604" i="28"/>
  <c r="K604" i="28"/>
  <c r="J604" i="28"/>
  <c r="M561" i="28"/>
  <c r="I561" i="28"/>
  <c r="L561" i="28"/>
  <c r="K561" i="28"/>
  <c r="J561" i="28"/>
  <c r="N561" i="28"/>
  <c r="K380" i="28"/>
  <c r="I380" i="28"/>
  <c r="N380" i="28"/>
  <c r="J380" i="28"/>
  <c r="M380" i="28"/>
  <c r="L380" i="28"/>
  <c r="K638" i="28"/>
  <c r="N638" i="28"/>
  <c r="J638" i="28"/>
  <c r="I638" i="28"/>
  <c r="M638" i="28"/>
  <c r="L638" i="28"/>
  <c r="K468" i="28"/>
  <c r="N468" i="28"/>
  <c r="J468" i="28"/>
  <c r="M468" i="28"/>
  <c r="I468" i="28"/>
  <c r="L468" i="28"/>
  <c r="K509" i="28"/>
  <c r="N509" i="28"/>
  <c r="J509" i="28"/>
  <c r="M509" i="28"/>
  <c r="I509" i="28"/>
  <c r="L509" i="28"/>
  <c r="M469" i="28"/>
  <c r="I469" i="28"/>
  <c r="L469" i="28"/>
  <c r="N469" i="28"/>
  <c r="K469" i="28"/>
  <c r="J469" i="28"/>
  <c r="K599" i="28"/>
  <c r="N599" i="28"/>
  <c r="J599" i="28"/>
  <c r="M599" i="28"/>
  <c r="L599" i="28"/>
  <c r="I599" i="28"/>
  <c r="K642" i="28"/>
  <c r="N642" i="28"/>
  <c r="J642" i="28"/>
  <c r="I642" i="28"/>
  <c r="M642" i="28"/>
  <c r="L642" i="28"/>
  <c r="K646" i="28"/>
  <c r="N646" i="28"/>
  <c r="J646" i="28"/>
  <c r="I646" i="28"/>
  <c r="M646" i="28"/>
  <c r="L646" i="28"/>
  <c r="M432" i="28"/>
  <c r="I432" i="28"/>
  <c r="L432" i="28"/>
  <c r="K432" i="28"/>
  <c r="N432" i="28"/>
  <c r="J432" i="28"/>
  <c r="M430" i="28"/>
  <c r="I430" i="28"/>
  <c r="L430" i="28"/>
  <c r="K430" i="28"/>
  <c r="J430" i="28"/>
  <c r="N430" i="28"/>
  <c r="K513" i="28"/>
  <c r="N513" i="28"/>
  <c r="J513" i="28"/>
  <c r="M513" i="28"/>
  <c r="I513" i="28"/>
  <c r="L513" i="28"/>
  <c r="K386" i="28"/>
  <c r="N386" i="28"/>
  <c r="J386" i="28"/>
  <c r="M386" i="28"/>
  <c r="I386" i="28"/>
  <c r="L386" i="28"/>
  <c r="K1120" i="28"/>
  <c r="N1120" i="28"/>
  <c r="J1120" i="28"/>
  <c r="M1120" i="28"/>
  <c r="I1120" i="28"/>
  <c r="L1120" i="28"/>
  <c r="K1075" i="28"/>
  <c r="N1075" i="28"/>
  <c r="J1075" i="28"/>
  <c r="M1075" i="28"/>
  <c r="I1075" i="28"/>
  <c r="L1075" i="28"/>
  <c r="K1071" i="28"/>
  <c r="N1071" i="28"/>
  <c r="J1071" i="28"/>
  <c r="M1071" i="28"/>
  <c r="I1071" i="28"/>
  <c r="L1071" i="28"/>
  <c r="K1026" i="28"/>
  <c r="N1026" i="28"/>
  <c r="J1026" i="28"/>
  <c r="M1026" i="28"/>
  <c r="I1026" i="28"/>
  <c r="L1026" i="28"/>
  <c r="N985" i="28"/>
  <c r="M985" i="28"/>
  <c r="L985" i="28"/>
  <c r="K985" i="28"/>
  <c r="J985" i="28"/>
  <c r="I985" i="28"/>
  <c r="L983" i="28"/>
  <c r="K983" i="28"/>
  <c r="J983" i="28"/>
  <c r="I983" i="28"/>
  <c r="N983" i="28"/>
  <c r="M983" i="28"/>
  <c r="L940" i="28"/>
  <c r="K940" i="28"/>
  <c r="N940" i="28"/>
  <c r="M940" i="28"/>
  <c r="J940" i="28"/>
  <c r="I940" i="28"/>
  <c r="N945" i="28"/>
  <c r="J945" i="28"/>
  <c r="M945" i="28"/>
  <c r="I945" i="28"/>
  <c r="L945" i="28"/>
  <c r="K945" i="28"/>
  <c r="L942" i="28"/>
  <c r="K942" i="28"/>
  <c r="J942" i="28"/>
  <c r="I942" i="28"/>
  <c r="N942" i="28"/>
  <c r="M942" i="28"/>
  <c r="L903" i="28"/>
  <c r="K903" i="28"/>
  <c r="N903" i="28"/>
  <c r="M903" i="28"/>
  <c r="J903" i="28"/>
  <c r="I903" i="28"/>
  <c r="N902" i="28"/>
  <c r="J902" i="28"/>
  <c r="M902" i="28"/>
  <c r="I902" i="28"/>
  <c r="L902" i="28"/>
  <c r="K902" i="28"/>
  <c r="L905" i="28"/>
  <c r="K905" i="28"/>
  <c r="J905" i="28"/>
  <c r="I905" i="28"/>
  <c r="N905" i="28"/>
  <c r="M905" i="28"/>
  <c r="L860" i="28"/>
  <c r="K860" i="28"/>
  <c r="J860" i="28"/>
  <c r="I860" i="28"/>
  <c r="M860" i="28"/>
  <c r="N860" i="28"/>
  <c r="N859" i="28"/>
  <c r="J859" i="28"/>
  <c r="M859" i="28"/>
  <c r="I859" i="28"/>
  <c r="L859" i="28"/>
  <c r="K859" i="28"/>
  <c r="N861" i="28"/>
  <c r="J861" i="28"/>
  <c r="M861" i="28"/>
  <c r="I861" i="28"/>
  <c r="L861" i="28"/>
  <c r="K861" i="28"/>
  <c r="L811" i="28"/>
  <c r="K811" i="28"/>
  <c r="J811" i="28"/>
  <c r="I811" i="28"/>
  <c r="N811" i="28"/>
  <c r="M811" i="28"/>
  <c r="K683" i="28"/>
  <c r="N683" i="28"/>
  <c r="J683" i="28"/>
  <c r="I683" i="28"/>
  <c r="M683" i="28"/>
  <c r="L683" i="28"/>
  <c r="M424" i="28"/>
  <c r="I424" i="28"/>
  <c r="L424" i="28"/>
  <c r="K424" i="28"/>
  <c r="N424" i="28"/>
  <c r="J424" i="28"/>
  <c r="K470" i="28"/>
  <c r="N470" i="28"/>
  <c r="J470" i="28"/>
  <c r="I470" i="28"/>
  <c r="M470" i="28"/>
  <c r="L470" i="28"/>
  <c r="M596" i="28"/>
  <c r="I596" i="28"/>
  <c r="L596" i="28"/>
  <c r="N596" i="28"/>
  <c r="K596" i="28"/>
  <c r="J596" i="28"/>
  <c r="M510" i="28"/>
  <c r="I510" i="28"/>
  <c r="L510" i="28"/>
  <c r="N510" i="28"/>
  <c r="K510" i="28"/>
  <c r="J510" i="28"/>
  <c r="M473" i="28"/>
  <c r="I473" i="28"/>
  <c r="L473" i="28"/>
  <c r="K473" i="28"/>
  <c r="N473" i="28"/>
  <c r="J473" i="28"/>
  <c r="K515" i="28"/>
  <c r="N515" i="28"/>
  <c r="J515" i="28"/>
  <c r="I515" i="28"/>
  <c r="M515" i="28"/>
  <c r="L515" i="28"/>
  <c r="M686" i="28"/>
  <c r="I686" i="28"/>
  <c r="L686" i="28"/>
  <c r="N686" i="28"/>
  <c r="K686" i="28"/>
  <c r="J686" i="28"/>
  <c r="K431" i="28"/>
  <c r="N431" i="28"/>
  <c r="J431" i="28"/>
  <c r="M431" i="28"/>
  <c r="L431" i="28"/>
  <c r="I431" i="28"/>
  <c r="K466" i="28"/>
  <c r="N466" i="28"/>
  <c r="J466" i="28"/>
  <c r="I466" i="28"/>
  <c r="M466" i="28"/>
  <c r="L466" i="28"/>
  <c r="K687" i="28"/>
  <c r="N687" i="28"/>
  <c r="J687" i="28"/>
  <c r="I687" i="28"/>
  <c r="M687" i="28"/>
  <c r="L687" i="28"/>
  <c r="M383" i="28"/>
  <c r="I383" i="28"/>
  <c r="L383" i="28"/>
  <c r="K383" i="28"/>
  <c r="N383" i="28"/>
  <c r="J383" i="28"/>
  <c r="K1069" i="28"/>
  <c r="N1069" i="28"/>
  <c r="J1069" i="28"/>
  <c r="M1069" i="28"/>
  <c r="I1069" i="28"/>
  <c r="L1069" i="28"/>
  <c r="M1025" i="28"/>
  <c r="I1025" i="28"/>
  <c r="L1025" i="28"/>
  <c r="K1025" i="28"/>
  <c r="N1025" i="28"/>
  <c r="J1025" i="28"/>
  <c r="K989" i="28"/>
  <c r="N989" i="28"/>
  <c r="J989" i="28"/>
  <c r="M989" i="28"/>
  <c r="I989" i="28"/>
  <c r="L989" i="28"/>
  <c r="N984" i="28"/>
  <c r="J984" i="28"/>
  <c r="M984" i="28"/>
  <c r="I984" i="28"/>
  <c r="L984" i="28"/>
  <c r="K984" i="28"/>
  <c r="N941" i="28"/>
  <c r="J941" i="28"/>
  <c r="M941" i="28"/>
  <c r="I941" i="28"/>
  <c r="L941" i="28"/>
  <c r="K941" i="28"/>
  <c r="N900" i="28"/>
  <c r="J900" i="28"/>
  <c r="M900" i="28"/>
  <c r="I900" i="28"/>
  <c r="L900" i="28"/>
  <c r="K900" i="28"/>
  <c r="N857" i="28"/>
  <c r="J857" i="28"/>
  <c r="M857" i="28"/>
  <c r="I857" i="28"/>
  <c r="L857" i="28"/>
  <c r="K857" i="28"/>
  <c r="L813" i="28"/>
  <c r="K813" i="28"/>
  <c r="N813" i="28"/>
  <c r="M813" i="28"/>
  <c r="J813" i="28"/>
  <c r="I813" i="28"/>
  <c r="N818" i="28"/>
  <c r="J818" i="28"/>
  <c r="M818" i="28"/>
  <c r="I818" i="28"/>
  <c r="L818" i="28"/>
  <c r="K818" i="28"/>
  <c r="N767" i="28"/>
  <c r="J767" i="28"/>
  <c r="M767" i="28"/>
  <c r="I767" i="28"/>
  <c r="L767" i="28"/>
  <c r="K767" i="28"/>
  <c r="L768" i="28"/>
  <c r="K768" i="28"/>
  <c r="J768" i="28"/>
  <c r="M768" i="28"/>
  <c r="I768" i="28"/>
  <c r="N768" i="28"/>
  <c r="K345" i="28"/>
  <c r="M345" i="28"/>
  <c r="N345" i="28"/>
  <c r="J345" i="28"/>
  <c r="I345" i="28"/>
  <c r="L345" i="28"/>
  <c r="K343" i="28"/>
  <c r="M343" i="28"/>
  <c r="N343" i="28"/>
  <c r="J343" i="28"/>
  <c r="I343" i="28"/>
  <c r="L343" i="28"/>
  <c r="K644" i="28"/>
  <c r="N644" i="28"/>
  <c r="J644" i="28"/>
  <c r="M644" i="28"/>
  <c r="I644" i="28"/>
  <c r="L644" i="28"/>
  <c r="M428" i="28"/>
  <c r="I428" i="28"/>
  <c r="L428" i="28"/>
  <c r="N428" i="28"/>
  <c r="K428" i="28"/>
  <c r="J428" i="28"/>
  <c r="K427" i="28"/>
  <c r="N427" i="28"/>
  <c r="J427" i="28"/>
  <c r="M427" i="28"/>
  <c r="I427" i="28"/>
  <c r="L427" i="28"/>
  <c r="K597" i="28"/>
  <c r="N597" i="28"/>
  <c r="J597" i="28"/>
  <c r="I597" i="28"/>
  <c r="M597" i="28"/>
  <c r="L597" i="28"/>
  <c r="K511" i="28"/>
  <c r="N511" i="28"/>
  <c r="J511" i="28"/>
  <c r="I511" i="28"/>
  <c r="M511" i="28"/>
  <c r="L511" i="28"/>
  <c r="K560" i="28"/>
  <c r="N560" i="28"/>
  <c r="J560" i="28"/>
  <c r="I560" i="28"/>
  <c r="M560" i="28"/>
  <c r="L560" i="28"/>
  <c r="M688" i="28"/>
  <c r="I688" i="28"/>
  <c r="L688" i="28"/>
  <c r="K688" i="28"/>
  <c r="J688" i="28"/>
  <c r="N688" i="28"/>
  <c r="K595" i="28"/>
  <c r="N595" i="28"/>
  <c r="J595" i="28"/>
  <c r="M595" i="28"/>
  <c r="I595" i="28"/>
  <c r="L595" i="28"/>
  <c r="M641" i="28"/>
  <c r="I641" i="28"/>
  <c r="L641" i="28"/>
  <c r="K641" i="28"/>
  <c r="N641" i="28"/>
  <c r="J641" i="28"/>
  <c r="M387" i="28"/>
  <c r="I387" i="28"/>
  <c r="L387" i="28"/>
  <c r="N387" i="28"/>
  <c r="K387" i="28"/>
  <c r="J387" i="28"/>
  <c r="K689" i="28"/>
  <c r="N689" i="28"/>
  <c r="J689" i="28"/>
  <c r="M689" i="28"/>
  <c r="I689" i="28"/>
  <c r="L689" i="28"/>
  <c r="M557" i="28"/>
  <c r="I557" i="28"/>
  <c r="L557" i="28"/>
  <c r="K557" i="28"/>
  <c r="J557" i="28"/>
  <c r="N557" i="28"/>
  <c r="M1113" i="28"/>
  <c r="I1113" i="28"/>
  <c r="L1113" i="28"/>
  <c r="K1113" i="28"/>
  <c r="N1113" i="28"/>
  <c r="J1113" i="28"/>
  <c r="K1118" i="28"/>
  <c r="N1118" i="28"/>
  <c r="J1118" i="28"/>
  <c r="M1118" i="28"/>
  <c r="I1118" i="28"/>
  <c r="L1118" i="28"/>
  <c r="K1073" i="28"/>
  <c r="N1073" i="28"/>
  <c r="J1073" i="28"/>
  <c r="M1073" i="28"/>
  <c r="I1073" i="28"/>
  <c r="L1073" i="28"/>
  <c r="K1028" i="28"/>
  <c r="N1028" i="28"/>
  <c r="J1028" i="28"/>
  <c r="M1028" i="28"/>
  <c r="I1028" i="28"/>
  <c r="L1028" i="28"/>
  <c r="M1027" i="28"/>
  <c r="I1027" i="28"/>
  <c r="L1027" i="28"/>
  <c r="K1027" i="28"/>
  <c r="N1027" i="28"/>
  <c r="J1027" i="28"/>
  <c r="M1033" i="28"/>
  <c r="I1033" i="28"/>
  <c r="L1033" i="28"/>
  <c r="K1033" i="28"/>
  <c r="N1033" i="28"/>
  <c r="J1033" i="28"/>
  <c r="M340" i="28"/>
  <c r="I340" i="28"/>
  <c r="L340" i="28"/>
  <c r="K340" i="28"/>
  <c r="N340" i="28"/>
  <c r="J340" i="28"/>
  <c r="K341" i="28"/>
  <c r="I341" i="28"/>
  <c r="N341" i="28"/>
  <c r="J341" i="28"/>
  <c r="M341" i="28"/>
  <c r="L341" i="28"/>
  <c r="M338" i="28"/>
  <c r="I338" i="28"/>
  <c r="K338" i="28"/>
  <c r="L338" i="28"/>
  <c r="J338" i="28"/>
  <c r="N338" i="28"/>
  <c r="K337" i="28"/>
  <c r="J337" i="28"/>
  <c r="M337" i="28"/>
  <c r="N337" i="28"/>
  <c r="I337" i="28"/>
  <c r="L337" i="28"/>
  <c r="K474" i="28"/>
  <c r="N474" i="28"/>
  <c r="J474" i="28"/>
  <c r="I474" i="28"/>
  <c r="M474" i="28"/>
  <c r="L474" i="28"/>
  <c r="M639" i="28"/>
  <c r="I639" i="28"/>
  <c r="L639" i="28"/>
  <c r="K639" i="28"/>
  <c r="J639" i="28"/>
  <c r="N639" i="28"/>
  <c r="M602" i="28"/>
  <c r="I602" i="28"/>
  <c r="L602" i="28"/>
  <c r="K602" i="28"/>
  <c r="J602" i="28"/>
  <c r="N602" i="28"/>
  <c r="M682" i="28"/>
  <c r="I682" i="28"/>
  <c r="L682" i="28"/>
  <c r="K682" i="28"/>
  <c r="N682" i="28"/>
  <c r="J682" i="28"/>
  <c r="M647" i="28"/>
  <c r="I647" i="28"/>
  <c r="L647" i="28"/>
  <c r="K647" i="28"/>
  <c r="J647" i="28"/>
  <c r="N647" i="28"/>
  <c r="K640" i="28"/>
  <c r="N640" i="28"/>
  <c r="J640" i="28"/>
  <c r="M640" i="28"/>
  <c r="L640" i="28"/>
  <c r="I640" i="28"/>
  <c r="M467" i="28"/>
  <c r="I467" i="28"/>
  <c r="L467" i="28"/>
  <c r="K467" i="28"/>
  <c r="J467" i="28"/>
  <c r="N467" i="28"/>
  <c r="M559" i="28"/>
  <c r="I559" i="28"/>
  <c r="L559" i="28"/>
  <c r="K559" i="28"/>
  <c r="N559" i="28"/>
  <c r="J559" i="28"/>
  <c r="M381" i="28"/>
  <c r="I381" i="28"/>
  <c r="K381" i="28"/>
  <c r="L381" i="28"/>
  <c r="N381" i="28"/>
  <c r="J381" i="28"/>
  <c r="K425" i="28"/>
  <c r="N425" i="28"/>
  <c r="J425" i="28"/>
  <c r="I425" i="28"/>
  <c r="M425" i="28"/>
  <c r="L425" i="28"/>
  <c r="M690" i="28"/>
  <c r="I690" i="28"/>
  <c r="L690" i="28"/>
  <c r="J690" i="28"/>
  <c r="N690" i="28"/>
  <c r="K690" i="28"/>
  <c r="M385" i="28"/>
  <c r="I385" i="28"/>
  <c r="K385" i="28"/>
  <c r="L385" i="28"/>
  <c r="N385" i="28"/>
  <c r="J385" i="28"/>
  <c r="K556" i="28"/>
  <c r="N556" i="28"/>
  <c r="J556" i="28"/>
  <c r="I556" i="28"/>
  <c r="M556" i="28"/>
  <c r="L556" i="28"/>
  <c r="K558" i="28"/>
  <c r="N558" i="28"/>
  <c r="J558" i="28"/>
  <c r="M558" i="28"/>
  <c r="I558" i="28"/>
  <c r="L558" i="28"/>
  <c r="K388" i="28"/>
  <c r="N388" i="28"/>
  <c r="J388" i="28"/>
  <c r="I388" i="28"/>
  <c r="M388" i="28"/>
  <c r="L388" i="28"/>
  <c r="K685" i="28"/>
  <c r="N685" i="28"/>
  <c r="J685" i="28"/>
  <c r="M685" i="28"/>
  <c r="I685" i="28"/>
  <c r="L685" i="28"/>
  <c r="M512" i="28"/>
  <c r="I512" i="28"/>
  <c r="L512" i="28"/>
  <c r="K512" i="28"/>
  <c r="J512" i="28"/>
  <c r="N512" i="28"/>
  <c r="K423" i="28"/>
  <c r="N423" i="28"/>
  <c r="J423" i="28"/>
  <c r="M423" i="28"/>
  <c r="L423" i="28"/>
  <c r="I423" i="28"/>
  <c r="M471" i="28"/>
  <c r="I471" i="28"/>
  <c r="L471" i="28"/>
  <c r="K471" i="28"/>
  <c r="J471" i="28"/>
  <c r="N471" i="28"/>
  <c r="K603" i="28"/>
  <c r="N603" i="28"/>
  <c r="J603" i="28"/>
  <c r="M603" i="28"/>
  <c r="I603" i="28"/>
  <c r="L603" i="28"/>
  <c r="M1111" i="28"/>
  <c r="I1111" i="28"/>
  <c r="L1111" i="28"/>
  <c r="K1111" i="28"/>
  <c r="J1111" i="28"/>
  <c r="N1111" i="28"/>
  <c r="M1119" i="28"/>
  <c r="I1119" i="28"/>
  <c r="L1119" i="28"/>
  <c r="K1119" i="28"/>
  <c r="J1119" i="28"/>
  <c r="N1119" i="28"/>
  <c r="K1114" i="28"/>
  <c r="N1114" i="28"/>
  <c r="J1114" i="28"/>
  <c r="M1114" i="28"/>
  <c r="I1114" i="28"/>
  <c r="L1114" i="28"/>
  <c r="M1115" i="28"/>
  <c r="I1115" i="28"/>
  <c r="L1115" i="28"/>
  <c r="K1115" i="28"/>
  <c r="N1115" i="28"/>
  <c r="J1115" i="28"/>
  <c r="M1070" i="28"/>
  <c r="I1070" i="28"/>
  <c r="L1070" i="28"/>
  <c r="K1070" i="28"/>
  <c r="J1070" i="28"/>
  <c r="N1070" i="28"/>
  <c r="M1068" i="28"/>
  <c r="I1068" i="28"/>
  <c r="L1068" i="28"/>
  <c r="K1068" i="28"/>
  <c r="N1068" i="28"/>
  <c r="J1068" i="28"/>
  <c r="M1072" i="28"/>
  <c r="I1072" i="28"/>
  <c r="L1072" i="28"/>
  <c r="K1072" i="28"/>
  <c r="N1072" i="28"/>
  <c r="J1072" i="28"/>
  <c r="K1034" i="28"/>
  <c r="N1034" i="28"/>
  <c r="J1034" i="28"/>
  <c r="M1034" i="28"/>
  <c r="I1034" i="28"/>
  <c r="L1034" i="28"/>
  <c r="K1030" i="28"/>
  <c r="N1030" i="28"/>
  <c r="J1030" i="28"/>
  <c r="M1030" i="28"/>
  <c r="I1030" i="28"/>
  <c r="L1030" i="28"/>
  <c r="M1029" i="28"/>
  <c r="I1029" i="28"/>
  <c r="L1029" i="28"/>
  <c r="K1029" i="28"/>
  <c r="J1029" i="28"/>
  <c r="N1029" i="28"/>
  <c r="M988" i="28"/>
  <c r="I988" i="28"/>
  <c r="L988" i="28"/>
  <c r="K988" i="28"/>
  <c r="J988" i="28"/>
  <c r="N988" i="28"/>
  <c r="L946" i="28"/>
  <c r="K946" i="28"/>
  <c r="J946" i="28"/>
  <c r="I946" i="28"/>
  <c r="N946" i="28"/>
  <c r="M946" i="28"/>
  <c r="L944" i="28"/>
  <c r="K944" i="28"/>
  <c r="N944" i="28"/>
  <c r="M944" i="28"/>
  <c r="J944" i="28"/>
  <c r="I944" i="28"/>
  <c r="N943" i="28"/>
  <c r="J943" i="28"/>
  <c r="M943" i="28"/>
  <c r="I943" i="28"/>
  <c r="L943" i="28"/>
  <c r="K943" i="28"/>
  <c r="N896" i="28"/>
  <c r="J896" i="28"/>
  <c r="M896" i="28"/>
  <c r="I896" i="28"/>
  <c r="L896" i="28"/>
  <c r="K896" i="28"/>
  <c r="N898" i="28"/>
  <c r="J898" i="28"/>
  <c r="M898" i="28"/>
  <c r="I898" i="28"/>
  <c r="L898" i="28"/>
  <c r="K898" i="28"/>
  <c r="L854" i="28"/>
  <c r="K854" i="28"/>
  <c r="N854" i="28"/>
  <c r="M854" i="28"/>
  <c r="J854" i="28"/>
  <c r="I854" i="28"/>
  <c r="L856" i="28"/>
  <c r="K856" i="28"/>
  <c r="J856" i="28"/>
  <c r="I856" i="28"/>
  <c r="N856" i="28"/>
  <c r="M856" i="28"/>
  <c r="L819" i="28"/>
  <c r="K819" i="28"/>
  <c r="J819" i="28"/>
  <c r="I819" i="28"/>
  <c r="N819" i="28"/>
  <c r="M819" i="28"/>
  <c r="N812" i="28"/>
  <c r="J812" i="28"/>
  <c r="M812" i="28"/>
  <c r="I812" i="28"/>
  <c r="L812" i="28"/>
  <c r="K812" i="28"/>
  <c r="N775" i="28"/>
  <c r="J775" i="28"/>
  <c r="M775" i="28"/>
  <c r="I775" i="28"/>
  <c r="L775" i="28"/>
  <c r="K775" i="28"/>
  <c r="K1248" i="28"/>
  <c r="L1248" i="28"/>
  <c r="E697" i="28"/>
  <c r="E395" i="28"/>
  <c r="E699" i="28"/>
  <c r="E655" i="28"/>
  <c r="E653" i="28"/>
  <c r="E567" i="28"/>
  <c r="E525" i="28"/>
  <c r="E658" i="28"/>
  <c r="H499" i="28"/>
  <c r="E484" i="28"/>
  <c r="E570" i="28"/>
  <c r="E529" i="28"/>
  <c r="E705" i="28"/>
  <c r="H370" i="28"/>
  <c r="E399" i="28"/>
  <c r="E610" i="28"/>
  <c r="E404" i="28"/>
  <c r="E446" i="28"/>
  <c r="E702" i="28"/>
  <c r="E398" i="28"/>
  <c r="E486" i="28"/>
  <c r="H456" i="28"/>
  <c r="E1126" i="28"/>
  <c r="E1134" i="28"/>
  <c r="E1129" i="28"/>
  <c r="E1130" i="28"/>
  <c r="E1085" i="28"/>
  <c r="E1083" i="28"/>
  <c r="E1087" i="28"/>
  <c r="E1049" i="28"/>
  <c r="E1045" i="28"/>
  <c r="E1044" i="28"/>
  <c r="E1003" i="28"/>
  <c r="E961" i="28"/>
  <c r="E959" i="28"/>
  <c r="E958" i="28"/>
  <c r="E911" i="28"/>
  <c r="E913" i="28"/>
  <c r="E869" i="28"/>
  <c r="E871" i="28"/>
  <c r="E834" i="28"/>
  <c r="E833" i="28"/>
  <c r="E789" i="28"/>
  <c r="N1218" i="28"/>
  <c r="L1218" i="28"/>
  <c r="J1218" i="28"/>
  <c r="I1218" i="28"/>
  <c r="K1218" i="28"/>
  <c r="M1218" i="28"/>
  <c r="M1212" i="28"/>
  <c r="K1212" i="28"/>
  <c r="L1212" i="28"/>
  <c r="I1212" i="28"/>
  <c r="J1212" i="28"/>
  <c r="N1212" i="28"/>
  <c r="J1248" i="28"/>
  <c r="N1248" i="28"/>
  <c r="M1220" i="28"/>
  <c r="N1220" i="28"/>
  <c r="J1220" i="28"/>
  <c r="I1220" i="28"/>
  <c r="L1220" i="28"/>
  <c r="K1220" i="28"/>
  <c r="L1259" i="28"/>
  <c r="M1259" i="28"/>
  <c r="N1259" i="28"/>
  <c r="K1259" i="28"/>
  <c r="I1259" i="28"/>
  <c r="J1259" i="28"/>
  <c r="E354" i="28"/>
  <c r="L1213" i="28"/>
  <c r="K1213" i="28"/>
  <c r="N1213" i="28"/>
  <c r="M1213" i="28"/>
  <c r="I1213" i="28"/>
  <c r="J1213" i="28"/>
  <c r="E361" i="28"/>
  <c r="I1206" i="28"/>
  <c r="M1206" i="28"/>
  <c r="E356" i="28"/>
  <c r="E358" i="28"/>
  <c r="E441" i="28"/>
  <c r="E617" i="28"/>
  <c r="E443" i="28"/>
  <c r="E439" i="28"/>
  <c r="E569" i="28"/>
  <c r="E611" i="28"/>
  <c r="E482" i="28"/>
  <c r="E574" i="28"/>
  <c r="E488" i="28"/>
  <c r="E614" i="28"/>
  <c r="H628" i="28"/>
  <c r="E400" i="28"/>
  <c r="E402" i="28"/>
  <c r="E445" i="28"/>
  <c r="E613" i="28"/>
  <c r="E487" i="28"/>
  <c r="E1127" i="28"/>
  <c r="E1135" i="28"/>
  <c r="E1089" i="28"/>
  <c r="E1090" i="28"/>
  <c r="E1086" i="28"/>
  <c r="E1046" i="28"/>
  <c r="E1041" i="28"/>
  <c r="E1000" i="28"/>
  <c r="E1005" i="28"/>
  <c r="E998" i="28"/>
  <c r="E954" i="28"/>
  <c r="E955" i="28"/>
  <c r="E960" i="28"/>
  <c r="E957" i="28"/>
  <c r="E918" i="28"/>
  <c r="E917" i="28"/>
  <c r="E920" i="28"/>
  <c r="E919" i="28"/>
  <c r="E875" i="28"/>
  <c r="E873" i="28"/>
  <c r="E874" i="28"/>
  <c r="E877" i="28"/>
  <c r="E876" i="28"/>
  <c r="E829" i="28"/>
  <c r="E832" i="28"/>
  <c r="E830" i="28"/>
  <c r="E782" i="28"/>
  <c r="E791" i="28"/>
  <c r="E783" i="28"/>
  <c r="J1257" i="28"/>
  <c r="K1257" i="28"/>
  <c r="N1257" i="28"/>
  <c r="I1257" i="28"/>
  <c r="L1257" i="28"/>
  <c r="M1257" i="28"/>
  <c r="E357" i="28"/>
  <c r="E352" i="28"/>
  <c r="E619" i="28"/>
  <c r="E654" i="28"/>
  <c r="E576" i="28"/>
  <c r="I1248" i="28"/>
  <c r="I1253" i="28"/>
  <c r="J1253" i="28"/>
  <c r="L1253" i="28"/>
  <c r="N1253" i="28"/>
  <c r="M1253" i="28"/>
  <c r="K1253" i="28"/>
  <c r="L1217" i="28"/>
  <c r="N1217" i="28"/>
  <c r="K1217" i="28"/>
  <c r="M1217" i="28"/>
  <c r="I1217" i="28"/>
  <c r="J1217" i="28"/>
  <c r="L1258" i="28"/>
  <c r="N1258" i="28"/>
  <c r="M1258" i="28"/>
  <c r="J1258" i="28"/>
  <c r="K1258" i="28"/>
  <c r="I1258" i="28"/>
  <c r="E355" i="28"/>
  <c r="K1214" i="28"/>
  <c r="J1214" i="28"/>
  <c r="M1214" i="28"/>
  <c r="L1214" i="28"/>
  <c r="N1214" i="28"/>
  <c r="I1214" i="28"/>
  <c r="K1219" i="28"/>
  <c r="J1219" i="28"/>
  <c r="I1219" i="28"/>
  <c r="L1219" i="28"/>
  <c r="N1219" i="28"/>
  <c r="M1219" i="28"/>
  <c r="N1206" i="28"/>
  <c r="J1206" i="28"/>
  <c r="E359" i="28"/>
  <c r="M1261" i="28"/>
  <c r="L1261" i="28"/>
  <c r="I1261" i="28"/>
  <c r="K1261" i="28"/>
  <c r="J1261" i="28"/>
  <c r="N1261" i="28"/>
  <c r="E698" i="28"/>
  <c r="E568" i="28"/>
  <c r="H542" i="28"/>
  <c r="E616" i="28"/>
  <c r="H671" i="28"/>
  <c r="E483" i="28"/>
  <c r="E490" i="28"/>
  <c r="E612" i="28"/>
  <c r="E526" i="28"/>
  <c r="E657" i="28"/>
  <c r="E444" i="28"/>
  <c r="E703" i="28"/>
  <c r="E701" i="28"/>
  <c r="E532" i="28"/>
  <c r="E573" i="28"/>
  <c r="E661" i="28"/>
  <c r="E527" i="28"/>
  <c r="E438" i="28"/>
  <c r="E528" i="28"/>
  <c r="E618" i="28"/>
  <c r="E1132" i="28"/>
  <c r="E1084" i="28"/>
  <c r="E1092" i="28"/>
  <c r="E1040" i="28"/>
  <c r="E1047" i="28"/>
  <c r="E1004" i="28"/>
  <c r="E999" i="28"/>
  <c r="E1002" i="28"/>
  <c r="E956" i="28"/>
  <c r="E915" i="28"/>
  <c r="E914" i="28"/>
  <c r="E872" i="28"/>
  <c r="E831" i="28"/>
  <c r="E828" i="28"/>
  <c r="E825" i="28"/>
  <c r="E785" i="28"/>
  <c r="E787" i="28"/>
  <c r="E784" i="28"/>
  <c r="E788" i="28"/>
  <c r="E786" i="28"/>
  <c r="N1255" i="28"/>
  <c r="L1255" i="28"/>
  <c r="K1255" i="28"/>
  <c r="J1255" i="28"/>
  <c r="I1255" i="28"/>
  <c r="M1255" i="28"/>
  <c r="K1206" i="28"/>
  <c r="E353" i="28"/>
  <c r="M1248" i="28"/>
  <c r="M1262" i="28"/>
  <c r="N1262" i="28"/>
  <c r="J1262" i="28"/>
  <c r="L1262" i="28"/>
  <c r="I1262" i="28"/>
  <c r="K1262" i="28"/>
  <c r="N1215" i="28"/>
  <c r="M1215" i="28"/>
  <c r="K1215" i="28"/>
  <c r="I1215" i="28"/>
  <c r="J1215" i="28"/>
  <c r="L1215" i="28"/>
  <c r="E360" i="28"/>
  <c r="L1256" i="28"/>
  <c r="M1256" i="28"/>
  <c r="J1256" i="28"/>
  <c r="K1256" i="28"/>
  <c r="N1256" i="28"/>
  <c r="I1256" i="28"/>
  <c r="L1206" i="28"/>
  <c r="J1211" i="28"/>
  <c r="K1211" i="28"/>
  <c r="N1211" i="28"/>
  <c r="M1211" i="28"/>
  <c r="L1211" i="28"/>
  <c r="I1211" i="28"/>
  <c r="M1254" i="28"/>
  <c r="J1254" i="28"/>
  <c r="N1254" i="28"/>
  <c r="L1254" i="28"/>
  <c r="I1254" i="28"/>
  <c r="K1254" i="28"/>
  <c r="M1216" i="28"/>
  <c r="N1216" i="28"/>
  <c r="J1216" i="28"/>
  <c r="I1216" i="28"/>
  <c r="L1216" i="28"/>
  <c r="K1216" i="28"/>
  <c r="L1260" i="28"/>
  <c r="K1260" i="28"/>
  <c r="N1260" i="28"/>
  <c r="M1260" i="28"/>
  <c r="J1260" i="28"/>
  <c r="I1260" i="28"/>
  <c r="E531" i="28"/>
  <c r="E489" i="28"/>
  <c r="E659" i="28"/>
  <c r="H413" i="28"/>
  <c r="E615" i="28"/>
  <c r="E662" i="28"/>
  <c r="E442" i="28"/>
  <c r="E485" i="28"/>
  <c r="E533" i="28"/>
  <c r="E524" i="28"/>
  <c r="E396" i="28"/>
  <c r="E440" i="28"/>
  <c r="E575" i="28"/>
  <c r="E530" i="28"/>
  <c r="E571" i="28"/>
  <c r="E403" i="28"/>
  <c r="E700" i="28"/>
  <c r="E481" i="28"/>
  <c r="E397" i="28"/>
  <c r="E447" i="28"/>
  <c r="E656" i="28"/>
  <c r="E696" i="28"/>
  <c r="E660" i="28"/>
  <c r="E704" i="28"/>
  <c r="E572" i="28"/>
  <c r="E401" i="28"/>
  <c r="E1128" i="28"/>
  <c r="E1131" i="28"/>
  <c r="E1133" i="28"/>
  <c r="E1091" i="28"/>
  <c r="E1088" i="28"/>
  <c r="E1043" i="28"/>
  <c r="E1042" i="28"/>
  <c r="E1048" i="28"/>
  <c r="E997" i="28"/>
  <c r="E1006" i="28"/>
  <c r="E1001" i="28"/>
  <c r="E962" i="28"/>
  <c r="E963" i="28"/>
  <c r="E912" i="28"/>
  <c r="E916" i="28"/>
  <c r="E870" i="28"/>
  <c r="E868" i="28"/>
  <c r="E826" i="28"/>
  <c r="E827" i="28"/>
  <c r="E790" i="28"/>
  <c r="H1149" i="28"/>
  <c r="I42" i="30"/>
  <c r="L724" i="28"/>
  <c r="N724" i="28"/>
  <c r="J724" i="28"/>
  <c r="M724" i="28"/>
  <c r="E739" i="28"/>
  <c r="K724" i="28"/>
  <c r="G745" i="28"/>
  <c r="L729" i="28"/>
  <c r="M729" i="28"/>
  <c r="J729" i="28"/>
  <c r="E744" i="28"/>
  <c r="K729" i="28"/>
  <c r="N729" i="28"/>
  <c r="I729" i="28"/>
  <c r="G746" i="28"/>
  <c r="G744" i="28"/>
  <c r="G742" i="28"/>
  <c r="H207" i="27"/>
  <c r="J192" i="27"/>
  <c r="J107" i="28" s="1"/>
  <c r="M192" i="27"/>
  <c r="K192" i="27"/>
  <c r="L192" i="27"/>
  <c r="N192" i="27"/>
  <c r="I192" i="27"/>
  <c r="H152" i="27"/>
  <c r="J137" i="27"/>
  <c r="L137" i="27"/>
  <c r="I137" i="27"/>
  <c r="M137" i="27"/>
  <c r="K137" i="27"/>
  <c r="N137" i="27"/>
  <c r="K731" i="28"/>
  <c r="M731" i="28"/>
  <c r="I731" i="28"/>
  <c r="J731" i="28"/>
  <c r="E746" i="28"/>
  <c r="N731" i="28"/>
  <c r="L731" i="28"/>
  <c r="K732" i="28"/>
  <c r="E747" i="28"/>
  <c r="N732" i="28"/>
  <c r="J732" i="28"/>
  <c r="M732" i="28"/>
  <c r="L732" i="28"/>
  <c r="I732" i="28"/>
  <c r="L727" i="28"/>
  <c r="E742" i="28"/>
  <c r="N727" i="28"/>
  <c r="J727" i="28"/>
  <c r="K727" i="28"/>
  <c r="M727" i="28"/>
  <c r="I727" i="28"/>
  <c r="G739" i="28"/>
  <c r="M733" i="28"/>
  <c r="N733" i="28"/>
  <c r="K733" i="28"/>
  <c r="E748" i="28"/>
  <c r="L733" i="28"/>
  <c r="J733" i="28"/>
  <c r="I733" i="28"/>
  <c r="K728" i="28"/>
  <c r="J728" i="28"/>
  <c r="M728" i="28"/>
  <c r="L728" i="28"/>
  <c r="E743" i="28"/>
  <c r="N728" i="28"/>
  <c r="I728" i="28"/>
  <c r="G740" i="28"/>
  <c r="H262" i="27"/>
  <c r="K247" i="27"/>
  <c r="J247" i="27"/>
  <c r="M247" i="27"/>
  <c r="L247" i="27"/>
  <c r="I247" i="27"/>
  <c r="N247" i="27"/>
  <c r="L725" i="28"/>
  <c r="J725" i="28"/>
  <c r="I725" i="28"/>
  <c r="E740" i="28"/>
  <c r="K725" i="28"/>
  <c r="N725" i="28"/>
  <c r="M725" i="28"/>
  <c r="G743" i="28"/>
  <c r="J730" i="28"/>
  <c r="K730" i="28"/>
  <c r="L730" i="28"/>
  <c r="E745" i="28"/>
  <c r="N730" i="28"/>
  <c r="M730" i="28"/>
  <c r="I730" i="28"/>
  <c r="N726" i="28"/>
  <c r="K726" i="28"/>
  <c r="L726" i="28"/>
  <c r="M726" i="28"/>
  <c r="J726" i="28"/>
  <c r="E741" i="28"/>
  <c r="I726" i="28"/>
  <c r="G747" i="28"/>
  <c r="G748" i="28"/>
  <c r="G741" i="28"/>
  <c r="J59" i="30"/>
  <c r="J1144" i="28"/>
  <c r="J1178" i="28"/>
  <c r="K1178" i="28"/>
  <c r="M1178" i="28"/>
  <c r="N1178" i="28"/>
  <c r="L1178" i="28"/>
  <c r="I1178" i="28"/>
  <c r="M1176" i="28"/>
  <c r="N1176" i="28"/>
  <c r="I1176" i="28"/>
  <c r="K1176" i="28"/>
  <c r="J1176" i="28"/>
  <c r="L1176" i="28"/>
  <c r="K59" i="30"/>
  <c r="K1144" i="28"/>
  <c r="M1177" i="28"/>
  <c r="J1177" i="28"/>
  <c r="K1177" i="28"/>
  <c r="L1177" i="28"/>
  <c r="N1177" i="28"/>
  <c r="I1177" i="28"/>
  <c r="J1164" i="28"/>
  <c r="L1164" i="28"/>
  <c r="N1173" i="28"/>
  <c r="I1173" i="28"/>
  <c r="M1173" i="28"/>
  <c r="L59" i="30"/>
  <c r="L1144" i="28"/>
  <c r="I1171" i="28"/>
  <c r="M1171" i="28"/>
  <c r="K1171" i="28"/>
  <c r="L1171" i="28"/>
  <c r="J1171" i="28"/>
  <c r="N1171" i="28"/>
  <c r="M1174" i="28"/>
  <c r="N1174" i="28"/>
  <c r="I1164" i="28"/>
  <c r="N1164" i="28"/>
  <c r="N1172" i="28"/>
  <c r="M1172" i="28"/>
  <c r="K1175" i="28"/>
  <c r="J1175" i="28"/>
  <c r="M1175" i="28"/>
  <c r="L1175" i="28"/>
  <c r="N1175" i="28"/>
  <c r="I1175" i="28"/>
  <c r="K1164" i="28"/>
  <c r="I59" i="30"/>
  <c r="I1144" i="28"/>
  <c r="N59" i="30"/>
  <c r="N1144" i="28"/>
  <c r="N1169" i="28"/>
  <c r="L1169" i="28"/>
  <c r="J1169" i="28"/>
  <c r="K1169" i="28"/>
  <c r="M1169" i="28"/>
  <c r="I1169" i="28"/>
  <c r="M1164" i="28"/>
  <c r="I1170" i="28"/>
  <c r="N1170" i="28"/>
  <c r="K1170" i="28"/>
  <c r="M1170" i="28"/>
  <c r="J1170" i="28"/>
  <c r="L1170" i="28"/>
  <c r="N124" i="28"/>
  <c r="I124" i="28"/>
  <c r="J124" i="28"/>
  <c r="L124" i="28"/>
  <c r="M124" i="28"/>
  <c r="H124" i="28"/>
  <c r="K124" i="28"/>
  <c r="M59" i="30"/>
  <c r="AD47" i="30"/>
  <c r="AD48" i="30"/>
  <c r="AE48" i="30"/>
  <c r="AE47" i="30"/>
  <c r="K42" i="30"/>
  <c r="L42" i="30"/>
  <c r="J42" i="30"/>
  <c r="AD49" i="30"/>
  <c r="AE49" i="30"/>
  <c r="V50" i="30"/>
  <c r="L28" i="29"/>
  <c r="L715" i="28" s="1"/>
  <c r="N28" i="29"/>
  <c r="N715" i="28" s="1"/>
  <c r="I28" i="29"/>
  <c r="I715" i="28" s="1"/>
  <c r="K28" i="29"/>
  <c r="K715" i="28" s="1"/>
  <c r="M28" i="29"/>
  <c r="M715" i="28" s="1"/>
  <c r="J28" i="29"/>
  <c r="J715" i="28" s="1"/>
  <c r="N27" i="29"/>
  <c r="N714" i="28" s="1"/>
  <c r="M42" i="29"/>
  <c r="M719" i="28" s="1"/>
  <c r="N42" i="29"/>
  <c r="N719" i="28" s="1"/>
  <c r="I42" i="29"/>
  <c r="I719" i="28" s="1"/>
  <c r="I27" i="29"/>
  <c r="I714" i="28" s="1"/>
  <c r="M27" i="29"/>
  <c r="M714" i="28" s="1"/>
  <c r="K27" i="29"/>
  <c r="K714" i="28" s="1"/>
  <c r="L27" i="29"/>
  <c r="L714" i="28" s="1"/>
  <c r="J27" i="29"/>
  <c r="J714" i="28" s="1"/>
  <c r="J82" i="1"/>
  <c r="J89" i="1" s="1"/>
  <c r="H97" i="27"/>
  <c r="H332" i="28" s="1"/>
  <c r="K82" i="27"/>
  <c r="M82" i="27"/>
  <c r="N82" i="27"/>
  <c r="I82" i="27"/>
  <c r="L82" i="27"/>
  <c r="J82" i="27"/>
  <c r="W21" i="29"/>
  <c r="Z21" i="29" s="1"/>
  <c r="V49" i="29"/>
  <c r="H42" i="29"/>
  <c r="H719" i="28" s="1"/>
  <c r="M42" i="27"/>
  <c r="K28" i="27"/>
  <c r="K500" i="28" s="1"/>
  <c r="L28" i="27"/>
  <c r="L543" i="28" s="1"/>
  <c r="M28" i="27"/>
  <c r="M371" i="28" s="1"/>
  <c r="N28" i="27"/>
  <c r="N371" i="28" s="1"/>
  <c r="N42" i="27"/>
  <c r="I28" i="27"/>
  <c r="I285" i="28" s="1"/>
  <c r="M50" i="28"/>
  <c r="K50" i="28"/>
  <c r="J50" i="28"/>
  <c r="N50" i="28"/>
  <c r="I50" i="28"/>
  <c r="K27" i="27"/>
  <c r="N27" i="27"/>
  <c r="M27" i="27"/>
  <c r="L27" i="27"/>
  <c r="I27" i="27"/>
  <c r="I59" i="27" s="1"/>
  <c r="J27" i="27"/>
  <c r="J59" i="27" s="1"/>
  <c r="K42" i="27"/>
  <c r="I42" i="27"/>
  <c r="I504" i="28" s="1"/>
  <c r="L42" i="27"/>
  <c r="J42" i="27"/>
  <c r="J77" i="28"/>
  <c r="K3" i="27"/>
  <c r="I107" i="28"/>
  <c r="I106" i="28"/>
  <c r="H79" i="28"/>
  <c r="H80" i="28"/>
  <c r="J79" i="28"/>
  <c r="I80" i="28"/>
  <c r="I79" i="28"/>
  <c r="J80" i="28"/>
  <c r="H107" i="28"/>
  <c r="H106" i="28"/>
  <c r="E295" i="28"/>
  <c r="E294" i="28"/>
  <c r="G297" i="28"/>
  <c r="G312" i="28" s="1"/>
  <c r="E299" i="28"/>
  <c r="E302" i="28"/>
  <c r="H104" i="28"/>
  <c r="I113" i="28"/>
  <c r="J113" i="28"/>
  <c r="K113" i="28"/>
  <c r="L113" i="28"/>
  <c r="H111" i="28"/>
  <c r="H113" i="28"/>
  <c r="H108" i="28"/>
  <c r="H105" i="28"/>
  <c r="M113" i="28"/>
  <c r="N113" i="28"/>
  <c r="H86" i="28"/>
  <c r="J86" i="28"/>
  <c r="J111" i="28"/>
  <c r="I84" i="28"/>
  <c r="L111" i="28"/>
  <c r="J84" i="28"/>
  <c r="H77" i="28"/>
  <c r="K86" i="28"/>
  <c r="I78" i="28"/>
  <c r="N111" i="28"/>
  <c r="J108" i="28"/>
  <c r="I108" i="28"/>
  <c r="K111" i="28"/>
  <c r="I111" i="28"/>
  <c r="J81" i="28"/>
  <c r="L86" i="28"/>
  <c r="I81" i="28"/>
  <c r="I86" i="28"/>
  <c r="M111" i="28"/>
  <c r="K84" i="28"/>
  <c r="L84" i="28"/>
  <c r="H84" i="28"/>
  <c r="H81" i="28"/>
  <c r="M84" i="28"/>
  <c r="N84" i="28"/>
  <c r="M86" i="28"/>
  <c r="N86" i="28"/>
  <c r="H78" i="28"/>
  <c r="E301" i="28"/>
  <c r="G298" i="28"/>
  <c r="G313" i="28" s="1"/>
  <c r="G303" i="28"/>
  <c r="G318" i="28" s="1"/>
  <c r="E300" i="28"/>
  <c r="E296" i="28"/>
  <c r="G301" i="28"/>
  <c r="G316" i="28" s="1"/>
  <c r="E298" i="28"/>
  <c r="E303" i="28"/>
  <c r="G300" i="28"/>
  <c r="G315" i="28" s="1"/>
  <c r="G296" i="28"/>
  <c r="G311" i="28" s="1"/>
  <c r="V49" i="27"/>
  <c r="G295" i="28"/>
  <c r="G310" i="28" s="1"/>
  <c r="G294" i="28"/>
  <c r="G309" i="28" s="1"/>
  <c r="E297" i="28"/>
  <c r="G299" i="28"/>
  <c r="G314" i="28" s="1"/>
  <c r="G302" i="28"/>
  <c r="G317" i="28" s="1"/>
  <c r="H283" i="28"/>
  <c r="H288" i="28" s="1"/>
  <c r="H285" i="28"/>
  <c r="H284" i="28"/>
  <c r="G3" i="27"/>
  <c r="J586" i="28" l="1"/>
  <c r="J500" i="28"/>
  <c r="J457" i="28"/>
  <c r="J672" i="28"/>
  <c r="AA21" i="29"/>
  <c r="J371" i="28"/>
  <c r="J543" i="28"/>
  <c r="J629" i="28"/>
  <c r="AB21" i="29"/>
  <c r="AC21" i="29"/>
  <c r="AD21" i="29"/>
  <c r="AE21" i="29"/>
  <c r="J1233" i="28"/>
  <c r="J1263" i="28" s="1"/>
  <c r="J1191" i="28"/>
  <c r="I1191" i="28"/>
  <c r="I1233" i="28"/>
  <c r="I1263" i="28" s="1"/>
  <c r="L1233" i="28"/>
  <c r="L1191" i="28"/>
  <c r="K1191" i="28"/>
  <c r="K1233" i="28"/>
  <c r="K1263" i="28" s="1"/>
  <c r="J414" i="28"/>
  <c r="Z48" i="27"/>
  <c r="AD48" i="27"/>
  <c r="AD49" i="27"/>
  <c r="AD47" i="27"/>
  <c r="Z49" i="27"/>
  <c r="Z47" i="27"/>
  <c r="N327" i="28"/>
  <c r="J327" i="28"/>
  <c r="I327" i="28"/>
  <c r="K414" i="28"/>
  <c r="M461" i="28"/>
  <c r="M633" i="28"/>
  <c r="L586" i="28"/>
  <c r="I332" i="28"/>
  <c r="K672" i="28"/>
  <c r="M590" i="28"/>
  <c r="K371" i="28"/>
  <c r="I676" i="28"/>
  <c r="I590" i="28"/>
  <c r="L457" i="28"/>
  <c r="L672" i="28"/>
  <c r="I371" i="28"/>
  <c r="M629" i="28"/>
  <c r="K457" i="28"/>
  <c r="L328" i="28"/>
  <c r="N457" i="28"/>
  <c r="M332" i="28"/>
  <c r="K629" i="28"/>
  <c r="N414" i="28"/>
  <c r="I414" i="28"/>
  <c r="L500" i="28"/>
  <c r="I672" i="28"/>
  <c r="L371" i="28"/>
  <c r="M418" i="28"/>
  <c r="M457" i="28"/>
  <c r="I586" i="28"/>
  <c r="N629" i="28"/>
  <c r="L414" i="28"/>
  <c r="N328" i="28"/>
  <c r="M327" i="28"/>
  <c r="K586" i="28"/>
  <c r="N586" i="28"/>
  <c r="M375" i="28"/>
  <c r="N500" i="28"/>
  <c r="I543" i="28"/>
  <c r="I418" i="28"/>
  <c r="I461" i="28"/>
  <c r="L629" i="28"/>
  <c r="N672" i="28"/>
  <c r="M504" i="28"/>
  <c r="M676" i="28"/>
  <c r="M500" i="28"/>
  <c r="M543" i="28"/>
  <c r="M672" i="28"/>
  <c r="M328" i="28"/>
  <c r="K328" i="28"/>
  <c r="I328" i="28"/>
  <c r="L327" i="28"/>
  <c r="K327" i="28"/>
  <c r="I633" i="28"/>
  <c r="I457" i="28"/>
  <c r="I629" i="28"/>
  <c r="M547" i="28"/>
  <c r="I375" i="28"/>
  <c r="N543" i="28"/>
  <c r="I547" i="28"/>
  <c r="K543" i="28"/>
  <c r="I500" i="28"/>
  <c r="M414" i="28"/>
  <c r="M586" i="28"/>
  <c r="AC49" i="30"/>
  <c r="L1263" i="28"/>
  <c r="I1174" i="28"/>
  <c r="I1221" i="28"/>
  <c r="K1221" i="28"/>
  <c r="J1221" i="28"/>
  <c r="I297" i="28"/>
  <c r="M297" i="28"/>
  <c r="J297" i="28"/>
  <c r="N297" i="28"/>
  <c r="K297" i="28"/>
  <c r="L297" i="28"/>
  <c r="K294" i="28"/>
  <c r="L294" i="28"/>
  <c r="I294" i="28"/>
  <c r="M294" i="28"/>
  <c r="J294" i="28"/>
  <c r="N294" i="28"/>
  <c r="K298" i="28"/>
  <c r="L298" i="28"/>
  <c r="I298" i="28"/>
  <c r="M298" i="28"/>
  <c r="J298" i="28"/>
  <c r="N298" i="28"/>
  <c r="E317" i="28"/>
  <c r="N317" i="28" s="1"/>
  <c r="K302" i="28"/>
  <c r="L302" i="28"/>
  <c r="I302" i="28"/>
  <c r="M302" i="28"/>
  <c r="J302" i="28"/>
  <c r="N302" i="28"/>
  <c r="I295" i="28"/>
  <c r="M295" i="28"/>
  <c r="J295" i="28"/>
  <c r="N295" i="28"/>
  <c r="K295" i="28"/>
  <c r="L295" i="28"/>
  <c r="K296" i="28"/>
  <c r="L296" i="28"/>
  <c r="I296" i="28"/>
  <c r="M296" i="28"/>
  <c r="J296" i="28"/>
  <c r="N296" i="28"/>
  <c r="E316" i="28"/>
  <c r="I316" i="28" s="1"/>
  <c r="I301" i="28"/>
  <c r="M301" i="28"/>
  <c r="J301" i="28"/>
  <c r="N301" i="28"/>
  <c r="K301" i="28"/>
  <c r="L301" i="28"/>
  <c r="I303" i="28"/>
  <c r="M303" i="28"/>
  <c r="J303" i="28"/>
  <c r="N303" i="28"/>
  <c r="K303" i="28"/>
  <c r="L303" i="28"/>
  <c r="K300" i="28"/>
  <c r="L300" i="28"/>
  <c r="I300" i="28"/>
  <c r="M300" i="28"/>
  <c r="J300" i="28"/>
  <c r="N300" i="28"/>
  <c r="I299" i="28"/>
  <c r="M299" i="28"/>
  <c r="J299" i="28"/>
  <c r="N299" i="28"/>
  <c r="K299" i="28"/>
  <c r="L299" i="28"/>
  <c r="J863" i="28"/>
  <c r="I863" i="28"/>
  <c r="K992" i="28"/>
  <c r="L476" i="28"/>
  <c r="N519" i="28"/>
  <c r="L519" i="28"/>
  <c r="N1221" i="28"/>
  <c r="N863" i="28"/>
  <c r="I992" i="28"/>
  <c r="I691" i="28"/>
  <c r="I1172" i="28"/>
  <c r="I476" i="28"/>
  <c r="K476" i="28"/>
  <c r="I519" i="28"/>
  <c r="I499" i="28"/>
  <c r="I671" i="28"/>
  <c r="I542" i="28"/>
  <c r="I585" i="28"/>
  <c r="I370" i="28"/>
  <c r="I628" i="28"/>
  <c r="I413" i="28"/>
  <c r="I456" i="28"/>
  <c r="L916" i="28"/>
  <c r="I916" i="28"/>
  <c r="K916" i="28"/>
  <c r="M916" i="28"/>
  <c r="J916" i="28"/>
  <c r="N916" i="28"/>
  <c r="L962" i="28"/>
  <c r="I962" i="28"/>
  <c r="M962" i="28"/>
  <c r="J962" i="28"/>
  <c r="N962" i="28"/>
  <c r="K962" i="28"/>
  <c r="M992" i="28"/>
  <c r="L1042" i="28"/>
  <c r="M1042" i="28"/>
  <c r="J1042" i="28"/>
  <c r="K1042" i="28"/>
  <c r="N1042" i="28"/>
  <c r="I1042" i="28"/>
  <c r="N704" i="28"/>
  <c r="K704" i="28"/>
  <c r="L704" i="28"/>
  <c r="I704" i="28"/>
  <c r="M704" i="28"/>
  <c r="J704" i="28"/>
  <c r="J691" i="28"/>
  <c r="I656" i="28"/>
  <c r="K656" i="28"/>
  <c r="N656" i="28"/>
  <c r="M656" i="28"/>
  <c r="J656" i="28"/>
  <c r="L656" i="28"/>
  <c r="I447" i="28"/>
  <c r="N447" i="28"/>
  <c r="K447" i="28"/>
  <c r="M447" i="28"/>
  <c r="J447" i="28"/>
  <c r="L447" i="28"/>
  <c r="K397" i="28"/>
  <c r="J397" i="28"/>
  <c r="L397" i="28"/>
  <c r="N397" i="28"/>
  <c r="M397" i="28"/>
  <c r="I397" i="28"/>
  <c r="L571" i="28"/>
  <c r="I571" i="28"/>
  <c r="N571" i="28"/>
  <c r="M571" i="28"/>
  <c r="K571" i="28"/>
  <c r="J571" i="28"/>
  <c r="L396" i="28"/>
  <c r="I396" i="28"/>
  <c r="M396" i="28"/>
  <c r="N396" i="28"/>
  <c r="K396" i="28"/>
  <c r="J396" i="28"/>
  <c r="J442" i="28"/>
  <c r="L442" i="28"/>
  <c r="K442" i="28"/>
  <c r="I442" i="28"/>
  <c r="M442" i="28"/>
  <c r="N442" i="28"/>
  <c r="J615" i="28"/>
  <c r="M615" i="28"/>
  <c r="N615" i="28"/>
  <c r="L615" i="28"/>
  <c r="I615" i="28"/>
  <c r="K615" i="28"/>
  <c r="L531" i="28"/>
  <c r="I531" i="28"/>
  <c r="K531" i="28"/>
  <c r="J531" i="28"/>
  <c r="N531" i="28"/>
  <c r="M531" i="28"/>
  <c r="L353" i="28"/>
  <c r="J353" i="28"/>
  <c r="N353" i="28"/>
  <c r="K353" i="28"/>
  <c r="M353" i="28"/>
  <c r="I353" i="28"/>
  <c r="K786" i="28"/>
  <c r="J786" i="28"/>
  <c r="M786" i="28"/>
  <c r="L786" i="28"/>
  <c r="N786" i="28"/>
  <c r="I786" i="28"/>
  <c r="N784" i="28"/>
  <c r="M784" i="28"/>
  <c r="J784" i="28"/>
  <c r="K784" i="28"/>
  <c r="I784" i="28"/>
  <c r="L784" i="28"/>
  <c r="L820" i="28"/>
  <c r="K820" i="28"/>
  <c r="N828" i="28"/>
  <c r="L828" i="28"/>
  <c r="I828" i="28"/>
  <c r="K828" i="28"/>
  <c r="J828" i="28"/>
  <c r="M828" i="28"/>
  <c r="J915" i="28"/>
  <c r="K915" i="28"/>
  <c r="I915" i="28"/>
  <c r="N915" i="28"/>
  <c r="L915" i="28"/>
  <c r="M915" i="28"/>
  <c r="I999" i="28"/>
  <c r="K999" i="28"/>
  <c r="L999" i="28"/>
  <c r="M999" i="28"/>
  <c r="J999" i="28"/>
  <c r="N999" i="28"/>
  <c r="J1004" i="28"/>
  <c r="I1004" i="28"/>
  <c r="M1004" i="28"/>
  <c r="N1004" i="28"/>
  <c r="L1004" i="28"/>
  <c r="K1004" i="28"/>
  <c r="J1040" i="28"/>
  <c r="L1040" i="28"/>
  <c r="N1040" i="28"/>
  <c r="M1040" i="28"/>
  <c r="K1040" i="28"/>
  <c r="I1040" i="28"/>
  <c r="I1035" i="28"/>
  <c r="N1092" i="28"/>
  <c r="L1092" i="28"/>
  <c r="K1092" i="28"/>
  <c r="I1092" i="28"/>
  <c r="M1092" i="28"/>
  <c r="J1092" i="28"/>
  <c r="I618" i="28"/>
  <c r="J618" i="28"/>
  <c r="L618" i="28"/>
  <c r="K618" i="28"/>
  <c r="N618" i="28"/>
  <c r="M618" i="28"/>
  <c r="I433" i="28"/>
  <c r="M527" i="28"/>
  <c r="I527" i="28"/>
  <c r="J527" i="28"/>
  <c r="K527" i="28"/>
  <c r="L527" i="28"/>
  <c r="N527" i="28"/>
  <c r="N444" i="28"/>
  <c r="K444" i="28"/>
  <c r="M444" i="28"/>
  <c r="L444" i="28"/>
  <c r="I444" i="28"/>
  <c r="J444" i="28"/>
  <c r="L657" i="28"/>
  <c r="I657" i="28"/>
  <c r="J657" i="28"/>
  <c r="K657" i="28"/>
  <c r="M657" i="28"/>
  <c r="N657" i="28"/>
  <c r="M347" i="28"/>
  <c r="N347" i="28"/>
  <c r="J777" i="28"/>
  <c r="N830" i="28"/>
  <c r="I830" i="28"/>
  <c r="L830" i="28"/>
  <c r="K830" i="28"/>
  <c r="M830" i="28"/>
  <c r="J830" i="28"/>
  <c r="I873" i="28"/>
  <c r="K873" i="28"/>
  <c r="L873" i="28"/>
  <c r="J873" i="28"/>
  <c r="M873" i="28"/>
  <c r="N873" i="28"/>
  <c r="I875" i="28"/>
  <c r="M875" i="28"/>
  <c r="N875" i="28"/>
  <c r="J875" i="28"/>
  <c r="L875" i="28"/>
  <c r="K875" i="28"/>
  <c r="J960" i="28"/>
  <c r="L960" i="28"/>
  <c r="K960" i="28"/>
  <c r="M960" i="28"/>
  <c r="N960" i="28"/>
  <c r="I960" i="28"/>
  <c r="L955" i="28"/>
  <c r="J955" i="28"/>
  <c r="M955" i="28"/>
  <c r="N955" i="28"/>
  <c r="I955" i="28"/>
  <c r="K955" i="28"/>
  <c r="K949" i="28"/>
  <c r="J949" i="28"/>
  <c r="N1089" i="28"/>
  <c r="K1089" i="28"/>
  <c r="J1089" i="28"/>
  <c r="I1089" i="28"/>
  <c r="L1089" i="28"/>
  <c r="M1089" i="28"/>
  <c r="I443" i="28"/>
  <c r="K443" i="28"/>
  <c r="J443" i="28"/>
  <c r="N443" i="28"/>
  <c r="M443" i="28"/>
  <c r="L443" i="28"/>
  <c r="L871" i="28"/>
  <c r="K871" i="28"/>
  <c r="J871" i="28"/>
  <c r="I871" i="28"/>
  <c r="M871" i="28"/>
  <c r="N871" i="28"/>
  <c r="L869" i="28"/>
  <c r="N869" i="28"/>
  <c r="I869" i="28"/>
  <c r="J869" i="28"/>
  <c r="K869" i="28"/>
  <c r="M869" i="28"/>
  <c r="L911" i="28"/>
  <c r="K911" i="28"/>
  <c r="M911" i="28"/>
  <c r="J911" i="28"/>
  <c r="N911" i="28"/>
  <c r="I911" i="28"/>
  <c r="N906" i="28"/>
  <c r="K1044" i="28"/>
  <c r="N1044" i="28"/>
  <c r="M1044" i="28"/>
  <c r="L1044" i="28"/>
  <c r="J1044" i="28"/>
  <c r="I1044" i="28"/>
  <c r="L1045" i="28"/>
  <c r="I1045" i="28"/>
  <c r="J1045" i="28"/>
  <c r="N1045" i="28"/>
  <c r="M1045" i="28"/>
  <c r="K1045" i="28"/>
  <c r="N1087" i="28"/>
  <c r="M1087" i="28"/>
  <c r="L1087" i="28"/>
  <c r="J1087" i="28"/>
  <c r="I1087" i="28"/>
  <c r="K1087" i="28"/>
  <c r="J1078" i="28"/>
  <c r="K1078" i="28"/>
  <c r="J1121" i="28"/>
  <c r="N1121" i="28"/>
  <c r="N605" i="28"/>
  <c r="M562" i="28"/>
  <c r="I567" i="28"/>
  <c r="L567" i="28"/>
  <c r="J567" i="28"/>
  <c r="N567" i="28"/>
  <c r="K567" i="28"/>
  <c r="M567" i="28"/>
  <c r="J648" i="28"/>
  <c r="J653" i="28"/>
  <c r="N653" i="28"/>
  <c r="I653" i="28"/>
  <c r="L653" i="28"/>
  <c r="K653" i="28"/>
  <c r="M653" i="28"/>
  <c r="K699" i="28"/>
  <c r="M699" i="28"/>
  <c r="L699" i="28"/>
  <c r="N699" i="28"/>
  <c r="I699" i="28"/>
  <c r="J699" i="28"/>
  <c r="I390" i="28"/>
  <c r="N542" i="28"/>
  <c r="N413" i="28"/>
  <c r="N370" i="28"/>
  <c r="N456" i="28"/>
  <c r="N499" i="28"/>
  <c r="N671" i="28"/>
  <c r="N628" i="28"/>
  <c r="N585" i="28"/>
  <c r="L585" i="28"/>
  <c r="L542" i="28"/>
  <c r="L628" i="28"/>
  <c r="L499" i="28"/>
  <c r="L671" i="28"/>
  <c r="L413" i="28"/>
  <c r="L456" i="28"/>
  <c r="L370" i="28"/>
  <c r="M826" i="28"/>
  <c r="J826" i="28"/>
  <c r="K826" i="28"/>
  <c r="L826" i="28"/>
  <c r="I826" i="28"/>
  <c r="N826" i="28"/>
  <c r="K863" i="28"/>
  <c r="L863" i="28"/>
  <c r="N1001" i="28"/>
  <c r="M1001" i="28"/>
  <c r="I1001" i="28"/>
  <c r="K1001" i="28"/>
  <c r="J1001" i="28"/>
  <c r="L1001" i="28"/>
  <c r="K1006" i="28"/>
  <c r="I1006" i="28"/>
  <c r="L1006" i="28"/>
  <c r="M1006" i="28"/>
  <c r="J1006" i="28"/>
  <c r="N1006" i="28"/>
  <c r="J992" i="28"/>
  <c r="I997" i="28"/>
  <c r="L997" i="28"/>
  <c r="K997" i="28"/>
  <c r="J997" i="28"/>
  <c r="N997" i="28"/>
  <c r="M997" i="28"/>
  <c r="J1088" i="28"/>
  <c r="M1088" i="28"/>
  <c r="K1088" i="28"/>
  <c r="N1088" i="28"/>
  <c r="L1088" i="28"/>
  <c r="I1088" i="28"/>
  <c r="M1091" i="28"/>
  <c r="J1091" i="28"/>
  <c r="I1091" i="28"/>
  <c r="K1091" i="28"/>
  <c r="N1091" i="28"/>
  <c r="L1091" i="28"/>
  <c r="N1133" i="28"/>
  <c r="M1133" i="28"/>
  <c r="I1133" i="28"/>
  <c r="L1133" i="28"/>
  <c r="J1133" i="28"/>
  <c r="K1133" i="28"/>
  <c r="K572" i="28"/>
  <c r="N572" i="28"/>
  <c r="I572" i="28"/>
  <c r="J572" i="28"/>
  <c r="L572" i="28"/>
  <c r="M572" i="28"/>
  <c r="I660" i="28"/>
  <c r="K660" i="28"/>
  <c r="J660" i="28"/>
  <c r="M660" i="28"/>
  <c r="L660" i="28"/>
  <c r="N660" i="28"/>
  <c r="L691" i="28"/>
  <c r="K691" i="28"/>
  <c r="J476" i="28"/>
  <c r="N476" i="28"/>
  <c r="M519" i="28"/>
  <c r="K533" i="28"/>
  <c r="J533" i="28"/>
  <c r="I533" i="28"/>
  <c r="M533" i="28"/>
  <c r="L533" i="28"/>
  <c r="N533" i="28"/>
  <c r="M820" i="28"/>
  <c r="K1047" i="28"/>
  <c r="J1047" i="28"/>
  <c r="I1047" i="28"/>
  <c r="L1047" i="28"/>
  <c r="N1047" i="28"/>
  <c r="M1047" i="28"/>
  <c r="M1035" i="28"/>
  <c r="K1084" i="28"/>
  <c r="M1084" i="28"/>
  <c r="L1084" i="28"/>
  <c r="J1084" i="28"/>
  <c r="N1084" i="28"/>
  <c r="I1084" i="28"/>
  <c r="M433" i="28"/>
  <c r="K433" i="28"/>
  <c r="I701" i="28"/>
  <c r="M701" i="28"/>
  <c r="N701" i="28"/>
  <c r="K701" i="28"/>
  <c r="J701" i="28"/>
  <c r="L701" i="28"/>
  <c r="I616" i="28"/>
  <c r="M616" i="28"/>
  <c r="L616" i="28"/>
  <c r="N616" i="28"/>
  <c r="K616" i="28"/>
  <c r="J616" i="28"/>
  <c r="L359" i="28"/>
  <c r="I359" i="28"/>
  <c r="J359" i="28"/>
  <c r="N359" i="28"/>
  <c r="K359" i="28"/>
  <c r="M359" i="28"/>
  <c r="K355" i="28"/>
  <c r="M355" i="28"/>
  <c r="N355" i="28"/>
  <c r="I355" i="28"/>
  <c r="J355" i="28"/>
  <c r="L355" i="28"/>
  <c r="M1263" i="28"/>
  <c r="L347" i="28"/>
  <c r="N357" i="28"/>
  <c r="M357" i="28"/>
  <c r="L357" i="28"/>
  <c r="J357" i="28"/>
  <c r="K357" i="28"/>
  <c r="I357" i="28"/>
  <c r="L777" i="28"/>
  <c r="M777" i="28"/>
  <c r="L832" i="28"/>
  <c r="N832" i="28"/>
  <c r="K832" i="28"/>
  <c r="M832" i="28"/>
  <c r="J832" i="28"/>
  <c r="I832" i="28"/>
  <c r="L829" i="28"/>
  <c r="I829" i="28"/>
  <c r="K829" i="28"/>
  <c r="M829" i="28"/>
  <c r="J829" i="28"/>
  <c r="N829" i="28"/>
  <c r="N949" i="28"/>
  <c r="N1005" i="28"/>
  <c r="M1005" i="28"/>
  <c r="L1005" i="28"/>
  <c r="I1005" i="28"/>
  <c r="J1005" i="28"/>
  <c r="K1005" i="28"/>
  <c r="M1041" i="28"/>
  <c r="N1041" i="28"/>
  <c r="K1041" i="28"/>
  <c r="L1041" i="28"/>
  <c r="I1041" i="28"/>
  <c r="J1041" i="28"/>
  <c r="K1127" i="28"/>
  <c r="L1127" i="28"/>
  <c r="I1127" i="28"/>
  <c r="N1127" i="28"/>
  <c r="J1127" i="28"/>
  <c r="M1127" i="28"/>
  <c r="N445" i="28"/>
  <c r="M445" i="28"/>
  <c r="K445" i="28"/>
  <c r="J445" i="28"/>
  <c r="I445" i="28"/>
  <c r="L445" i="28"/>
  <c r="J402" i="28"/>
  <c r="L402" i="28"/>
  <c r="I402" i="28"/>
  <c r="K402" i="28"/>
  <c r="M402" i="28"/>
  <c r="N402" i="28"/>
  <c r="I614" i="28"/>
  <c r="J614" i="28"/>
  <c r="N614" i="28"/>
  <c r="M614" i="28"/>
  <c r="K614" i="28"/>
  <c r="L614" i="28"/>
  <c r="N488" i="28"/>
  <c r="J488" i="28"/>
  <c r="K488" i="28"/>
  <c r="L488" i="28"/>
  <c r="I488" i="28"/>
  <c r="M488" i="28"/>
  <c r="N439" i="28"/>
  <c r="K439" i="28"/>
  <c r="I439" i="28"/>
  <c r="M439" i="28"/>
  <c r="L439" i="28"/>
  <c r="J439" i="28"/>
  <c r="L617" i="28"/>
  <c r="K617" i="28"/>
  <c r="J617" i="28"/>
  <c r="N617" i="28"/>
  <c r="I617" i="28"/>
  <c r="M617" i="28"/>
  <c r="J833" i="28"/>
  <c r="L833" i="28"/>
  <c r="N833" i="28"/>
  <c r="K833" i="28"/>
  <c r="I833" i="28"/>
  <c r="M833" i="28"/>
  <c r="I913" i="28"/>
  <c r="L913" i="28"/>
  <c r="J913" i="28"/>
  <c r="N913" i="28"/>
  <c r="M913" i="28"/>
  <c r="K913" i="28"/>
  <c r="L906" i="28"/>
  <c r="N959" i="28"/>
  <c r="M959" i="28"/>
  <c r="J959" i="28"/>
  <c r="K959" i="28"/>
  <c r="L959" i="28"/>
  <c r="I959" i="28"/>
  <c r="I961" i="28"/>
  <c r="K961" i="28"/>
  <c r="N961" i="28"/>
  <c r="L961" i="28"/>
  <c r="M961" i="28"/>
  <c r="J961" i="28"/>
  <c r="M1083" i="28"/>
  <c r="K1083" i="28"/>
  <c r="N1083" i="28"/>
  <c r="L1083" i="28"/>
  <c r="I1083" i="28"/>
  <c r="J1083" i="28"/>
  <c r="K1085" i="28"/>
  <c r="J1085" i="28"/>
  <c r="I1085" i="28"/>
  <c r="M1085" i="28"/>
  <c r="N1085" i="28"/>
  <c r="L1085" i="28"/>
  <c r="K1130" i="28"/>
  <c r="M1130" i="28"/>
  <c r="I1130" i="28"/>
  <c r="J1130" i="28"/>
  <c r="N1130" i="28"/>
  <c r="L1130" i="28"/>
  <c r="K1129" i="28"/>
  <c r="L1129" i="28"/>
  <c r="I1129" i="28"/>
  <c r="J1129" i="28"/>
  <c r="M1129" i="28"/>
  <c r="N1129" i="28"/>
  <c r="L1121" i="28"/>
  <c r="L1126" i="28"/>
  <c r="M1126" i="28"/>
  <c r="I1126" i="28"/>
  <c r="J1126" i="28"/>
  <c r="N1126" i="28"/>
  <c r="K1126" i="28"/>
  <c r="K486" i="28"/>
  <c r="J486" i="28"/>
  <c r="L486" i="28"/>
  <c r="M486" i="28"/>
  <c r="N486" i="28"/>
  <c r="I486" i="28"/>
  <c r="J398" i="28"/>
  <c r="I398" i="28"/>
  <c r="K398" i="28"/>
  <c r="M398" i="28"/>
  <c r="L398" i="28"/>
  <c r="N398" i="28"/>
  <c r="K605" i="28"/>
  <c r="I605" i="28"/>
  <c r="M570" i="28"/>
  <c r="I570" i="28"/>
  <c r="J570" i="28"/>
  <c r="L570" i="28"/>
  <c r="N570" i="28"/>
  <c r="K570" i="28"/>
  <c r="K562" i="28"/>
  <c r="I562" i="28"/>
  <c r="I648" i="28"/>
  <c r="N648" i="28"/>
  <c r="J390" i="28"/>
  <c r="N390" i="28"/>
  <c r="K585" i="28"/>
  <c r="K456" i="28"/>
  <c r="K542" i="28"/>
  <c r="K671" i="28"/>
  <c r="K628" i="28"/>
  <c r="K499" i="28"/>
  <c r="K370" i="28"/>
  <c r="K413" i="28"/>
  <c r="J585" i="28"/>
  <c r="J542" i="28"/>
  <c r="J370" i="28"/>
  <c r="J671" i="28"/>
  <c r="J499" i="28"/>
  <c r="J456" i="28"/>
  <c r="J413" i="28"/>
  <c r="J628" i="28"/>
  <c r="I827" i="28"/>
  <c r="M827" i="28"/>
  <c r="L827" i="28"/>
  <c r="J827" i="28"/>
  <c r="N827" i="28"/>
  <c r="K827" i="28"/>
  <c r="I868" i="28"/>
  <c r="K868" i="28"/>
  <c r="J868" i="28"/>
  <c r="M868" i="28"/>
  <c r="L868" i="28"/>
  <c r="N868" i="28"/>
  <c r="L870" i="28"/>
  <c r="I870" i="28"/>
  <c r="K870" i="28"/>
  <c r="J870" i="28"/>
  <c r="N870" i="28"/>
  <c r="M870" i="28"/>
  <c r="N992" i="28"/>
  <c r="I1043" i="28"/>
  <c r="J1043" i="28"/>
  <c r="N1043" i="28"/>
  <c r="M1043" i="28"/>
  <c r="L1043" i="28"/>
  <c r="K1043" i="28"/>
  <c r="M401" i="28"/>
  <c r="J401" i="28"/>
  <c r="I401" i="28"/>
  <c r="K401" i="28"/>
  <c r="L401" i="28"/>
  <c r="N401" i="28"/>
  <c r="M691" i="28"/>
  <c r="M696" i="28"/>
  <c r="J696" i="28"/>
  <c r="K696" i="28"/>
  <c r="N696" i="28"/>
  <c r="I696" i="28"/>
  <c r="L696" i="28"/>
  <c r="M403" i="28"/>
  <c r="J403" i="28"/>
  <c r="N403" i="28"/>
  <c r="I403" i="28"/>
  <c r="L403" i="28"/>
  <c r="K403" i="28"/>
  <c r="K530" i="28"/>
  <c r="N530" i="28"/>
  <c r="M530" i="28"/>
  <c r="J530" i="28"/>
  <c r="L530" i="28"/>
  <c r="I530" i="28"/>
  <c r="L575" i="28"/>
  <c r="I575" i="28"/>
  <c r="K575" i="28"/>
  <c r="J575" i="28"/>
  <c r="N575" i="28"/>
  <c r="M575" i="28"/>
  <c r="N440" i="28"/>
  <c r="M440" i="28"/>
  <c r="L440" i="28"/>
  <c r="I440" i="28"/>
  <c r="K440" i="28"/>
  <c r="J440" i="28"/>
  <c r="J519" i="28"/>
  <c r="N485" i="28"/>
  <c r="M485" i="28"/>
  <c r="I485" i="28"/>
  <c r="L485" i="28"/>
  <c r="K485" i="28"/>
  <c r="J485" i="28"/>
  <c r="M662" i="28"/>
  <c r="L662" i="28"/>
  <c r="J662" i="28"/>
  <c r="K662" i="28"/>
  <c r="I662" i="28"/>
  <c r="N662" i="28"/>
  <c r="L489" i="28"/>
  <c r="I489" i="28"/>
  <c r="N489" i="28"/>
  <c r="J489" i="28"/>
  <c r="M489" i="28"/>
  <c r="K489" i="28"/>
  <c r="L1221" i="28"/>
  <c r="J360" i="28"/>
  <c r="K360" i="28"/>
  <c r="N360" i="28"/>
  <c r="I360" i="28"/>
  <c r="L360" i="28"/>
  <c r="M360" i="28"/>
  <c r="M788" i="28"/>
  <c r="N788" i="28"/>
  <c r="L788" i="28"/>
  <c r="K788" i="28"/>
  <c r="J788" i="28"/>
  <c r="I788" i="28"/>
  <c r="K787" i="28"/>
  <c r="M787" i="28"/>
  <c r="J787" i="28"/>
  <c r="N787" i="28"/>
  <c r="L787" i="28"/>
  <c r="I787" i="28"/>
  <c r="L785" i="28"/>
  <c r="M785" i="28"/>
  <c r="J785" i="28"/>
  <c r="I785" i="28"/>
  <c r="K785" i="28"/>
  <c r="N785" i="28"/>
  <c r="N820" i="28"/>
  <c r="I820" i="28"/>
  <c r="I831" i="28"/>
  <c r="J831" i="28"/>
  <c r="L831" i="28"/>
  <c r="K831" i="28"/>
  <c r="N831" i="28"/>
  <c r="M831" i="28"/>
  <c r="L914" i="28"/>
  <c r="K914" i="28"/>
  <c r="I914" i="28"/>
  <c r="J914" i="28"/>
  <c r="N914" i="28"/>
  <c r="M914" i="28"/>
  <c r="N956" i="28"/>
  <c r="M956" i="28"/>
  <c r="I956" i="28"/>
  <c r="K956" i="28"/>
  <c r="L956" i="28"/>
  <c r="J956" i="28"/>
  <c r="J1002" i="28"/>
  <c r="N1002" i="28"/>
  <c r="L1002" i="28"/>
  <c r="I1002" i="28"/>
  <c r="M1002" i="28"/>
  <c r="K1002" i="28"/>
  <c r="J1035" i="28"/>
  <c r="N1035" i="28"/>
  <c r="J528" i="28"/>
  <c r="K528" i="28"/>
  <c r="M528" i="28"/>
  <c r="L528" i="28"/>
  <c r="N528" i="28"/>
  <c r="I528" i="28"/>
  <c r="I438" i="28"/>
  <c r="K438" i="28"/>
  <c r="M438" i="28"/>
  <c r="J438" i="28"/>
  <c r="L438" i="28"/>
  <c r="N438" i="28"/>
  <c r="L433" i="28"/>
  <c r="N661" i="28"/>
  <c r="M661" i="28"/>
  <c r="L661" i="28"/>
  <c r="K661" i="28"/>
  <c r="I661" i="28"/>
  <c r="J661" i="28"/>
  <c r="M573" i="28"/>
  <c r="L573" i="28"/>
  <c r="K573" i="28"/>
  <c r="J573" i="28"/>
  <c r="I573" i="28"/>
  <c r="N573" i="28"/>
  <c r="M483" i="28"/>
  <c r="I483" i="28"/>
  <c r="K483" i="28"/>
  <c r="L483" i="28"/>
  <c r="N483" i="28"/>
  <c r="J483" i="28"/>
  <c r="N1263" i="28"/>
  <c r="J576" i="28"/>
  <c r="N576" i="28"/>
  <c r="L576" i="28"/>
  <c r="I576" i="28"/>
  <c r="K576" i="28"/>
  <c r="M576" i="28"/>
  <c r="M619" i="28"/>
  <c r="L619" i="28"/>
  <c r="N619" i="28"/>
  <c r="J619" i="28"/>
  <c r="K619" i="28"/>
  <c r="I619" i="28"/>
  <c r="I347" i="28"/>
  <c r="J347" i="28"/>
  <c r="I783" i="28"/>
  <c r="J783" i="28"/>
  <c r="L783" i="28"/>
  <c r="N783" i="28"/>
  <c r="M783" i="28"/>
  <c r="K783" i="28"/>
  <c r="K777" i="28"/>
  <c r="N777" i="28"/>
  <c r="I877" i="28"/>
  <c r="J877" i="28"/>
  <c r="N877" i="28"/>
  <c r="M877" i="28"/>
  <c r="L877" i="28"/>
  <c r="K877" i="28"/>
  <c r="J919" i="28"/>
  <c r="M919" i="28"/>
  <c r="K919" i="28"/>
  <c r="I919" i="28"/>
  <c r="N919" i="28"/>
  <c r="L919" i="28"/>
  <c r="M954" i="28"/>
  <c r="J954" i="28"/>
  <c r="K954" i="28"/>
  <c r="I954" i="28"/>
  <c r="L954" i="28"/>
  <c r="N954" i="28"/>
  <c r="L949" i="28"/>
  <c r="N1086" i="28"/>
  <c r="M1086" i="28"/>
  <c r="L1086" i="28"/>
  <c r="I1086" i="28"/>
  <c r="K1086" i="28"/>
  <c r="J1086" i="28"/>
  <c r="M487" i="28"/>
  <c r="N487" i="28"/>
  <c r="I487" i="28"/>
  <c r="L487" i="28"/>
  <c r="K487" i="28"/>
  <c r="J487" i="28"/>
  <c r="I400" i="28"/>
  <c r="K400" i="28"/>
  <c r="L400" i="28"/>
  <c r="N400" i="28"/>
  <c r="M400" i="28"/>
  <c r="J400" i="28"/>
  <c r="L574" i="28"/>
  <c r="M574" i="28"/>
  <c r="K574" i="28"/>
  <c r="N574" i="28"/>
  <c r="I574" i="28"/>
  <c r="J574" i="28"/>
  <c r="L482" i="28"/>
  <c r="I482" i="28"/>
  <c r="M482" i="28"/>
  <c r="J482" i="28"/>
  <c r="K482" i="28"/>
  <c r="N482" i="28"/>
  <c r="L611" i="28"/>
  <c r="N611" i="28"/>
  <c r="K611" i="28"/>
  <c r="M611" i="28"/>
  <c r="I611" i="28"/>
  <c r="J611" i="28"/>
  <c r="J441" i="28"/>
  <c r="M441" i="28"/>
  <c r="L441" i="28"/>
  <c r="N441" i="28"/>
  <c r="K441" i="28"/>
  <c r="I441" i="28"/>
  <c r="I358" i="28"/>
  <c r="L358" i="28"/>
  <c r="J358" i="28"/>
  <c r="K358" i="28"/>
  <c r="M358" i="28"/>
  <c r="N358" i="28"/>
  <c r="M356" i="28"/>
  <c r="J356" i="28"/>
  <c r="N356" i="28"/>
  <c r="I356" i="28"/>
  <c r="L356" i="28"/>
  <c r="K356" i="28"/>
  <c r="I354" i="28"/>
  <c r="N354" i="28"/>
  <c r="K354" i="28"/>
  <c r="M354" i="28"/>
  <c r="J354" i="28"/>
  <c r="L354" i="28"/>
  <c r="J789" i="28"/>
  <c r="L789" i="28"/>
  <c r="I789" i="28"/>
  <c r="M789" i="28"/>
  <c r="N789" i="28"/>
  <c r="K789" i="28"/>
  <c r="M834" i="28"/>
  <c r="N834" i="28"/>
  <c r="J834" i="28"/>
  <c r="I834" i="28"/>
  <c r="L834" i="28"/>
  <c r="K834" i="28"/>
  <c r="M906" i="28"/>
  <c r="K906" i="28"/>
  <c r="K958" i="28"/>
  <c r="J958" i="28"/>
  <c r="N958" i="28"/>
  <c r="M958" i="28"/>
  <c r="L958" i="28"/>
  <c r="I958" i="28"/>
  <c r="M1078" i="28"/>
  <c r="L1078" i="28"/>
  <c r="I1121" i="28"/>
  <c r="M446" i="28"/>
  <c r="L446" i="28"/>
  <c r="I446" i="28"/>
  <c r="K446" i="28"/>
  <c r="N446" i="28"/>
  <c r="J446" i="28"/>
  <c r="M404" i="28"/>
  <c r="L404" i="28"/>
  <c r="K404" i="28"/>
  <c r="J404" i="28"/>
  <c r="I404" i="28"/>
  <c r="N404" i="28"/>
  <c r="I610" i="28"/>
  <c r="L610" i="28"/>
  <c r="J610" i="28"/>
  <c r="N610" i="28"/>
  <c r="M610" i="28"/>
  <c r="K610" i="28"/>
  <c r="M605" i="28"/>
  <c r="J399" i="28"/>
  <c r="L399" i="28"/>
  <c r="M399" i="28"/>
  <c r="K399" i="28"/>
  <c r="N399" i="28"/>
  <c r="I399" i="28"/>
  <c r="L705" i="28"/>
  <c r="I705" i="28"/>
  <c r="J705" i="28"/>
  <c r="N705" i="28"/>
  <c r="K705" i="28"/>
  <c r="M705" i="28"/>
  <c r="L658" i="28"/>
  <c r="I658" i="28"/>
  <c r="J658" i="28"/>
  <c r="M658" i="28"/>
  <c r="K658" i="28"/>
  <c r="N658" i="28"/>
  <c r="J525" i="28"/>
  <c r="L525" i="28"/>
  <c r="I525" i="28"/>
  <c r="K525" i="28"/>
  <c r="N525" i="28"/>
  <c r="M525" i="28"/>
  <c r="L562" i="28"/>
  <c r="J562" i="28"/>
  <c r="L648" i="28"/>
  <c r="M655" i="28"/>
  <c r="I655" i="28"/>
  <c r="J655" i="28"/>
  <c r="L655" i="28"/>
  <c r="K655" i="28"/>
  <c r="N655" i="28"/>
  <c r="L390" i="28"/>
  <c r="J395" i="28"/>
  <c r="L395" i="28"/>
  <c r="K395" i="28"/>
  <c r="M395" i="28"/>
  <c r="I395" i="28"/>
  <c r="N395" i="28"/>
  <c r="M542" i="28"/>
  <c r="M499" i="28"/>
  <c r="M585" i="28"/>
  <c r="M456" i="28"/>
  <c r="M671" i="28"/>
  <c r="M370" i="28"/>
  <c r="M628" i="28"/>
  <c r="M413" i="28"/>
  <c r="H633" i="28"/>
  <c r="H676" i="28"/>
  <c r="H547" i="28"/>
  <c r="H375" i="28"/>
  <c r="H418" i="28"/>
  <c r="H504" i="28"/>
  <c r="H461" i="28"/>
  <c r="H590" i="28"/>
  <c r="K790" i="28"/>
  <c r="J790" i="28"/>
  <c r="M790" i="28"/>
  <c r="L790" i="28"/>
  <c r="N790" i="28"/>
  <c r="I790" i="28"/>
  <c r="M863" i="28"/>
  <c r="M912" i="28"/>
  <c r="L912" i="28"/>
  <c r="N912" i="28"/>
  <c r="J912" i="28"/>
  <c r="K912" i="28"/>
  <c r="I912" i="28"/>
  <c r="L963" i="28"/>
  <c r="K963" i="28"/>
  <c r="N963" i="28"/>
  <c r="M963" i="28"/>
  <c r="J963" i="28"/>
  <c r="I963" i="28"/>
  <c r="L992" i="28"/>
  <c r="J1048" i="28"/>
  <c r="L1048" i="28"/>
  <c r="I1048" i="28"/>
  <c r="K1048" i="28"/>
  <c r="M1048" i="28"/>
  <c r="N1048" i="28"/>
  <c r="L1131" i="28"/>
  <c r="I1131" i="28"/>
  <c r="M1131" i="28"/>
  <c r="K1131" i="28"/>
  <c r="N1131" i="28"/>
  <c r="J1131" i="28"/>
  <c r="K1128" i="28"/>
  <c r="N1128" i="28"/>
  <c r="I1128" i="28"/>
  <c r="L1128" i="28"/>
  <c r="M1128" i="28"/>
  <c r="J1128" i="28"/>
  <c r="N691" i="28"/>
  <c r="K481" i="28"/>
  <c r="I481" i="28"/>
  <c r="J481" i="28"/>
  <c r="N481" i="28"/>
  <c r="L481" i="28"/>
  <c r="M481" i="28"/>
  <c r="M476" i="28"/>
  <c r="N700" i="28"/>
  <c r="K700" i="28"/>
  <c r="M700" i="28"/>
  <c r="I700" i="28"/>
  <c r="J700" i="28"/>
  <c r="L700" i="28"/>
  <c r="N524" i="28"/>
  <c r="K524" i="28"/>
  <c r="L524" i="28"/>
  <c r="J524" i="28"/>
  <c r="I524" i="28"/>
  <c r="M524" i="28"/>
  <c r="K519" i="28"/>
  <c r="M659" i="28"/>
  <c r="K659" i="28"/>
  <c r="I659" i="28"/>
  <c r="L659" i="28"/>
  <c r="J659" i="28"/>
  <c r="N659" i="28"/>
  <c r="M1221" i="28"/>
  <c r="J820" i="28"/>
  <c r="I825" i="28"/>
  <c r="J825" i="28"/>
  <c r="M825" i="28"/>
  <c r="L825" i="28"/>
  <c r="K825" i="28"/>
  <c r="N825" i="28"/>
  <c r="I872" i="28"/>
  <c r="M872" i="28"/>
  <c r="J872" i="28"/>
  <c r="N872" i="28"/>
  <c r="L872" i="28"/>
  <c r="K872" i="28"/>
  <c r="K1035" i="28"/>
  <c r="L1035" i="28"/>
  <c r="L1132" i="28"/>
  <c r="M1132" i="28"/>
  <c r="J1132" i="28"/>
  <c r="I1132" i="28"/>
  <c r="N1132" i="28"/>
  <c r="K1132" i="28"/>
  <c r="N433" i="28"/>
  <c r="J433" i="28"/>
  <c r="K532" i="28"/>
  <c r="I532" i="28"/>
  <c r="M532" i="28"/>
  <c r="N532" i="28"/>
  <c r="L532" i="28"/>
  <c r="J532" i="28"/>
  <c r="J703" i="28"/>
  <c r="I703" i="28"/>
  <c r="N703" i="28"/>
  <c r="K703" i="28"/>
  <c r="M703" i="28"/>
  <c r="L703" i="28"/>
  <c r="N526" i="28"/>
  <c r="M526" i="28"/>
  <c r="L526" i="28"/>
  <c r="I526" i="28"/>
  <c r="K526" i="28"/>
  <c r="J526" i="28"/>
  <c r="K612" i="28"/>
  <c r="J612" i="28"/>
  <c r="M612" i="28"/>
  <c r="L612" i="28"/>
  <c r="N612" i="28"/>
  <c r="I612" i="28"/>
  <c r="I490" i="28"/>
  <c r="J490" i="28"/>
  <c r="M490" i="28"/>
  <c r="N490" i="28"/>
  <c r="K490" i="28"/>
  <c r="L490" i="28"/>
  <c r="K568" i="28"/>
  <c r="I568" i="28"/>
  <c r="J568" i="28"/>
  <c r="M568" i="28"/>
  <c r="N568" i="28"/>
  <c r="L568" i="28"/>
  <c r="N698" i="28"/>
  <c r="I698" i="28"/>
  <c r="L698" i="28"/>
  <c r="K698" i="28"/>
  <c r="J698" i="28"/>
  <c r="M698" i="28"/>
  <c r="K654" i="28"/>
  <c r="L654" i="28"/>
  <c r="N654" i="28"/>
  <c r="I654" i="28"/>
  <c r="J654" i="28"/>
  <c r="M654" i="28"/>
  <c r="M352" i="28"/>
  <c r="I352" i="28"/>
  <c r="K347" i="28"/>
  <c r="M791" i="28"/>
  <c r="N791" i="28"/>
  <c r="J791" i="28"/>
  <c r="L791" i="28"/>
  <c r="I791" i="28"/>
  <c r="K791" i="28"/>
  <c r="M782" i="28"/>
  <c r="J782" i="28"/>
  <c r="K782" i="28"/>
  <c r="I782" i="28"/>
  <c r="L782" i="28"/>
  <c r="N782" i="28"/>
  <c r="I777" i="28"/>
  <c r="N876" i="28"/>
  <c r="M876" i="28"/>
  <c r="I876" i="28"/>
  <c r="K876" i="28"/>
  <c r="L876" i="28"/>
  <c r="J876" i="28"/>
  <c r="N874" i="28"/>
  <c r="K874" i="28"/>
  <c r="J874" i="28"/>
  <c r="I874" i="28"/>
  <c r="M874" i="28"/>
  <c r="L874" i="28"/>
  <c r="M920" i="28"/>
  <c r="K920" i="28"/>
  <c r="J920" i="28"/>
  <c r="N920" i="28"/>
  <c r="L920" i="28"/>
  <c r="I920" i="28"/>
  <c r="M917" i="28"/>
  <c r="J917" i="28"/>
  <c r="N917" i="28"/>
  <c r="K917" i="28"/>
  <c r="I917" i="28"/>
  <c r="L917" i="28"/>
  <c r="I918" i="28"/>
  <c r="L918" i="28"/>
  <c r="N918" i="28"/>
  <c r="M918" i="28"/>
  <c r="K918" i="28"/>
  <c r="J918" i="28"/>
  <c r="K957" i="28"/>
  <c r="J957" i="28"/>
  <c r="I957" i="28"/>
  <c r="M957" i="28"/>
  <c r="N957" i="28"/>
  <c r="L957" i="28"/>
  <c r="I949" i="28"/>
  <c r="M949" i="28"/>
  <c r="M998" i="28"/>
  <c r="J998" i="28"/>
  <c r="I998" i="28"/>
  <c r="N998" i="28"/>
  <c r="L998" i="28"/>
  <c r="K998" i="28"/>
  <c r="M1000" i="28"/>
  <c r="I1000" i="28"/>
  <c r="L1000" i="28"/>
  <c r="J1000" i="28"/>
  <c r="K1000" i="28"/>
  <c r="N1000" i="28"/>
  <c r="K1046" i="28"/>
  <c r="M1046" i="28"/>
  <c r="L1046" i="28"/>
  <c r="I1046" i="28"/>
  <c r="J1046" i="28"/>
  <c r="N1046" i="28"/>
  <c r="L1090" i="28"/>
  <c r="K1090" i="28"/>
  <c r="M1090" i="28"/>
  <c r="I1090" i="28"/>
  <c r="J1090" i="28"/>
  <c r="N1090" i="28"/>
  <c r="L1135" i="28"/>
  <c r="K1135" i="28"/>
  <c r="M1135" i="28"/>
  <c r="J1135" i="28"/>
  <c r="N1135" i="28"/>
  <c r="I1135" i="28"/>
  <c r="N613" i="28"/>
  <c r="K613" i="28"/>
  <c r="L613" i="28"/>
  <c r="I613" i="28"/>
  <c r="M613" i="28"/>
  <c r="J613" i="28"/>
  <c r="M569" i="28"/>
  <c r="I569" i="28"/>
  <c r="N569" i="28"/>
  <c r="J569" i="28"/>
  <c r="K569" i="28"/>
  <c r="L569" i="28"/>
  <c r="L361" i="28"/>
  <c r="J361" i="28"/>
  <c r="K361" i="28"/>
  <c r="N361" i="28"/>
  <c r="M361" i="28"/>
  <c r="I361" i="28"/>
  <c r="J906" i="28"/>
  <c r="I906" i="28"/>
  <c r="J1003" i="28"/>
  <c r="M1003" i="28"/>
  <c r="N1003" i="28"/>
  <c r="K1003" i="28"/>
  <c r="L1003" i="28"/>
  <c r="I1003" i="28"/>
  <c r="M1049" i="28"/>
  <c r="L1049" i="28"/>
  <c r="I1049" i="28"/>
  <c r="K1049" i="28"/>
  <c r="J1049" i="28"/>
  <c r="N1049" i="28"/>
  <c r="I1078" i="28"/>
  <c r="N1078" i="28"/>
  <c r="I1134" i="28"/>
  <c r="J1134" i="28"/>
  <c r="K1134" i="28"/>
  <c r="N1134" i="28"/>
  <c r="M1134" i="28"/>
  <c r="L1134" i="28"/>
  <c r="M1121" i="28"/>
  <c r="K1121" i="28"/>
  <c r="J702" i="28"/>
  <c r="K702" i="28"/>
  <c r="I702" i="28"/>
  <c r="N702" i="28"/>
  <c r="M702" i="28"/>
  <c r="L702" i="28"/>
  <c r="J605" i="28"/>
  <c r="L605" i="28"/>
  <c r="J529" i="28"/>
  <c r="N529" i="28"/>
  <c r="I529" i="28"/>
  <c r="M529" i="28"/>
  <c r="L529" i="28"/>
  <c r="K529" i="28"/>
  <c r="N484" i="28"/>
  <c r="K484" i="28"/>
  <c r="L484" i="28"/>
  <c r="M484" i="28"/>
  <c r="J484" i="28"/>
  <c r="I484" i="28"/>
  <c r="N562" i="28"/>
  <c r="K648" i="28"/>
  <c r="M648" i="28"/>
  <c r="K390" i="28"/>
  <c r="M390" i="28"/>
  <c r="I697" i="28"/>
  <c r="N697" i="28"/>
  <c r="K697" i="28"/>
  <c r="L697" i="28"/>
  <c r="M697" i="28"/>
  <c r="J697" i="28"/>
  <c r="Z49" i="30"/>
  <c r="N97" i="27"/>
  <c r="AE47" i="27" s="1"/>
  <c r="I57" i="30"/>
  <c r="Z48" i="30"/>
  <c r="Z47" i="30"/>
  <c r="I1149" i="28"/>
  <c r="L114" i="27"/>
  <c r="K114" i="27"/>
  <c r="M57" i="29"/>
  <c r="J740" i="28"/>
  <c r="L740" i="28"/>
  <c r="M740" i="28"/>
  <c r="I740" i="28"/>
  <c r="N740" i="28"/>
  <c r="K740" i="28"/>
  <c r="M279" i="27"/>
  <c r="I748" i="28"/>
  <c r="N748" i="28"/>
  <c r="K748" i="28"/>
  <c r="J748" i="28"/>
  <c r="L748" i="28"/>
  <c r="M748" i="28"/>
  <c r="M169" i="27"/>
  <c r="L224" i="27"/>
  <c r="K734" i="28"/>
  <c r="I114" i="27"/>
  <c r="N57" i="29"/>
  <c r="N745" i="28"/>
  <c r="M745" i="28"/>
  <c r="K745" i="28"/>
  <c r="J745" i="28"/>
  <c r="L745" i="28"/>
  <c r="I745" i="28"/>
  <c r="N279" i="27"/>
  <c r="J279" i="27"/>
  <c r="I746" i="28"/>
  <c r="N746" i="28"/>
  <c r="K746" i="28"/>
  <c r="J746" i="28"/>
  <c r="L746" i="28"/>
  <c r="M746" i="28"/>
  <c r="I169" i="27"/>
  <c r="K224" i="27"/>
  <c r="M739" i="28"/>
  <c r="J739" i="28"/>
  <c r="K739" i="28"/>
  <c r="I739" i="28"/>
  <c r="L739" i="28"/>
  <c r="N739" i="28"/>
  <c r="J734" i="28"/>
  <c r="N114" i="27"/>
  <c r="I57" i="29"/>
  <c r="J741" i="28"/>
  <c r="K741" i="28"/>
  <c r="L741" i="28"/>
  <c r="I741" i="28"/>
  <c r="N741" i="28"/>
  <c r="M741" i="28"/>
  <c r="I279" i="27"/>
  <c r="K279" i="27"/>
  <c r="M743" i="28"/>
  <c r="J743" i="28"/>
  <c r="K743" i="28"/>
  <c r="I743" i="28"/>
  <c r="L743" i="28"/>
  <c r="N743" i="28"/>
  <c r="M742" i="28"/>
  <c r="N742" i="28"/>
  <c r="I742" i="28"/>
  <c r="J742" i="28"/>
  <c r="L742" i="28"/>
  <c r="K742" i="28"/>
  <c r="N169" i="27"/>
  <c r="L169" i="27"/>
  <c r="I224" i="27"/>
  <c r="M224" i="27"/>
  <c r="I734" i="28"/>
  <c r="N734" i="28"/>
  <c r="J114" i="27"/>
  <c r="M114" i="27"/>
  <c r="L279" i="27"/>
  <c r="N747" i="28"/>
  <c r="L747" i="28"/>
  <c r="J747" i="28"/>
  <c r="M747" i="28"/>
  <c r="I747" i="28"/>
  <c r="K747" i="28"/>
  <c r="K169" i="27"/>
  <c r="J169" i="27"/>
  <c r="N224" i="27"/>
  <c r="J224" i="27"/>
  <c r="J744" i="28"/>
  <c r="L744" i="28"/>
  <c r="M744" i="28"/>
  <c r="I744" i="28"/>
  <c r="N744" i="28"/>
  <c r="K744" i="28"/>
  <c r="M734" i="28"/>
  <c r="L734" i="28"/>
  <c r="J1174" i="28"/>
  <c r="L1173" i="28"/>
  <c r="L1172" i="28"/>
  <c r="J1173" i="28"/>
  <c r="M1179" i="28"/>
  <c r="N1179" i="28"/>
  <c r="AB49" i="30"/>
  <c r="K1149" i="28"/>
  <c r="AA49" i="30"/>
  <c r="J1149" i="28"/>
  <c r="J1172" i="28"/>
  <c r="K1174" i="28"/>
  <c r="L1149" i="28"/>
  <c r="L1174" i="28"/>
  <c r="K1173" i="28"/>
  <c r="K1172" i="28"/>
  <c r="I77" i="28"/>
  <c r="AD48" i="29"/>
  <c r="I105" i="28"/>
  <c r="J57" i="30"/>
  <c r="AA47" i="30"/>
  <c r="AA48" i="30"/>
  <c r="L57" i="30"/>
  <c r="AC47" i="30"/>
  <c r="AC48" i="30"/>
  <c r="V51" i="30"/>
  <c r="AE50" i="30"/>
  <c r="AA50" i="30"/>
  <c r="Z50" i="30"/>
  <c r="AC50" i="30"/>
  <c r="AB50" i="30"/>
  <c r="AD50" i="30"/>
  <c r="K57" i="30"/>
  <c r="AB47" i="30"/>
  <c r="AB48" i="30"/>
  <c r="Z48" i="29"/>
  <c r="AE47" i="29"/>
  <c r="Z47" i="29"/>
  <c r="AE48" i="29"/>
  <c r="AD47" i="29"/>
  <c r="J105" i="28"/>
  <c r="V50" i="29"/>
  <c r="AE49" i="29"/>
  <c r="AD49" i="29"/>
  <c r="Z49" i="29"/>
  <c r="K42" i="29"/>
  <c r="K719" i="28" s="1"/>
  <c r="L42" i="29"/>
  <c r="L719" i="28" s="1"/>
  <c r="J42" i="29"/>
  <c r="J719" i="28" s="1"/>
  <c r="L97" i="27"/>
  <c r="AC48" i="27" s="1"/>
  <c r="J97" i="27"/>
  <c r="AA49" i="27" s="1"/>
  <c r="K97" i="27"/>
  <c r="AB49" i="27" s="1"/>
  <c r="I57" i="27"/>
  <c r="K59" i="27"/>
  <c r="J106" i="28"/>
  <c r="J78" i="28"/>
  <c r="J285" i="28"/>
  <c r="J57" i="27"/>
  <c r="H289" i="28"/>
  <c r="I104" i="28"/>
  <c r="E314" i="28"/>
  <c r="E315" i="28"/>
  <c r="E310" i="28"/>
  <c r="E313" i="28"/>
  <c r="E311" i="28"/>
  <c r="E309" i="28"/>
  <c r="E318" i="28"/>
  <c r="E312" i="28"/>
  <c r="V50" i="27"/>
  <c r="J104" i="28"/>
  <c r="I284" i="28"/>
  <c r="J284" i="28"/>
  <c r="K352" i="28" l="1"/>
  <c r="L352" i="28"/>
  <c r="J352" i="28"/>
  <c r="N352" i="28"/>
  <c r="L317" i="28"/>
  <c r="AB50" i="27"/>
  <c r="AA48" i="27"/>
  <c r="AB48" i="27"/>
  <c r="AE48" i="27"/>
  <c r="AC47" i="27"/>
  <c r="AE49" i="27"/>
  <c r="AC49" i="27"/>
  <c r="AB47" i="27"/>
  <c r="AA47" i="27"/>
  <c r="K317" i="28"/>
  <c r="AC50" i="27"/>
  <c r="Z50" i="27"/>
  <c r="AE50" i="27"/>
  <c r="AA50" i="27"/>
  <c r="AD50" i="27"/>
  <c r="L316" i="28"/>
  <c r="L332" i="28"/>
  <c r="L362" i="28" s="1"/>
  <c r="L547" i="28"/>
  <c r="L577" i="28" s="1"/>
  <c r="L633" i="28"/>
  <c r="L663" i="28" s="1"/>
  <c r="L676" i="28"/>
  <c r="L706" i="28" s="1"/>
  <c r="L418" i="28"/>
  <c r="L448" i="28" s="1"/>
  <c r="L504" i="28"/>
  <c r="L534" i="28" s="1"/>
  <c r="L461" i="28"/>
  <c r="L491" i="28" s="1"/>
  <c r="L590" i="28"/>
  <c r="L620" i="28" s="1"/>
  <c r="L375" i="28"/>
  <c r="L405" i="28" s="1"/>
  <c r="K332" i="28"/>
  <c r="K362" i="28" s="1"/>
  <c r="K504" i="28"/>
  <c r="K534" i="28" s="1"/>
  <c r="K590" i="28"/>
  <c r="K620" i="28" s="1"/>
  <c r="K461" i="28"/>
  <c r="K491" i="28" s="1"/>
  <c r="K418" i="28"/>
  <c r="K448" i="28" s="1"/>
  <c r="K547" i="28"/>
  <c r="K577" i="28" s="1"/>
  <c r="K676" i="28"/>
  <c r="K706" i="28" s="1"/>
  <c r="K633" i="28"/>
  <c r="K663" i="28" s="1"/>
  <c r="K375" i="28"/>
  <c r="K405" i="28" s="1"/>
  <c r="J332" i="28"/>
  <c r="J547" i="28"/>
  <c r="J577" i="28" s="1"/>
  <c r="J461" i="28"/>
  <c r="J491" i="28" s="1"/>
  <c r="J375" i="28"/>
  <c r="J405" i="28" s="1"/>
  <c r="J418" i="28"/>
  <c r="J448" i="28" s="1"/>
  <c r="J633" i="28"/>
  <c r="J663" i="28" s="1"/>
  <c r="J504" i="28"/>
  <c r="J534" i="28" s="1"/>
  <c r="J676" i="28"/>
  <c r="J706" i="28" s="1"/>
  <c r="J590" i="28"/>
  <c r="J620" i="28" s="1"/>
  <c r="N332" i="28"/>
  <c r="N504" i="28"/>
  <c r="N534" i="28" s="1"/>
  <c r="N590" i="28"/>
  <c r="N620" i="28" s="1"/>
  <c r="N547" i="28"/>
  <c r="N577" i="28" s="1"/>
  <c r="N375" i="28"/>
  <c r="N405" i="28" s="1"/>
  <c r="N418" i="28"/>
  <c r="N448" i="28" s="1"/>
  <c r="N633" i="28"/>
  <c r="N663" i="28" s="1"/>
  <c r="N676" i="28"/>
  <c r="N706" i="28" s="1"/>
  <c r="N461" i="28"/>
  <c r="N491" i="28" s="1"/>
  <c r="N316" i="28"/>
  <c r="M316" i="28"/>
  <c r="I1179" i="28"/>
  <c r="J316" i="28"/>
  <c r="K316" i="28"/>
  <c r="M317" i="28"/>
  <c r="J317" i="28"/>
  <c r="I317" i="28"/>
  <c r="I706" i="28"/>
  <c r="M577" i="28"/>
  <c r="L835" i="28"/>
  <c r="M362" i="28"/>
  <c r="K835" i="28"/>
  <c r="I835" i="28"/>
  <c r="K792" i="28"/>
  <c r="M663" i="28"/>
  <c r="M835" i="28"/>
  <c r="M405" i="28"/>
  <c r="I663" i="28"/>
  <c r="I448" i="28"/>
  <c r="N792" i="28"/>
  <c r="J792" i="28"/>
  <c r="J835" i="28"/>
  <c r="I534" i="28"/>
  <c r="M491" i="28"/>
  <c r="I491" i="28"/>
  <c r="M620" i="28"/>
  <c r="I620" i="28"/>
  <c r="M448" i="28"/>
  <c r="I577" i="28"/>
  <c r="N964" i="28"/>
  <c r="J964" i="28"/>
  <c r="L878" i="28"/>
  <c r="I878" i="28"/>
  <c r="K1136" i="28"/>
  <c r="M1136" i="28"/>
  <c r="N1093" i="28"/>
  <c r="J1007" i="28"/>
  <c r="J921" i="28"/>
  <c r="M1050" i="28"/>
  <c r="L792" i="28"/>
  <c r="M792" i="28"/>
  <c r="I362" i="28"/>
  <c r="I405" i="28"/>
  <c r="L964" i="28"/>
  <c r="M964" i="28"/>
  <c r="M706" i="28"/>
  <c r="M878" i="28"/>
  <c r="N1136" i="28"/>
  <c r="L1136" i="28"/>
  <c r="J1093" i="28"/>
  <c r="K1093" i="28"/>
  <c r="K1007" i="28"/>
  <c r="M921" i="28"/>
  <c r="N1050" i="28"/>
  <c r="I792" i="28"/>
  <c r="N835" i="28"/>
  <c r="M534" i="28"/>
  <c r="I964" i="28"/>
  <c r="J878" i="28"/>
  <c r="J1136" i="28"/>
  <c r="I1093" i="28"/>
  <c r="M1093" i="28"/>
  <c r="M1007" i="28"/>
  <c r="L1007" i="28"/>
  <c r="I921" i="28"/>
  <c r="K921" i="28"/>
  <c r="I1050" i="28"/>
  <c r="L1050" i="28"/>
  <c r="K964" i="28"/>
  <c r="N878" i="28"/>
  <c r="K878" i="28"/>
  <c r="I1136" i="28"/>
  <c r="L1093" i="28"/>
  <c r="N1007" i="28"/>
  <c r="I1007" i="28"/>
  <c r="N921" i="28"/>
  <c r="L921" i="28"/>
  <c r="K1050" i="28"/>
  <c r="J1050" i="28"/>
  <c r="N112" i="27"/>
  <c r="J749" i="28"/>
  <c r="L749" i="28"/>
  <c r="K749" i="28"/>
  <c r="J112" i="27"/>
  <c r="M749" i="28"/>
  <c r="N749" i="28"/>
  <c r="L112" i="27"/>
  <c r="I749" i="28"/>
  <c r="K1179" i="28"/>
  <c r="L1179" i="28"/>
  <c r="J1179" i="28"/>
  <c r="N304" i="28"/>
  <c r="K304" i="28"/>
  <c r="M304" i="28"/>
  <c r="L304" i="28"/>
  <c r="J304" i="28"/>
  <c r="K112" i="27"/>
  <c r="AB51" i="30"/>
  <c r="AE51" i="30"/>
  <c r="Z51" i="30"/>
  <c r="AD51" i="30"/>
  <c r="V52" i="30"/>
  <c r="AC51" i="30"/>
  <c r="AA51" i="30"/>
  <c r="AA49" i="29"/>
  <c r="AB49" i="29"/>
  <c r="L57" i="29"/>
  <c r="AC47" i="29"/>
  <c r="AC48" i="29"/>
  <c r="K57" i="29"/>
  <c r="AB47" i="29"/>
  <c r="AB48" i="29"/>
  <c r="AC49" i="29"/>
  <c r="J57" i="29"/>
  <c r="AA47" i="29"/>
  <c r="AA48" i="29"/>
  <c r="AC50" i="29"/>
  <c r="AB50" i="29"/>
  <c r="AD50" i="29"/>
  <c r="V51" i="29"/>
  <c r="AA50" i="29"/>
  <c r="AE50" i="29"/>
  <c r="Z50" i="29"/>
  <c r="L59" i="27"/>
  <c r="K80" i="28"/>
  <c r="K81" i="28"/>
  <c r="K107" i="28"/>
  <c r="K108" i="28"/>
  <c r="K289" i="28"/>
  <c r="K79" i="28"/>
  <c r="K78" i="28"/>
  <c r="K284" i="28"/>
  <c r="K105" i="28"/>
  <c r="K57" i="27"/>
  <c r="K104" i="28"/>
  <c r="J289" i="28"/>
  <c r="K106" i="28"/>
  <c r="K77" i="28"/>
  <c r="K285" i="28"/>
  <c r="L106" i="28"/>
  <c r="K313" i="28"/>
  <c r="K314" i="28"/>
  <c r="J313" i="28"/>
  <c r="I313" i="28"/>
  <c r="K315" i="28"/>
  <c r="N315" i="28"/>
  <c r="J315" i="28"/>
  <c r="M315" i="28"/>
  <c r="I315" i="28"/>
  <c r="L315" i="28"/>
  <c r="I312" i="28"/>
  <c r="J312" i="28"/>
  <c r="K312" i="28"/>
  <c r="K309" i="28"/>
  <c r="L309" i="28"/>
  <c r="N309" i="28"/>
  <c r="J309" i="28"/>
  <c r="M309" i="28"/>
  <c r="K311" i="28"/>
  <c r="N311" i="28"/>
  <c r="J311" i="28"/>
  <c r="M311" i="28"/>
  <c r="I311" i="28"/>
  <c r="L311" i="28"/>
  <c r="M310" i="28"/>
  <c r="I310" i="28"/>
  <c r="L310" i="28"/>
  <c r="N310" i="28"/>
  <c r="K310" i="28"/>
  <c r="J310" i="28"/>
  <c r="M318" i="28"/>
  <c r="I318" i="28"/>
  <c r="J318" i="28"/>
  <c r="L318" i="28"/>
  <c r="N318" i="28"/>
  <c r="K318" i="28"/>
  <c r="I314" i="28"/>
  <c r="J314" i="28"/>
  <c r="V51" i="27"/>
  <c r="I289" i="28"/>
  <c r="I304" i="28"/>
  <c r="J362" i="28" l="1"/>
  <c r="N362" i="28"/>
  <c r="AE51" i="27"/>
  <c r="AC51" i="27"/>
  <c r="AA51" i="27"/>
  <c r="AD51" i="27"/>
  <c r="Z51" i="27"/>
  <c r="AB51" i="27"/>
  <c r="I309" i="28"/>
  <c r="I319" i="28" s="1"/>
  <c r="J319" i="28"/>
  <c r="K319" i="28"/>
  <c r="AC52" i="30"/>
  <c r="AE52" i="30"/>
  <c r="Z52" i="30"/>
  <c r="V53" i="30"/>
  <c r="AB52" i="30"/>
  <c r="AA52" i="30"/>
  <c r="AD52" i="30"/>
  <c r="AD51" i="29"/>
  <c r="Z51" i="29"/>
  <c r="AC51" i="29"/>
  <c r="V52" i="29"/>
  <c r="AA51" i="29"/>
  <c r="AE51" i="29"/>
  <c r="AB51" i="29"/>
  <c r="L108" i="28"/>
  <c r="L80" i="28"/>
  <c r="L81" i="28"/>
  <c r="L105" i="28"/>
  <c r="L107" i="28"/>
  <c r="L79" i="28"/>
  <c r="L78" i="28"/>
  <c r="M59" i="27"/>
  <c r="L312" i="28"/>
  <c r="L57" i="27"/>
  <c r="L289" i="28"/>
  <c r="L313" i="28"/>
  <c r="L314" i="28"/>
  <c r="M106" i="28"/>
  <c r="L284" i="28"/>
  <c r="L104" i="28"/>
  <c r="L285" i="28"/>
  <c r="L77" i="28"/>
  <c r="V52" i="27"/>
  <c r="AA52" i="27" l="1"/>
  <c r="AB52" i="27"/>
  <c r="AD52" i="27"/>
  <c r="Z52" i="27"/>
  <c r="AC52" i="27"/>
  <c r="AE52" i="27"/>
  <c r="L319" i="28"/>
  <c r="AD53" i="30"/>
  <c r="Z53" i="30"/>
  <c r="AE53" i="30"/>
  <c r="AC53" i="30"/>
  <c r="V54" i="30"/>
  <c r="AA53" i="30"/>
  <c r="AB53" i="30"/>
  <c r="V53" i="29"/>
  <c r="AE52" i="29"/>
  <c r="AA52" i="29"/>
  <c r="AD52" i="29"/>
  <c r="Z52" i="29"/>
  <c r="AC52" i="29"/>
  <c r="AB52" i="29"/>
  <c r="N59" i="27"/>
  <c r="M108" i="28"/>
  <c r="M80" i="28"/>
  <c r="M81" i="28"/>
  <c r="M105" i="28"/>
  <c r="M107" i="28"/>
  <c r="M79" i="28"/>
  <c r="M78" i="28"/>
  <c r="M57" i="27"/>
  <c r="N57" i="27"/>
  <c r="M104" i="28"/>
  <c r="M284" i="28"/>
  <c r="M289" i="28"/>
  <c r="M314" i="28"/>
  <c r="M313" i="28"/>
  <c r="M312" i="28"/>
  <c r="M285" i="28"/>
  <c r="M77" i="28"/>
  <c r="N106" i="28"/>
  <c r="V53" i="27"/>
  <c r="AB53" i="27" l="1"/>
  <c r="AE53" i="27"/>
  <c r="AC53" i="27"/>
  <c r="AD53" i="27"/>
  <c r="AA53" i="27"/>
  <c r="Z53" i="27"/>
  <c r="M319" i="28"/>
  <c r="V55" i="30"/>
  <c r="AE54" i="30"/>
  <c r="AA54" i="30"/>
  <c r="AD54" i="30"/>
  <c r="AB54" i="30"/>
  <c r="Z54" i="30"/>
  <c r="AC54" i="30"/>
  <c r="AB53" i="29"/>
  <c r="V54" i="29"/>
  <c r="AE53" i="29"/>
  <c r="AA53" i="29"/>
  <c r="AC53" i="29"/>
  <c r="Z53" i="29"/>
  <c r="AD53" i="29"/>
  <c r="N108" i="28"/>
  <c r="N80" i="28"/>
  <c r="N81" i="28"/>
  <c r="N105" i="28"/>
  <c r="N107" i="28"/>
  <c r="N79" i="28"/>
  <c r="N78" i="28"/>
  <c r="N77" i="28"/>
  <c r="N285" i="28"/>
  <c r="N104" i="28"/>
  <c r="N284" i="28"/>
  <c r="N289" i="28"/>
  <c r="N313" i="28"/>
  <c r="N314" i="28"/>
  <c r="N312" i="28"/>
  <c r="V54" i="27"/>
  <c r="AE54" i="27" l="1"/>
  <c r="AA54" i="27"/>
  <c r="AD54" i="27"/>
  <c r="AB54" i="27"/>
  <c r="Z54" i="27"/>
  <c r="AC54" i="27"/>
  <c r="N319" i="28"/>
  <c r="AB55" i="30"/>
  <c r="V56" i="30"/>
  <c r="AD55" i="30"/>
  <c r="AE55" i="30"/>
  <c r="AC55" i="30"/>
  <c r="AA55" i="30"/>
  <c r="Z55" i="30"/>
  <c r="AC54" i="29"/>
  <c r="AB54" i="29"/>
  <c r="Z54" i="29"/>
  <c r="AE54" i="29"/>
  <c r="V55" i="29"/>
  <c r="AD54" i="29"/>
  <c r="AA54" i="29"/>
  <c r="V55" i="27"/>
  <c r="AC55" i="27" l="1"/>
  <c r="AD55" i="27"/>
  <c r="Z55" i="27"/>
  <c r="AB55" i="27"/>
  <c r="AE55" i="27"/>
  <c r="AA55" i="27"/>
  <c r="AC56" i="30"/>
  <c r="AD56" i="30"/>
  <c r="AA56" i="30"/>
  <c r="AA105" i="30" s="1"/>
  <c r="Z56" i="30"/>
  <c r="AE56" i="30"/>
  <c r="AB56" i="30"/>
  <c r="AD55" i="29"/>
  <c r="Z55" i="29"/>
  <c r="AC55" i="29"/>
  <c r="AE55" i="29"/>
  <c r="AB55" i="29"/>
  <c r="V56" i="29"/>
  <c r="AA55" i="29"/>
  <c r="V56" i="27"/>
  <c r="AC56" i="27" l="1"/>
  <c r="AA56" i="27"/>
  <c r="AB56" i="27"/>
  <c r="AD56" i="27"/>
  <c r="AE56" i="27"/>
  <c r="Z56" i="27"/>
  <c r="AB107" i="30"/>
  <c r="AA102" i="30"/>
  <c r="AC103" i="30"/>
  <c r="AB110" i="30"/>
  <c r="AA107" i="30"/>
  <c r="AB105" i="30"/>
  <c r="AC111" i="30"/>
  <c r="AC102" i="30"/>
  <c r="AE56" i="29"/>
  <c r="AA56" i="29"/>
  <c r="AD56" i="29"/>
  <c r="Z56" i="29"/>
  <c r="AB56" i="29"/>
  <c r="AC56" i="29"/>
  <c r="AC110" i="29" l="1"/>
  <c r="AC104" i="29"/>
  <c r="AD109" i="29"/>
  <c r="Z104" i="29"/>
  <c r="AB103" i="29"/>
  <c r="AA103" i="29"/>
  <c r="AC103" i="29"/>
  <c r="AB110" i="29"/>
  <c r="AA102" i="29"/>
  <c r="AB102" i="29"/>
  <c r="AE104" i="29"/>
  <c r="AA111" i="27" l="1"/>
  <c r="Z106" i="27"/>
  <c r="AB105" i="27"/>
  <c r="AA103" i="27"/>
  <c r="AC106" i="27"/>
  <c r="AA109" i="27"/>
  <c r="Z111" i="27"/>
  <c r="AC111" i="27"/>
  <c r="AC102" i="27"/>
  <c r="AB107" i="27"/>
  <c r="AA106" i="27"/>
  <c r="AE102" i="27"/>
  <c r="AB110" i="27"/>
  <c r="Z108" i="27"/>
  <c r="AB102" i="27"/>
  <c r="AA108" i="27"/>
  <c r="Z104" i="27"/>
  <c r="AB104" i="27"/>
  <c r="AB109" i="27"/>
  <c r="Z110" i="27"/>
  <c r="AC109" i="27"/>
  <c r="AB111" i="27"/>
  <c r="AC105" i="27"/>
  <c r="AA105" i="27"/>
  <c r="AA107" i="27"/>
  <c r="AE107" i="27"/>
  <c r="AA110" i="27"/>
  <c r="Z103" i="27"/>
  <c r="AA102" i="27"/>
  <c r="Z102" i="27"/>
  <c r="AC110" i="27"/>
  <c r="AB103" i="27"/>
  <c r="Z105" i="27"/>
  <c r="AB108" i="27"/>
  <c r="Z107" i="27"/>
  <c r="AC108" i="27"/>
  <c r="Z109" i="27"/>
  <c r="AC104" i="27"/>
  <c r="AB106" i="27"/>
  <c r="AE110" i="27"/>
  <c r="AE108" i="27"/>
  <c r="AD108" i="27"/>
  <c r="AD105" i="27"/>
  <c r="AC103" i="27"/>
  <c r="AE109" i="27"/>
  <c r="AA104" i="27"/>
  <c r="AE103" i="27"/>
  <c r="AD111" i="27"/>
  <c r="AD110" i="27"/>
  <c r="AD103" i="27"/>
  <c r="AD106" i="27"/>
  <c r="AC107" i="27"/>
  <c r="AD102" i="27"/>
  <c r="AE104" i="27"/>
  <c r="AD107" i="27"/>
  <c r="AD109" i="27"/>
  <c r="AD104" i="27"/>
  <c r="AE111" i="27"/>
  <c r="AE105" i="27"/>
  <c r="AE106" i="27"/>
  <c r="AA111" i="29"/>
  <c r="AA105" i="29"/>
  <c r="AB108" i="29"/>
  <c r="AD110" i="29"/>
  <c r="AB109" i="29"/>
  <c r="AB105" i="29"/>
  <c r="AA109" i="29"/>
  <c r="Z108" i="29"/>
  <c r="AA107" i="29"/>
  <c r="AB111" i="29"/>
  <c r="AC105" i="29"/>
  <c r="AC106" i="29"/>
  <c r="AC107" i="29"/>
  <c r="AC102" i="29"/>
  <c r="AC111" i="29"/>
  <c r="AB107" i="29"/>
  <c r="AD106" i="29"/>
  <c r="Z106" i="29"/>
  <c r="AE111" i="29"/>
  <c r="AC108" i="29"/>
  <c r="AE103" i="29"/>
  <c r="AE106" i="29"/>
  <c r="AE107" i="29"/>
  <c r="Z110" i="29"/>
  <c r="AA106" i="29"/>
  <c r="AE108" i="29"/>
  <c r="AE105" i="29"/>
  <c r="Z103" i="29"/>
  <c r="AD108" i="29"/>
  <c r="AD103" i="29"/>
  <c r="AB104" i="29"/>
  <c r="AC109" i="29"/>
  <c r="Z102" i="29"/>
  <c r="AD105" i="29"/>
  <c r="AE109" i="29"/>
  <c r="AA110" i="29"/>
  <c r="AD104" i="29"/>
  <c r="AE102" i="29"/>
  <c r="AA104" i="29"/>
  <c r="AA108" i="29"/>
  <c r="AE110" i="29"/>
  <c r="AD107" i="29"/>
  <c r="Z109" i="29"/>
  <c r="AB106" i="29"/>
  <c r="Z111" i="29"/>
  <c r="AD102" i="29"/>
  <c r="Z107" i="29"/>
  <c r="AD111" i="29"/>
  <c r="Z105" i="29"/>
  <c r="AA110" i="30" l="1"/>
  <c r="AA111" i="30"/>
  <c r="AA164" i="30" s="1"/>
  <c r="AA166" i="30" s="1"/>
  <c r="AA109" i="30"/>
  <c r="AB109" i="30"/>
  <c r="AC107" i="30"/>
  <c r="Z105" i="30"/>
  <c r="AC104" i="30"/>
  <c r="AA103" i="30"/>
  <c r="AC109" i="30"/>
  <c r="AC108" i="30"/>
  <c r="AB108" i="30"/>
  <c r="AC110" i="30"/>
  <c r="AC105" i="30"/>
  <c r="Z110" i="30"/>
  <c r="AE103" i="30"/>
  <c r="AD110" i="30"/>
  <c r="AC106" i="30"/>
  <c r="AB102" i="30"/>
  <c r="Z109" i="30"/>
  <c r="AE104" i="30"/>
  <c r="AD102" i="30"/>
  <c r="AB106" i="30"/>
  <c r="AB104" i="30"/>
  <c r="AA108" i="30"/>
  <c r="AB103" i="30"/>
  <c r="AA104" i="30"/>
  <c r="AB111" i="30"/>
  <c r="AA106" i="30"/>
  <c r="Z106" i="30"/>
  <c r="AE108" i="30"/>
  <c r="Z103" i="30"/>
  <c r="AD104" i="30"/>
  <c r="AD105" i="30"/>
  <c r="AD103" i="30"/>
  <c r="Z102" i="30"/>
  <c r="AE102" i="30"/>
  <c r="AE109" i="30"/>
  <c r="AE105" i="30"/>
  <c r="AE110" i="30"/>
  <c r="AE111" i="30"/>
  <c r="AE106" i="30"/>
  <c r="Z104" i="30"/>
  <c r="AE107" i="30"/>
  <c r="AD109" i="30"/>
  <c r="AD111" i="30"/>
  <c r="Z108" i="30"/>
  <c r="AD107" i="30"/>
  <c r="AD108" i="30"/>
  <c r="Z111" i="30"/>
  <c r="AD106" i="30"/>
  <c r="Z107" i="30"/>
  <c r="AB130" i="30" l="1"/>
  <c r="AE131" i="30"/>
  <c r="AC131" i="30"/>
  <c r="Z131" i="30"/>
  <c r="AA130" i="30"/>
  <c r="AD130" i="30"/>
  <c r="AC130" i="30"/>
  <c r="AE129" i="30"/>
  <c r="AA129" i="30"/>
  <c r="Z129" i="30"/>
  <c r="AB129" i="30"/>
  <c r="AC129" i="30"/>
  <c r="AE130" i="30"/>
  <c r="AA131" i="30"/>
  <c r="AB131" i="30"/>
  <c r="AD131" i="30"/>
  <c r="Z130" i="30"/>
  <c r="AD129" i="30"/>
  <c r="AB76" i="30"/>
  <c r="AE76" i="30"/>
  <c r="AC75" i="30"/>
  <c r="AC74" i="30"/>
  <c r="AC76" i="30"/>
  <c r="AA75" i="30"/>
  <c r="AD74" i="30"/>
  <c r="AE75" i="30"/>
  <c r="AE74" i="30"/>
  <c r="Z76" i="30"/>
  <c r="AA76" i="30"/>
  <c r="AA74" i="30"/>
  <c r="AB75" i="30"/>
  <c r="Z74" i="30"/>
  <c r="AD76" i="30"/>
  <c r="AB74" i="30"/>
  <c r="Z75" i="30"/>
  <c r="AD75" i="30"/>
  <c r="AE74" i="27"/>
  <c r="AE76" i="27"/>
  <c r="AE75" i="27"/>
  <c r="AA74" i="27"/>
  <c r="AD75" i="27"/>
  <c r="AB76" i="27"/>
  <c r="Z74" i="27"/>
  <c r="AA76" i="27"/>
  <c r="Z75" i="27"/>
  <c r="AB75" i="27"/>
  <c r="AC75" i="27"/>
  <c r="AB74" i="27"/>
  <c r="Z76" i="27"/>
  <c r="AA75" i="27"/>
  <c r="AC76" i="27"/>
  <c r="AD74" i="27"/>
  <c r="AD76" i="27"/>
  <c r="AC74" i="27"/>
  <c r="AA159" i="30"/>
  <c r="AA160" i="30"/>
  <c r="AD161" i="30"/>
  <c r="AB158" i="30"/>
  <c r="AB161" i="30"/>
  <c r="AB159" i="30"/>
  <c r="AC160" i="30"/>
  <c r="AC158" i="30"/>
  <c r="Z165" i="30"/>
  <c r="AC164" i="30"/>
  <c r="AC163" i="30"/>
  <c r="AE164" i="30"/>
  <c r="AC162" i="30"/>
  <c r="AA163" i="30"/>
  <c r="AE157" i="30"/>
  <c r="AC166" i="30"/>
  <c r="Z162" i="30"/>
  <c r="Z166" i="30"/>
  <c r="Z158" i="30"/>
  <c r="AB164" i="30"/>
  <c r="Z163" i="30"/>
  <c r="AE162" i="30"/>
  <c r="AE158" i="30"/>
  <c r="Z159" i="30"/>
  <c r="AA157" i="30"/>
  <c r="AE166" i="30"/>
  <c r="AA165" i="30"/>
  <c r="Z160" i="30"/>
  <c r="AC161" i="30"/>
  <c r="AB165" i="30"/>
  <c r="AD157" i="30"/>
  <c r="AD162" i="30"/>
  <c r="AC165" i="30"/>
  <c r="AC157" i="30"/>
  <c r="AB160" i="30"/>
  <c r="AD164" i="30"/>
  <c r="Z164" i="30"/>
  <c r="AE159" i="30"/>
  <c r="AE160" i="30"/>
  <c r="AB157" i="30"/>
  <c r="AA158" i="30"/>
  <c r="AB162" i="30"/>
  <c r="AD159" i="30"/>
  <c r="AD165" i="30"/>
  <c r="AD158" i="30"/>
  <c r="AE161" i="30"/>
  <c r="AA162" i="30"/>
  <c r="AE163" i="30"/>
  <c r="Z157" i="30"/>
  <c r="AC159" i="30"/>
  <c r="AD163" i="30"/>
  <c r="AA161" i="30"/>
  <c r="Z161" i="30"/>
  <c r="AB163" i="30"/>
  <c r="AD166" i="30"/>
  <c r="AE165" i="30"/>
  <c r="AD160" i="30"/>
  <c r="AB166" i="30"/>
  <c r="AC129" i="27" l="1"/>
  <c r="AA166" i="27"/>
  <c r="AA164" i="27"/>
  <c r="AB157" i="27"/>
  <c r="Z160" i="27"/>
  <c r="AA158" i="27"/>
  <c r="Z159" i="27"/>
  <c r="Z163" i="27"/>
  <c r="AD161" i="27"/>
  <c r="AB166" i="27"/>
  <c r="AD163" i="27"/>
  <c r="AE162" i="27"/>
  <c r="AC163" i="27"/>
  <c r="AD166" i="27"/>
  <c r="AC166" i="27"/>
  <c r="AD160" i="27"/>
  <c r="AC159" i="27"/>
  <c r="Z165" i="27"/>
  <c r="AE164" i="27"/>
  <c r="AD165" i="27"/>
  <c r="AC162" i="27"/>
  <c r="AE165" i="27"/>
  <c r="AC157" i="27"/>
  <c r="Z162" i="27"/>
  <c r="AB162" i="27"/>
  <c r="Z158" i="27"/>
  <c r="Z161" i="27"/>
  <c r="AC161" i="27"/>
  <c r="AC165" i="27"/>
  <c r="AA165" i="27"/>
  <c r="AB158" i="27"/>
  <c r="AD159" i="27"/>
  <c r="AE161" i="27"/>
  <c r="AE159" i="27"/>
  <c r="AA160" i="27"/>
  <c r="AC164" i="27"/>
  <c r="AC160" i="27"/>
  <c r="AB160" i="27"/>
  <c r="AE163" i="27"/>
  <c r="AA163" i="27"/>
  <c r="Z157" i="27"/>
  <c r="AB161" i="27"/>
  <c r="Z166" i="27"/>
  <c r="AA161" i="27"/>
  <c r="AD157" i="27"/>
  <c r="AA162" i="27"/>
  <c r="AB159" i="27"/>
  <c r="AA159" i="27"/>
  <c r="AE157" i="27"/>
  <c r="AD162" i="27"/>
  <c r="AB163" i="27"/>
  <c r="AB165" i="27"/>
  <c r="AE158" i="27"/>
  <c r="AD158" i="27"/>
  <c r="AC158" i="27"/>
  <c r="AE160" i="27"/>
  <c r="AB164" i="27"/>
  <c r="AE166" i="27"/>
  <c r="AD164" i="27"/>
  <c r="Z164" i="27"/>
  <c r="AA157" i="27"/>
  <c r="AA221" i="27"/>
  <c r="AC212" i="27"/>
  <c r="Z218" i="27"/>
  <c r="AD216" i="27"/>
  <c r="Z221" i="27"/>
  <c r="AC213" i="27"/>
  <c r="Z213" i="27"/>
  <c r="AE212" i="27"/>
  <c r="AC221" i="27"/>
  <c r="AC219" i="27"/>
  <c r="AB219" i="27"/>
  <c r="AD219" i="27"/>
  <c r="AA219" i="27"/>
  <c r="AB220" i="27"/>
  <c r="AB214" i="27"/>
  <c r="AE213" i="27"/>
  <c r="Z212" i="27"/>
  <c r="AC217" i="27"/>
  <c r="Z216" i="27"/>
  <c r="AD217" i="27"/>
  <c r="AA213" i="27"/>
  <c r="AB216" i="27"/>
  <c r="AB215" i="27"/>
  <c r="Z219" i="27"/>
  <c r="AE221" i="27"/>
  <c r="AC214" i="27"/>
  <c r="AE217" i="27"/>
  <c r="AE215" i="27"/>
  <c r="AB212" i="27"/>
  <c r="AE214" i="27"/>
  <c r="AD213" i="27"/>
  <c r="AA214" i="27"/>
  <c r="Z214" i="27"/>
  <c r="AA215" i="27"/>
  <c r="AD212" i="27"/>
  <c r="AA216" i="27"/>
  <c r="AD218" i="27"/>
  <c r="AA212" i="27"/>
  <c r="AB217" i="27"/>
  <c r="AD215" i="27"/>
  <c r="AA220" i="27"/>
  <c r="AD221" i="27"/>
  <c r="Z215" i="27"/>
  <c r="AC215" i="27"/>
  <c r="AD214" i="27"/>
  <c r="AC220" i="27"/>
  <c r="AE218" i="27"/>
  <c r="AB221" i="27"/>
  <c r="Z217" i="27"/>
  <c r="AA217" i="27"/>
  <c r="AB213" i="27"/>
  <c r="Z220" i="27"/>
  <c r="AE216" i="27"/>
  <c r="AD220" i="27"/>
  <c r="AE220" i="27"/>
  <c r="AA218" i="27"/>
  <c r="AC218" i="27"/>
  <c r="AB218" i="27"/>
  <c r="AC216" i="27"/>
  <c r="AE219" i="27"/>
  <c r="Z272" i="27"/>
  <c r="Z268" i="27"/>
  <c r="AC270" i="27"/>
  <c r="Z273" i="27"/>
  <c r="Z276" i="27"/>
  <c r="AB271" i="27"/>
  <c r="AB274" i="27"/>
  <c r="Z267" i="27"/>
  <c r="Z269" i="27"/>
  <c r="AC267" i="27"/>
  <c r="AC268" i="27"/>
  <c r="AD274" i="27"/>
  <c r="AD270" i="27"/>
  <c r="AA272" i="27"/>
  <c r="AB276" i="27"/>
  <c r="Z275" i="27"/>
  <c r="AA275" i="27"/>
  <c r="AE275" i="27"/>
  <c r="Z274" i="27"/>
  <c r="AB270" i="27"/>
  <c r="AC274" i="27"/>
  <c r="AE267" i="27"/>
  <c r="AD276" i="27"/>
  <c r="AB268" i="27"/>
  <c r="AD272" i="27"/>
  <c r="Z270" i="27"/>
  <c r="AC269" i="27"/>
  <c r="AA267" i="27"/>
  <c r="Z271" i="27"/>
  <c r="AA269" i="27"/>
  <c r="AE273" i="27"/>
  <c r="AC276" i="27"/>
  <c r="AD273" i="27"/>
  <c r="AE274" i="27"/>
  <c r="AC275" i="27"/>
  <c r="AD271" i="27"/>
  <c r="AD275" i="27"/>
  <c r="AE276" i="27"/>
  <c r="AE269" i="27"/>
  <c r="AA270" i="27"/>
  <c r="AC272" i="27"/>
  <c r="AD267" i="27"/>
  <c r="AD268" i="27"/>
  <c r="AA271" i="27"/>
  <c r="AA274" i="27"/>
  <c r="AB273" i="27"/>
  <c r="AE272" i="27"/>
  <c r="AB275" i="27"/>
  <c r="AC273" i="27"/>
  <c r="AA276" i="27"/>
  <c r="AE270" i="27"/>
  <c r="AB269" i="27"/>
  <c r="AD269" i="27"/>
  <c r="AE268" i="27"/>
  <c r="AA268" i="27"/>
  <c r="AB267" i="27"/>
  <c r="AE271" i="27"/>
  <c r="AB272" i="27"/>
  <c r="AA273" i="27"/>
  <c r="AC271" i="27"/>
  <c r="AB322" i="27"/>
  <c r="Z324" i="27"/>
  <c r="AC325" i="27"/>
  <c r="AE326" i="27"/>
  <c r="Z325" i="27"/>
  <c r="AB330" i="27"/>
  <c r="AA322" i="27"/>
  <c r="AA328" i="27"/>
  <c r="Z331" i="27"/>
  <c r="AD324" i="27"/>
  <c r="AB323" i="27"/>
  <c r="AD323" i="27"/>
  <c r="AC327" i="27"/>
  <c r="AE324" i="27"/>
  <c r="AD322" i="27"/>
  <c r="AA386" i="27"/>
  <c r="AB379" i="27"/>
  <c r="Z386" i="27"/>
  <c r="AB382" i="27"/>
  <c r="AA380" i="27"/>
  <c r="Z380" i="27"/>
  <c r="AC378" i="27"/>
  <c r="AA382" i="27"/>
  <c r="AB383" i="27"/>
  <c r="AB378" i="27"/>
  <c r="AB385" i="27"/>
  <c r="AD377" i="27"/>
  <c r="AE380" i="27"/>
  <c r="AC377" i="27"/>
  <c r="AD384" i="27"/>
  <c r="AA441" i="27"/>
  <c r="AE432" i="27"/>
  <c r="AD435" i="27"/>
  <c r="AC435" i="27"/>
  <c r="AE435" i="27"/>
  <c r="AC432" i="27"/>
  <c r="Z441" i="27"/>
  <c r="AC438" i="27"/>
  <c r="AB435" i="27"/>
  <c r="AD433" i="27"/>
  <c r="AD439" i="27"/>
  <c r="AC433" i="27"/>
  <c r="AC439" i="27"/>
  <c r="AE433" i="27"/>
  <c r="AA433" i="27"/>
  <c r="AA496" i="27"/>
  <c r="AB496" i="27"/>
  <c r="AC489" i="27"/>
  <c r="AD488" i="27"/>
  <c r="Z488" i="27"/>
  <c r="Z495" i="27"/>
  <c r="AE491" i="27"/>
  <c r="Z491" i="27"/>
  <c r="AA495" i="27"/>
  <c r="AA492" i="27"/>
  <c r="AE488" i="27"/>
  <c r="AB488" i="27"/>
  <c r="Z493" i="27"/>
  <c r="AD496" i="27"/>
  <c r="Z489" i="27"/>
  <c r="AA551" i="27"/>
  <c r="AA545" i="27"/>
  <c r="AC548" i="27"/>
  <c r="AD551" i="27"/>
  <c r="AC546" i="27"/>
  <c r="AE547" i="27"/>
  <c r="AE545" i="27"/>
  <c r="AA546" i="27"/>
  <c r="AD543" i="27"/>
  <c r="AC542" i="27"/>
  <c r="AA543" i="27"/>
  <c r="Z551" i="27"/>
  <c r="AE549" i="27"/>
  <c r="Z546" i="27"/>
  <c r="Z543" i="27"/>
  <c r="AC329" i="27"/>
  <c r="Z330" i="27"/>
  <c r="AC330" i="27"/>
  <c r="AE328" i="27"/>
  <c r="AE322" i="27"/>
  <c r="AE323" i="27"/>
  <c r="AB325" i="27"/>
  <c r="AD327" i="27"/>
  <c r="AB329" i="27"/>
  <c r="AD326" i="27"/>
  <c r="AC326" i="27"/>
  <c r="AA325" i="27"/>
  <c r="AC328" i="27"/>
  <c r="AA327" i="27"/>
  <c r="AE325" i="27"/>
  <c r="AD382" i="27"/>
  <c r="AC379" i="27"/>
  <c r="AC380" i="27"/>
  <c r="Z384" i="27"/>
  <c r="AC382" i="27"/>
  <c r="AD378" i="27"/>
  <c r="AC385" i="27"/>
  <c r="AE381" i="27"/>
  <c r="Z379" i="27"/>
  <c r="AA385" i="27"/>
  <c r="AA384" i="27"/>
  <c r="AD381" i="27"/>
  <c r="AA377" i="27"/>
  <c r="AE379" i="27"/>
  <c r="AC386" i="27"/>
  <c r="Z434" i="27"/>
  <c r="AC437" i="27"/>
  <c r="AE434" i="27"/>
  <c r="Z432" i="27"/>
  <c r="AD432" i="27"/>
  <c r="AB441" i="27"/>
  <c r="AD438" i="27"/>
  <c r="AA434" i="27"/>
  <c r="AB434" i="27"/>
  <c r="Z437" i="27"/>
  <c r="AE440" i="27"/>
  <c r="AB440" i="27"/>
  <c r="AB436" i="27"/>
  <c r="AC440" i="27"/>
  <c r="AE436" i="27"/>
  <c r="Z496" i="27"/>
  <c r="AB494" i="27"/>
  <c r="AA493" i="27"/>
  <c r="AE492" i="27"/>
  <c r="AE495" i="27"/>
  <c r="AE493" i="27"/>
  <c r="AB490" i="27"/>
  <c r="AC487" i="27"/>
  <c r="AE496" i="27"/>
  <c r="AA491" i="27"/>
  <c r="AB489" i="27"/>
  <c r="AC496" i="27"/>
  <c r="AE494" i="27"/>
  <c r="AA490" i="27"/>
  <c r="AD491" i="27"/>
  <c r="Z545" i="27"/>
  <c r="AB548" i="27"/>
  <c r="AB551" i="27"/>
  <c r="AC549" i="27"/>
  <c r="AE550" i="27"/>
  <c r="AB546" i="27"/>
  <c r="AE543" i="27"/>
  <c r="AB549" i="27"/>
  <c r="AC551" i="27"/>
  <c r="Z548" i="27"/>
  <c r="AE546" i="27"/>
  <c r="AC547" i="27"/>
  <c r="AB547" i="27"/>
  <c r="AC544" i="27"/>
  <c r="Z549" i="27"/>
  <c r="AC323" i="27"/>
  <c r="AC331" i="27"/>
  <c r="AB331" i="27"/>
  <c r="AA324" i="27"/>
  <c r="AB328" i="27"/>
  <c r="Z326" i="27"/>
  <c r="Z322" i="27"/>
  <c r="Z327" i="27"/>
  <c r="AB326" i="27"/>
  <c r="AC322" i="27"/>
  <c r="Z328" i="27"/>
  <c r="AE329" i="27"/>
  <c r="AA323" i="27"/>
  <c r="AA329" i="27"/>
  <c r="AE331" i="27"/>
  <c r="AD383" i="27"/>
  <c r="AA381" i="27"/>
  <c r="AB386" i="27"/>
  <c r="Z383" i="27"/>
  <c r="Z382" i="27"/>
  <c r="AE378" i="27"/>
  <c r="AE385" i="27"/>
  <c r="Z378" i="27"/>
  <c r="AB381" i="27"/>
  <c r="Z385" i="27"/>
  <c r="AC383" i="27"/>
  <c r="AB380" i="27"/>
  <c r="AA379" i="27"/>
  <c r="AA383" i="27"/>
  <c r="Z381" i="27"/>
  <c r="AE439" i="27"/>
  <c r="AD437" i="27"/>
  <c r="AC436" i="27"/>
  <c r="AE441" i="27"/>
  <c r="Z439" i="27"/>
  <c r="AB438" i="27"/>
  <c r="AC434" i="27"/>
  <c r="AD441" i="27"/>
  <c r="Z440" i="27"/>
  <c r="Z433" i="27"/>
  <c r="AB437" i="27"/>
  <c r="AD436" i="27"/>
  <c r="AA432" i="27"/>
  <c r="AE438" i="27"/>
  <c r="AB432" i="27"/>
  <c r="AC495" i="27"/>
  <c r="AB492" i="27"/>
  <c r="AD489" i="27"/>
  <c r="AE489" i="27"/>
  <c r="AA494" i="27"/>
  <c r="AB493" i="27"/>
  <c r="AB487" i="27"/>
  <c r="Z494" i="27"/>
  <c r="AD495" i="27"/>
  <c r="AD494" i="27"/>
  <c r="AC490" i="27"/>
  <c r="AD493" i="27"/>
  <c r="AE490" i="27"/>
  <c r="AA488" i="27"/>
  <c r="AA487" i="27"/>
  <c r="AD549" i="27"/>
  <c r="AA542" i="27"/>
  <c r="AD544" i="27"/>
  <c r="Z544" i="27"/>
  <c r="AA548" i="27"/>
  <c r="AB543" i="27"/>
  <c r="AA550" i="27"/>
  <c r="AD548" i="27"/>
  <c r="AA547" i="27"/>
  <c r="AB544" i="27"/>
  <c r="Z542" i="27"/>
  <c r="AD550" i="27"/>
  <c r="AD547" i="27"/>
  <c r="AA544" i="27"/>
  <c r="AB545" i="27"/>
  <c r="AD330" i="27"/>
  <c r="AB327" i="27"/>
  <c r="AD325" i="27"/>
  <c r="AD331" i="27"/>
  <c r="AC324" i="27"/>
  <c r="AD328" i="27"/>
  <c r="AD329" i="27"/>
  <c r="AA326" i="27"/>
  <c r="AE327" i="27"/>
  <c r="AA331" i="27"/>
  <c r="AA330" i="27"/>
  <c r="AB324" i="27"/>
  <c r="AE330" i="27"/>
  <c r="Z323" i="27"/>
  <c r="Z329" i="27"/>
  <c r="AD379" i="27"/>
  <c r="AE386" i="27"/>
  <c r="AE383" i="27"/>
  <c r="AE384" i="27"/>
  <c r="AE382" i="27"/>
  <c r="AD386" i="27"/>
  <c r="AD385" i="27"/>
  <c r="AC381" i="27"/>
  <c r="AE377" i="27"/>
  <c r="AC384" i="27"/>
  <c r="AD380" i="27"/>
  <c r="AA378" i="27"/>
  <c r="Z377" i="27"/>
  <c r="AB384" i="27"/>
  <c r="AB377" i="27"/>
  <c r="AB439" i="27"/>
  <c r="AD440" i="27"/>
  <c r="AA438" i="27"/>
  <c r="AA439" i="27"/>
  <c r="AA436" i="27"/>
  <c r="Z435" i="27"/>
  <c r="AC441" i="27"/>
  <c r="Z438" i="27"/>
  <c r="AA437" i="27"/>
  <c r="AA440" i="27"/>
  <c r="Z436" i="27"/>
  <c r="AB433" i="27"/>
  <c r="AE437" i="27"/>
  <c r="AA435" i="27"/>
  <c r="AD434" i="27"/>
  <c r="Z492" i="27"/>
  <c r="AD492" i="27"/>
  <c r="Z490" i="27"/>
  <c r="Z487" i="27"/>
  <c r="AB495" i="27"/>
  <c r="AC492" i="27"/>
  <c r="AA489" i="27"/>
  <c r="AC493" i="27"/>
  <c r="AB491" i="27"/>
  <c r="AD490" i="27"/>
  <c r="AC488" i="27"/>
  <c r="AC494" i="27"/>
  <c r="AC491" i="27"/>
  <c r="AD487" i="27"/>
  <c r="AE487" i="27"/>
  <c r="AB550" i="27"/>
  <c r="AE544" i="27"/>
  <c r="AC550" i="27"/>
  <c r="AA549" i="27"/>
  <c r="AD546" i="27"/>
  <c r="AE551" i="27"/>
  <c r="AD542" i="27"/>
  <c r="AD545" i="27"/>
  <c r="AC545" i="27"/>
  <c r="AE542" i="27"/>
  <c r="AE548" i="27"/>
  <c r="AC543" i="27"/>
  <c r="Z550" i="27"/>
  <c r="Z547" i="27"/>
  <c r="AB542" i="27"/>
  <c r="Z129" i="27"/>
  <c r="AE129" i="27"/>
  <c r="AB131" i="27"/>
  <c r="AA129" i="27"/>
  <c r="AE130" i="27"/>
  <c r="AA185" i="27"/>
  <c r="Z184" i="27"/>
  <c r="AA186" i="27"/>
  <c r="Z185" i="27"/>
  <c r="AA240" i="27"/>
  <c r="AA239" i="27"/>
  <c r="AA241" i="27"/>
  <c r="AD240" i="27"/>
  <c r="AE241" i="27"/>
  <c r="AC296" i="27"/>
  <c r="AA294" i="27"/>
  <c r="Z294" i="27"/>
  <c r="Z295" i="27"/>
  <c r="Z350" i="27"/>
  <c r="AC349" i="27"/>
  <c r="AC350" i="27"/>
  <c r="AD349" i="27"/>
  <c r="AB349" i="27"/>
  <c r="AD405" i="27"/>
  <c r="Z406" i="27"/>
  <c r="AB406" i="27"/>
  <c r="AD404" i="27"/>
  <c r="AD460" i="27"/>
  <c r="AE460" i="27"/>
  <c r="AC460" i="27"/>
  <c r="AE459" i="27"/>
  <c r="Z460" i="27"/>
  <c r="Z515" i="27"/>
  <c r="AA516" i="27"/>
  <c r="AC516" i="27"/>
  <c r="AD515" i="27"/>
  <c r="AD129" i="27"/>
  <c r="AD130" i="27"/>
  <c r="AA130" i="27"/>
  <c r="AD131" i="27"/>
  <c r="AE131" i="27"/>
  <c r="AB185" i="27"/>
  <c r="AC184" i="27"/>
  <c r="AB184" i="27"/>
  <c r="AE185" i="27"/>
  <c r="AC241" i="27"/>
  <c r="Z240" i="27"/>
  <c r="AD239" i="27"/>
  <c r="AD241" i="27"/>
  <c r="Z241" i="27"/>
  <c r="AC295" i="27"/>
  <c r="AA295" i="27"/>
  <c r="AA296" i="27"/>
  <c r="AE295" i="27"/>
  <c r="AA351" i="27"/>
  <c r="Z349" i="27"/>
  <c r="AB351" i="27"/>
  <c r="AB350" i="27"/>
  <c r="AE351" i="27"/>
  <c r="AE405" i="27"/>
  <c r="Z404" i="27"/>
  <c r="AC404" i="27"/>
  <c r="AA405" i="27"/>
  <c r="AC461" i="27"/>
  <c r="AA460" i="27"/>
  <c r="AC459" i="27"/>
  <c r="AA461" i="27"/>
  <c r="AE461" i="27"/>
  <c r="AD514" i="27"/>
  <c r="AB515" i="27"/>
  <c r="AA514" i="27"/>
  <c r="AC515" i="27"/>
  <c r="AB129" i="27"/>
  <c r="AC130" i="27"/>
  <c r="AA131" i="27"/>
  <c r="AA184" i="27"/>
  <c r="AC186" i="27"/>
  <c r="AE184" i="27"/>
  <c r="AD184" i="27"/>
  <c r="Z186" i="27"/>
  <c r="AE240" i="27"/>
  <c r="AB240" i="27"/>
  <c r="AC240" i="27"/>
  <c r="AE239" i="27"/>
  <c r="AE294" i="27"/>
  <c r="AB294" i="27"/>
  <c r="Z296" i="27"/>
  <c r="AC294" i="27"/>
  <c r="AD296" i="27"/>
  <c r="AA350" i="27"/>
  <c r="AE350" i="27"/>
  <c r="Z351" i="27"/>
  <c r="AE349" i="27"/>
  <c r="AA406" i="27"/>
  <c r="AC406" i="27"/>
  <c r="AA404" i="27"/>
  <c r="AB405" i="27"/>
  <c r="AC405" i="27"/>
  <c r="AD461" i="27"/>
  <c r="AB459" i="27"/>
  <c r="AA459" i="27"/>
  <c r="AD459" i="27"/>
  <c r="Z514" i="27"/>
  <c r="AE514" i="27"/>
  <c r="Z516" i="27"/>
  <c r="AC514" i="27"/>
  <c r="AE515" i="27"/>
  <c r="Z130" i="27"/>
  <c r="AB130" i="27"/>
  <c r="Z131" i="27"/>
  <c r="AC131" i="27"/>
  <c r="AB186" i="27"/>
  <c r="AC185" i="27"/>
  <c r="AD185" i="27"/>
  <c r="AD186" i="27"/>
  <c r="AE186" i="27"/>
  <c r="Z239" i="27"/>
  <c r="AB241" i="27"/>
  <c r="AC239" i="27"/>
  <c r="AB239" i="27"/>
  <c r="AD295" i="27"/>
  <c r="AB296" i="27"/>
  <c r="AD294" i="27"/>
  <c r="AB295" i="27"/>
  <c r="AE296" i="27"/>
  <c r="AA349" i="27"/>
  <c r="AD350" i="27"/>
  <c r="AD351" i="27"/>
  <c r="AC351" i="27"/>
  <c r="AE404" i="27"/>
  <c r="AD406" i="27"/>
  <c r="AB404" i="27"/>
  <c r="Z405" i="27"/>
  <c r="AE406" i="27"/>
  <c r="Z459" i="27"/>
  <c r="AB461" i="27"/>
  <c r="AB460" i="27"/>
  <c r="Z461" i="27"/>
  <c r="AB514" i="27"/>
  <c r="AB516" i="27"/>
  <c r="AA515" i="27"/>
  <c r="AD516" i="27"/>
  <c r="AE516" i="27"/>
  <c r="AA74" i="29" l="1"/>
  <c r="AA75" i="29"/>
  <c r="AA76" i="29"/>
  <c r="AB74" i="29"/>
  <c r="AD76" i="29"/>
  <c r="AC76" i="29"/>
  <c r="AD75" i="29"/>
  <c r="AE75" i="29"/>
  <c r="AB75" i="29"/>
  <c r="AD74" i="29"/>
  <c r="AC75" i="29"/>
  <c r="AC74" i="29"/>
  <c r="AE74" i="29"/>
  <c r="Z75" i="29"/>
  <c r="Z74" i="29"/>
  <c r="AB76" i="29"/>
  <c r="Z76" i="29"/>
  <c r="AE76" i="29"/>
  <c r="AA164" i="29" l="1"/>
  <c r="AD162" i="29"/>
  <c r="Z165" i="29"/>
  <c r="Z160" i="29"/>
  <c r="AB162" i="29"/>
  <c r="AB157" i="29"/>
  <c r="AE162" i="29"/>
  <c r="AC158" i="29"/>
  <c r="AC162" i="29"/>
  <c r="AE158" i="29"/>
  <c r="AC159" i="29"/>
  <c r="AB163" i="29"/>
  <c r="AD158" i="29"/>
  <c r="AE157" i="29"/>
  <c r="Z158" i="29"/>
  <c r="AD159" i="29"/>
  <c r="AC166" i="29"/>
  <c r="AD160" i="29"/>
  <c r="AB158" i="29"/>
  <c r="AE164" i="29"/>
  <c r="AE159" i="29"/>
  <c r="AA166" i="29"/>
  <c r="AA160" i="29"/>
  <c r="AA157" i="29"/>
  <c r="Z164" i="29"/>
  <c r="AB160" i="29"/>
  <c r="AC164" i="29"/>
  <c r="AE160" i="29"/>
  <c r="Z166" i="29"/>
  <c r="AD161" i="29"/>
  <c r="AC157" i="29"/>
  <c r="AD163" i="29"/>
  <c r="AE163" i="29"/>
  <c r="AC165" i="29"/>
  <c r="Z161" i="29"/>
  <c r="Z163" i="29"/>
  <c r="AB166" i="29"/>
  <c r="AD164" i="29"/>
  <c r="AA165" i="29"/>
  <c r="AA159" i="29"/>
  <c r="AA162" i="29"/>
  <c r="AD166" i="29"/>
  <c r="AB161" i="29"/>
  <c r="AB165" i="29"/>
  <c r="AC163" i="29"/>
  <c r="Z159" i="29"/>
  <c r="AC161" i="29"/>
  <c r="AC160" i="29"/>
  <c r="AD165" i="29"/>
  <c r="AB164" i="29"/>
  <c r="AE161" i="29"/>
  <c r="AD157" i="29"/>
  <c r="Z157" i="29"/>
  <c r="AE166" i="29"/>
  <c r="AB159" i="29"/>
  <c r="Z162" i="29"/>
  <c r="AE165" i="29"/>
  <c r="AA163" i="29"/>
  <c r="AA158" i="29"/>
  <c r="AA161" i="29"/>
  <c r="AA129" i="29"/>
  <c r="AA130" i="29"/>
  <c r="AA131" i="29"/>
  <c r="AB131" i="29"/>
  <c r="AB129" i="29"/>
  <c r="Z130" i="29"/>
  <c r="AD130" i="29"/>
  <c r="AD129" i="29"/>
  <c r="AE129" i="29"/>
  <c r="AC130" i="29"/>
  <c r="Z129" i="29"/>
  <c r="AC129" i="29"/>
  <c r="Z131" i="29"/>
  <c r="AB130" i="29"/>
  <c r="AD131" i="29"/>
  <c r="AE131" i="29"/>
  <c r="AC131" i="29"/>
  <c r="AE130" i="29"/>
  <c r="Z220" i="29" l="1"/>
  <c r="AD213" i="29"/>
  <c r="AE212" i="29"/>
  <c r="Z219" i="29"/>
  <c r="AB213" i="29"/>
  <c r="AD218" i="29"/>
  <c r="AD219" i="29"/>
  <c r="AD215" i="29"/>
  <c r="AE216" i="29"/>
  <c r="AE213" i="29"/>
  <c r="AC218" i="29"/>
  <c r="AA218" i="29"/>
  <c r="Z214" i="29"/>
  <c r="AC217" i="29"/>
  <c r="AB212" i="29"/>
  <c r="AB218" i="29"/>
  <c r="AC216" i="29"/>
  <c r="AE219" i="29"/>
  <c r="AE214" i="29"/>
  <c r="AA217" i="29"/>
  <c r="AC215" i="29"/>
  <c r="Z216" i="29"/>
  <c r="Z212" i="29"/>
  <c r="AC214" i="29"/>
  <c r="AE218" i="29"/>
  <c r="AB214" i="29"/>
  <c r="AC213" i="29"/>
  <c r="AD216" i="29"/>
  <c r="Z215" i="29"/>
  <c r="Z221" i="29"/>
  <c r="AD220" i="29"/>
  <c r="AA214" i="29"/>
  <c r="Z213" i="29"/>
  <c r="AB215" i="29"/>
  <c r="AB216" i="29"/>
  <c r="AC219" i="29"/>
  <c r="AE217" i="29"/>
  <c r="AD214" i="29"/>
  <c r="AD221" i="29"/>
  <c r="AD217" i="29"/>
  <c r="Z218" i="29"/>
  <c r="AB220" i="29"/>
  <c r="AE220" i="29"/>
  <c r="AC220" i="29"/>
  <c r="AE215" i="29"/>
  <c r="AA221" i="29"/>
  <c r="AA213" i="29"/>
  <c r="AC212" i="29"/>
  <c r="AA220" i="29"/>
  <c r="AA216" i="29"/>
  <c r="AA212" i="29"/>
  <c r="Z217" i="29"/>
  <c r="AC221" i="29"/>
  <c r="AB221" i="29"/>
  <c r="AA219" i="29"/>
  <c r="AA215" i="29"/>
  <c r="AD212" i="29"/>
  <c r="AE221" i="29"/>
  <c r="AB217" i="29"/>
  <c r="AB219" i="29"/>
  <c r="AA184" i="29"/>
  <c r="AA185" i="29"/>
  <c r="AA186" i="29"/>
  <c r="AB185" i="29"/>
  <c r="Z186" i="29"/>
  <c r="Z185" i="29"/>
  <c r="AB184" i="29"/>
  <c r="AC185" i="29"/>
  <c r="AC184" i="29"/>
  <c r="AC186" i="29"/>
  <c r="Z184" i="29"/>
  <c r="AE185" i="29"/>
  <c r="AD185" i="29"/>
  <c r="AD184" i="29"/>
  <c r="AE184" i="29"/>
  <c r="AB186" i="29"/>
  <c r="AD186" i="29"/>
  <c r="AE186" i="29"/>
  <c r="AB276" i="29" l="1"/>
  <c r="AE272" i="29"/>
  <c r="AD274" i="29"/>
  <c r="AD272" i="29"/>
  <c r="AD270" i="29"/>
  <c r="AC271" i="29"/>
  <c r="Z272" i="29"/>
  <c r="AD273" i="29"/>
  <c r="AD275" i="29"/>
  <c r="AB269" i="29"/>
  <c r="AE274" i="29"/>
  <c r="Z270" i="29"/>
  <c r="AA271" i="29"/>
  <c r="AC272" i="29"/>
  <c r="Z273" i="29"/>
  <c r="AB275" i="29"/>
  <c r="Z267" i="29"/>
  <c r="Z268" i="29"/>
  <c r="AA275" i="29"/>
  <c r="AE271" i="29"/>
  <c r="AD271" i="29"/>
  <c r="Z274" i="29"/>
  <c r="AE275" i="29"/>
  <c r="AC274" i="29"/>
  <c r="AC273" i="29"/>
  <c r="AA267" i="29"/>
  <c r="AB270" i="29"/>
  <c r="AC276" i="29"/>
  <c r="AC275" i="29"/>
  <c r="AB267" i="29"/>
  <c r="AB271" i="29"/>
  <c r="Z271" i="29"/>
  <c r="AB272" i="29"/>
  <c r="AD269" i="29"/>
  <c r="AA269" i="29"/>
  <c r="AA268" i="29"/>
  <c r="AD276" i="29"/>
  <c r="AC270" i="29"/>
  <c r="AD268" i="29"/>
  <c r="AC269" i="29"/>
  <c r="AB273" i="29"/>
  <c r="AE273" i="29"/>
  <c r="AB274" i="29"/>
  <c r="AA274" i="29"/>
  <c r="AA270" i="29"/>
  <c r="Z275" i="29"/>
  <c r="AC268" i="29"/>
  <c r="AB268" i="29"/>
  <c r="AE268" i="29"/>
  <c r="AE276" i="29"/>
  <c r="Z269" i="29"/>
  <c r="AC267" i="29"/>
  <c r="AA273" i="29"/>
  <c r="AD267" i="29"/>
  <c r="AE270" i="29"/>
  <c r="Z276" i="29"/>
  <c r="AE269" i="29"/>
  <c r="AE267" i="29"/>
  <c r="AA276" i="29"/>
  <c r="AA272" i="29"/>
  <c r="AA239" i="29"/>
  <c r="AA240" i="29"/>
  <c r="AA241" i="29"/>
  <c r="Z240" i="29"/>
  <c r="AB241" i="29"/>
  <c r="AD240" i="29"/>
  <c r="AC239" i="29"/>
  <c r="AE240" i="29"/>
  <c r="AD241" i="29"/>
  <c r="AE239" i="29"/>
  <c r="AB240" i="29"/>
  <c r="AD239" i="29"/>
  <c r="AC241" i="29"/>
  <c r="Z239" i="29"/>
  <c r="Z241" i="29"/>
  <c r="AC240" i="29"/>
  <c r="AE241" i="29"/>
  <c r="AB239" i="29"/>
  <c r="AB324" i="29" l="1"/>
  <c r="AB325" i="29"/>
  <c r="AB330" i="29"/>
  <c r="Z326" i="29"/>
  <c r="AA324" i="29"/>
  <c r="AE329" i="29"/>
  <c r="AB323" i="29"/>
  <c r="AD331" i="29"/>
  <c r="AD325" i="29"/>
  <c r="Z322" i="29"/>
  <c r="AC326" i="29"/>
  <c r="AE327" i="29"/>
  <c r="AD330" i="29"/>
  <c r="Z324" i="29"/>
  <c r="AC330" i="29"/>
  <c r="AC329" i="29"/>
  <c r="AA328" i="29"/>
  <c r="AE324" i="29"/>
  <c r="Z331" i="29"/>
  <c r="AE322" i="29"/>
  <c r="AB322" i="29"/>
  <c r="AC327" i="29"/>
  <c r="AC328" i="29"/>
  <c r="AA325" i="29"/>
  <c r="AA329" i="29"/>
  <c r="AD328" i="29"/>
  <c r="AC324" i="29"/>
  <c r="AC322" i="29"/>
  <c r="Z325" i="29"/>
  <c r="AD323" i="29"/>
  <c r="AD322" i="29"/>
  <c r="AC323" i="29"/>
  <c r="AC331" i="29"/>
  <c r="AA322" i="29"/>
  <c r="AA326" i="29"/>
  <c r="AA330" i="29"/>
  <c r="AB326" i="29"/>
  <c r="Z329" i="29"/>
  <c r="AB328" i="29"/>
  <c r="AC325" i="29"/>
  <c r="AE326" i="29"/>
  <c r="AB331" i="29"/>
  <c r="AB329" i="29"/>
  <c r="Z328" i="29"/>
  <c r="AE325" i="29"/>
  <c r="AE331" i="29"/>
  <c r="Z323" i="29"/>
  <c r="Z330" i="29"/>
  <c r="AA323" i="29"/>
  <c r="AA327" i="29"/>
  <c r="AA331" i="29"/>
  <c r="Z327" i="29"/>
  <c r="AD327" i="29"/>
  <c r="AE328" i="29"/>
  <c r="AE323" i="29"/>
  <c r="AD324" i="29"/>
  <c r="AE330" i="29"/>
  <c r="AB327" i="29"/>
  <c r="AD326" i="29"/>
  <c r="AD329" i="29"/>
  <c r="AA294" i="29"/>
  <c r="AA295" i="29"/>
  <c r="AA296" i="29"/>
  <c r="Z295" i="29"/>
  <c r="AC294" i="29"/>
  <c r="AB294" i="29"/>
  <c r="AB296" i="29"/>
  <c r="Z294" i="29"/>
  <c r="AE294" i="29"/>
  <c r="AD296" i="29"/>
  <c r="AC295" i="29"/>
  <c r="AD294" i="29"/>
  <c r="AB295" i="29"/>
  <c r="Z296" i="29"/>
  <c r="AE295" i="29"/>
  <c r="AC296" i="29"/>
  <c r="AD295" i="29"/>
  <c r="AE296" i="29"/>
  <c r="AD382" i="29" l="1"/>
  <c r="AD380" i="29"/>
  <c r="AE381" i="29"/>
  <c r="AD378" i="29"/>
  <c r="AC382" i="29"/>
  <c r="AC381" i="29"/>
  <c r="AE386" i="29"/>
  <c r="AA384" i="29"/>
  <c r="AA377" i="29"/>
  <c r="Z377" i="29"/>
  <c r="AC386" i="29"/>
  <c r="AD383" i="29"/>
  <c r="AE382" i="29"/>
  <c r="AB385" i="29"/>
  <c r="AD377" i="29"/>
  <c r="Z383" i="29"/>
  <c r="AE385" i="29"/>
  <c r="Z382" i="29"/>
  <c r="AE377" i="29"/>
  <c r="Z379" i="29"/>
  <c r="Z380" i="29"/>
  <c r="AD385" i="29"/>
  <c r="AB383" i="29"/>
  <c r="AC385" i="29"/>
  <c r="AC380" i="29"/>
  <c r="AD384" i="29"/>
  <c r="AB381" i="29"/>
  <c r="AA380" i="29"/>
  <c r="AC378" i="29"/>
  <c r="AB384" i="29"/>
  <c r="AE379" i="29"/>
  <c r="Z384" i="29"/>
  <c r="AC377" i="29"/>
  <c r="AB377" i="29"/>
  <c r="AD386" i="29"/>
  <c r="AB379" i="29"/>
  <c r="AE384" i="29"/>
  <c r="AC384" i="29"/>
  <c r="AC379" i="29"/>
  <c r="AD379" i="29"/>
  <c r="AB380" i="29"/>
  <c r="AB382" i="29"/>
  <c r="AE378" i="29"/>
  <c r="Z378" i="29"/>
  <c r="Z385" i="29"/>
  <c r="AD381" i="29"/>
  <c r="Z381" i="29"/>
  <c r="AC383" i="29"/>
  <c r="AB378" i="29"/>
  <c r="AB386" i="29"/>
  <c r="AE383" i="29"/>
  <c r="Z386" i="29"/>
  <c r="AE380" i="29"/>
  <c r="AA385" i="29"/>
  <c r="AA383" i="29"/>
  <c r="AA379" i="29"/>
  <c r="AA386" i="29"/>
  <c r="AA382" i="29"/>
  <c r="AA378" i="29"/>
  <c r="AA381" i="29"/>
  <c r="AA349" i="29"/>
  <c r="AA350" i="29"/>
  <c r="AA351" i="29"/>
  <c r="Z350" i="29"/>
  <c r="AC350" i="29"/>
  <c r="AB351" i="29"/>
  <c r="AB349" i="29"/>
  <c r="AE350" i="29"/>
  <c r="AD349" i="29"/>
  <c r="AD351" i="29"/>
  <c r="AC349" i="29"/>
  <c r="AB350" i="29"/>
  <c r="Z349" i="29"/>
  <c r="AC351" i="29"/>
  <c r="AD350" i="29"/>
  <c r="Z351" i="29"/>
  <c r="AE349" i="29"/>
  <c r="AE351" i="29"/>
  <c r="AA436" i="29" l="1"/>
  <c r="AC438" i="29"/>
  <c r="AB435" i="29"/>
  <c r="AE441" i="29"/>
  <c r="AE433" i="29"/>
  <c r="AC441" i="29"/>
  <c r="AB440" i="29"/>
  <c r="AC437" i="29"/>
  <c r="AC435" i="29"/>
  <c r="AB437" i="29"/>
  <c r="AD439" i="29"/>
  <c r="AB439" i="29"/>
  <c r="AB433" i="29"/>
  <c r="AE435" i="29"/>
  <c r="AE438" i="29"/>
  <c r="Z440" i="29"/>
  <c r="Z441" i="29"/>
  <c r="AD436" i="29"/>
  <c r="Z436" i="29"/>
  <c r="AC440" i="29"/>
  <c r="AA435" i="29"/>
  <c r="AD441" i="29"/>
  <c r="AC434" i="29"/>
  <c r="AC433" i="29"/>
  <c r="AB441" i="29"/>
  <c r="Z437" i="29"/>
  <c r="AA440" i="29"/>
  <c r="AD433" i="29"/>
  <c r="AE434" i="29"/>
  <c r="Z435" i="29"/>
  <c r="Z439" i="29"/>
  <c r="AD432" i="29"/>
  <c r="AA432" i="29"/>
  <c r="Z433" i="29"/>
  <c r="AD435" i="29"/>
  <c r="AB434" i="29"/>
  <c r="AD434" i="29"/>
  <c r="AA441" i="29"/>
  <c r="Z432" i="29"/>
  <c r="Z434" i="29"/>
  <c r="AB432" i="29"/>
  <c r="AE432" i="29"/>
  <c r="AB436" i="29"/>
  <c r="AD440" i="29"/>
  <c r="AE436" i="29"/>
  <c r="AC439" i="29"/>
  <c r="AD437" i="29"/>
  <c r="AD438" i="29"/>
  <c r="AC432" i="29"/>
  <c r="AA439" i="29"/>
  <c r="AA434" i="29"/>
  <c r="AE437" i="29"/>
  <c r="AC436" i="29"/>
  <c r="AE440" i="29"/>
  <c r="Z438" i="29"/>
  <c r="AB438" i="29"/>
  <c r="AE439" i="29"/>
  <c r="AA438" i="29"/>
  <c r="AA433" i="29"/>
  <c r="AA437" i="29"/>
  <c r="AA404" i="29"/>
  <c r="AA405" i="29"/>
  <c r="AA406" i="29"/>
  <c r="Z404" i="29"/>
  <c r="AC404" i="29"/>
  <c r="AB404" i="29"/>
  <c r="Z405" i="29"/>
  <c r="AE404" i="29"/>
  <c r="AB406" i="29"/>
  <c r="AC405" i="29"/>
  <c r="AD406" i="29"/>
  <c r="AB405" i="29"/>
  <c r="AD404" i="29"/>
  <c r="Z406" i="29"/>
  <c r="AC406" i="29"/>
  <c r="AE405" i="29"/>
  <c r="AD405" i="29"/>
  <c r="AE406" i="29"/>
  <c r="AD487" i="29" l="1"/>
  <c r="AE488" i="29"/>
  <c r="AB489" i="29"/>
  <c r="AC492" i="29"/>
  <c r="AC493" i="29"/>
  <c r="Z489" i="29"/>
  <c r="AE490" i="29"/>
  <c r="Z490" i="29"/>
  <c r="Z492" i="29"/>
  <c r="AC487" i="29"/>
  <c r="AB491" i="29"/>
  <c r="AA487" i="29"/>
  <c r="AB492" i="29"/>
  <c r="Z493" i="29"/>
  <c r="Z491" i="29"/>
  <c r="AC488" i="29"/>
  <c r="AC496" i="29"/>
  <c r="AB493" i="29"/>
  <c r="Z495" i="29"/>
  <c r="Z496" i="29"/>
  <c r="AB490" i="29"/>
  <c r="AE492" i="29"/>
  <c r="AE493" i="29"/>
  <c r="AC489" i="29"/>
  <c r="AC495" i="29"/>
  <c r="AD490" i="29"/>
  <c r="AE491" i="29"/>
  <c r="AB495" i="29"/>
  <c r="AD488" i="29"/>
  <c r="AC494" i="29"/>
  <c r="AD495" i="29"/>
  <c r="AC491" i="29"/>
  <c r="AB487" i="29"/>
  <c r="AE495" i="29"/>
  <c r="AE489" i="29"/>
  <c r="AD494" i="29"/>
  <c r="AE496" i="29"/>
  <c r="AD492" i="29"/>
  <c r="AC490" i="29"/>
  <c r="Z494" i="29"/>
  <c r="AD493" i="29"/>
  <c r="AB496" i="29"/>
  <c r="AE487" i="29"/>
  <c r="AD491" i="29"/>
  <c r="AA495" i="29"/>
  <c r="AA488" i="29"/>
  <c r="AD496" i="29"/>
  <c r="AB488" i="29"/>
  <c r="AD489" i="29"/>
  <c r="AE494" i="29"/>
  <c r="AB494" i="29"/>
  <c r="Z488" i="29"/>
  <c r="Z487" i="29"/>
  <c r="AA491" i="29"/>
  <c r="AA496" i="29"/>
  <c r="AA494" i="29"/>
  <c r="AA490" i="29"/>
  <c r="AA493" i="29"/>
  <c r="AA489" i="29"/>
  <c r="AA492" i="29"/>
  <c r="AA459" i="29"/>
  <c r="AA460" i="29"/>
  <c r="AA461" i="29"/>
  <c r="AD460" i="29"/>
  <c r="Z460" i="29"/>
  <c r="AD459" i="29"/>
  <c r="AB459" i="29"/>
  <c r="AB460" i="29"/>
  <c r="AC460" i="29"/>
  <c r="AD461" i="29"/>
  <c r="AC459" i="29"/>
  <c r="Z459" i="29"/>
  <c r="Z461" i="29"/>
  <c r="AE459" i="29"/>
  <c r="AC461" i="29"/>
  <c r="AE461" i="29"/>
  <c r="AE460" i="29"/>
  <c r="AB461" i="29"/>
  <c r="AD549" i="29" l="1"/>
  <c r="AC548" i="29"/>
  <c r="Z542" i="29"/>
  <c r="AB544" i="29"/>
  <c r="AC551" i="29"/>
  <c r="Z547" i="29"/>
  <c r="AE550" i="29"/>
  <c r="AC542" i="29"/>
  <c r="AD547" i="29"/>
  <c r="Z543" i="29"/>
  <c r="Z544" i="29"/>
  <c r="AE544" i="29"/>
  <c r="AE545" i="29"/>
  <c r="AA551" i="29"/>
  <c r="AD551" i="29"/>
  <c r="AB549" i="29"/>
  <c r="AB543" i="29"/>
  <c r="AD548" i="29"/>
  <c r="AB546" i="29"/>
  <c r="AE543" i="29"/>
  <c r="AD546" i="29"/>
  <c r="AC547" i="29"/>
  <c r="AE546" i="29"/>
  <c r="AC549" i="29"/>
  <c r="AC546" i="29"/>
  <c r="AC543" i="29"/>
  <c r="AB548" i="29"/>
  <c r="AB545" i="29"/>
  <c r="AE551" i="29"/>
  <c r="AC545" i="29"/>
  <c r="AE542" i="29"/>
  <c r="AA542" i="29"/>
  <c r="Z546" i="29"/>
  <c r="Z551" i="29"/>
  <c r="AA550" i="29"/>
  <c r="AE549" i="29"/>
  <c r="AB550" i="29"/>
  <c r="AB551" i="29"/>
  <c r="Z545" i="29"/>
  <c r="AD545" i="29"/>
  <c r="Z550" i="29"/>
  <c r="AD543" i="29"/>
  <c r="AD550" i="29"/>
  <c r="AE547" i="29"/>
  <c r="AB547" i="29"/>
  <c r="AA547" i="29"/>
  <c r="AD544" i="29"/>
  <c r="AC544" i="29"/>
  <c r="AA545" i="29"/>
  <c r="Z549" i="29"/>
  <c r="AC550" i="29"/>
  <c r="AB542" i="29"/>
  <c r="AE548" i="29"/>
  <c r="AA549" i="29"/>
  <c r="AA544" i="29"/>
  <c r="AD542" i="29"/>
  <c r="Z548" i="29"/>
  <c r="AA546" i="29"/>
  <c r="AA548" i="29"/>
  <c r="AA543" i="29"/>
  <c r="AE516" i="29"/>
  <c r="Z516" i="29"/>
  <c r="Z515" i="29"/>
  <c r="AE515" i="29"/>
  <c r="AC516" i="29"/>
  <c r="Z514" i="29"/>
  <c r="AB514" i="29"/>
  <c r="AC514" i="29"/>
  <c r="AB515" i="29"/>
  <c r="AA515" i="29"/>
  <c r="AC515" i="29"/>
  <c r="AD515" i="29"/>
  <c r="AA514" i="29"/>
  <c r="AE514" i="29"/>
  <c r="AD514" i="29"/>
  <c r="AA516" i="29"/>
  <c r="AD516" i="29"/>
  <c r="AB516" i="29"/>
</calcChain>
</file>

<file path=xl/comments1.xml><?xml version="1.0" encoding="utf-8"?>
<comments xmlns="http://schemas.openxmlformats.org/spreadsheetml/2006/main">
  <authors>
    <author>Fallmann Hubert</author>
  </authors>
  <commentList>
    <comment ref="A63" authorId="0" shapeId="0">
      <text>
        <r>
          <rPr>
            <b/>
            <sz val="9"/>
            <color indexed="81"/>
            <rFont val="Segoe UI"/>
            <family val="2"/>
          </rPr>
          <t xml:space="preserve">truncated to 250 characters
</t>
        </r>
      </text>
    </comment>
  </commentList>
</comments>
</file>

<file path=xl/sharedStrings.xml><?xml version="1.0" encoding="utf-8"?>
<sst xmlns="http://schemas.openxmlformats.org/spreadsheetml/2006/main" count="3300" uniqueCount="1903">
  <si>
    <t>Name</t>
  </si>
  <si>
    <t>Constant</t>
  </si>
  <si>
    <t>Further constants</t>
  </si>
  <si>
    <t>Activity (Annex I ETS Directive)</t>
  </si>
  <si>
    <t>No. of Activity</t>
  </si>
  <si>
    <t>No. of BM</t>
  </si>
  <si>
    <t>alternative BM No.</t>
  </si>
  <si>
    <t>Product benchmark</t>
  </si>
  <si>
    <t>Unit</t>
  </si>
  <si>
    <t>Carbon leakage?</t>
  </si>
  <si>
    <t>Benchmark value (EUA/t)</t>
  </si>
  <si>
    <t>Exchangeability electricity</t>
  </si>
  <si>
    <t>Message regarding special reporting</t>
  </si>
  <si>
    <t>Refinery products</t>
  </si>
  <si>
    <t>CWT</t>
  </si>
  <si>
    <t>Please use CWT tool in sheet "SpecialBM" for calculating historical activity levels.</t>
  </si>
  <si>
    <t>Coke</t>
  </si>
  <si>
    <t>tonnes</t>
  </si>
  <si>
    <t>Hot metal</t>
  </si>
  <si>
    <t>EAF carbon steel</t>
  </si>
  <si>
    <t>EAF high alloy steel</t>
  </si>
  <si>
    <t>Iron casting</t>
  </si>
  <si>
    <t>Pre-bake anode</t>
  </si>
  <si>
    <t>[Primary] Aluminium</t>
  </si>
  <si>
    <t>Grey cement clinker</t>
  </si>
  <si>
    <t>White cement clinker</t>
  </si>
  <si>
    <t>Lime</t>
  </si>
  <si>
    <t>Please use lime tool in sheet "SpecialBM" for calculating historical activity levels.</t>
  </si>
  <si>
    <t>Dolime</t>
  </si>
  <si>
    <t>Please use dolime tool in sheet "SpecialBM" for calculating historical activity levels.</t>
  </si>
  <si>
    <t>Sintered dolime</t>
  </si>
  <si>
    <t>Float glass</t>
  </si>
  <si>
    <t>Bottles and jars of colourless glass</t>
  </si>
  <si>
    <t>Bottles and jars of coloured glass</t>
  </si>
  <si>
    <t>Continuous filament glass fibre products</t>
  </si>
  <si>
    <t>13.19</t>
  </si>
  <si>
    <t>Facing bricks</t>
  </si>
  <si>
    <t>13.20</t>
  </si>
  <si>
    <t>Pavers</t>
  </si>
  <si>
    <t>13.21</t>
  </si>
  <si>
    <t>Roof tiles</t>
  </si>
  <si>
    <t>13.22</t>
  </si>
  <si>
    <t>Spray dried powder</t>
  </si>
  <si>
    <t>14.23</t>
  </si>
  <si>
    <t>Mineral wool</t>
  </si>
  <si>
    <t>15.24</t>
  </si>
  <si>
    <t>Plaster</t>
  </si>
  <si>
    <t>15.25</t>
  </si>
  <si>
    <t>Dried secondary gypsum</t>
  </si>
  <si>
    <t>15.26</t>
  </si>
  <si>
    <t>Plasterboard</t>
  </si>
  <si>
    <t>16.27</t>
  </si>
  <si>
    <t>Short fibre kraft pulp</t>
  </si>
  <si>
    <t>Adt</t>
  </si>
  <si>
    <t>Note that for integrated pulp &amp; paper production special allocation rules apply (Article 10(7) of the CIMs).</t>
  </si>
  <si>
    <t>16.28</t>
  </si>
  <si>
    <t>Long fibre kraft pulp</t>
  </si>
  <si>
    <t>16.29</t>
  </si>
  <si>
    <t>Sulphite pulp, thermo-mechanical and mechanical pulp</t>
  </si>
  <si>
    <t>16.30</t>
  </si>
  <si>
    <t>Recovered paper pulp</t>
  </si>
  <si>
    <t>17.31</t>
  </si>
  <si>
    <t>Newsprint</t>
  </si>
  <si>
    <t>17.32</t>
  </si>
  <si>
    <t>Uncoated fine paper</t>
  </si>
  <si>
    <t>17.33</t>
  </si>
  <si>
    <t>Coated fine paper</t>
  </si>
  <si>
    <t>17.34</t>
  </si>
  <si>
    <t>Tissue</t>
  </si>
  <si>
    <t>17.35</t>
  </si>
  <si>
    <t>Testliner and fluting</t>
  </si>
  <si>
    <t>17.36</t>
  </si>
  <si>
    <t>Uncoated carton board</t>
  </si>
  <si>
    <t>17.37</t>
  </si>
  <si>
    <t>Coated carton board</t>
  </si>
  <si>
    <t>18.38</t>
  </si>
  <si>
    <t>Carbon black</t>
  </si>
  <si>
    <t>19.39</t>
  </si>
  <si>
    <t>Nitric acid</t>
  </si>
  <si>
    <t>Measurable heat delivered to other sub-installations is to be treated like heat from non-ETS sources.</t>
  </si>
  <si>
    <t>20.40</t>
  </si>
  <si>
    <t>Adipic acid</t>
  </si>
  <si>
    <t>22.41</t>
  </si>
  <si>
    <t>Ammonia</t>
  </si>
  <si>
    <t>23.42</t>
  </si>
  <si>
    <t>Steam cracking</t>
  </si>
  <si>
    <t>Please use steam cracking tool in sheet "SpecialBM" for calculating historical activity levels and preliminary allocation.</t>
  </si>
  <si>
    <t>23.43</t>
  </si>
  <si>
    <t>Aromatics</t>
  </si>
  <si>
    <t>23.44</t>
  </si>
  <si>
    <t>Styrene</t>
  </si>
  <si>
    <t>23.45</t>
  </si>
  <si>
    <t>Phenol/ acetone</t>
  </si>
  <si>
    <t>23.46</t>
  </si>
  <si>
    <t>Ethylene oxide/ ethylene glycols</t>
  </si>
  <si>
    <t>Please use ethylene oxide / glycols tool in sheet "SpecialBM" for calculating historical activity levels.</t>
  </si>
  <si>
    <t>23.47</t>
  </si>
  <si>
    <t>Vinyl chloride monomer</t>
  </si>
  <si>
    <t>Please use VCM tool in sheet "SpecialBM" for calculating preliminary allocation.</t>
  </si>
  <si>
    <t>23.48</t>
  </si>
  <si>
    <t>S-PVC</t>
  </si>
  <si>
    <t>23.49</t>
  </si>
  <si>
    <t>E-PVC</t>
  </si>
  <si>
    <t>24.50</t>
  </si>
  <si>
    <t>Hydrogen</t>
  </si>
  <si>
    <t>Please use hydrogen tool in sheet "SpecialBM" for calculating historical activity levels.</t>
  </si>
  <si>
    <t>24.51</t>
  </si>
  <si>
    <t>Synthesis gas</t>
  </si>
  <si>
    <t>Please use syngas tool in sheet "SpecialBM" for calculating historical activity levels.</t>
  </si>
  <si>
    <t>25.52</t>
  </si>
  <si>
    <t>Soda ash</t>
  </si>
  <si>
    <t>Benchmark List</t>
  </si>
  <si>
    <t>A.</t>
  </si>
  <si>
    <t>I</t>
  </si>
  <si>
    <t>(a)</t>
  </si>
  <si>
    <t>(b)</t>
  </si>
  <si>
    <t>(d)</t>
  </si>
  <si>
    <t>i.</t>
  </si>
  <si>
    <t>ii.</t>
  </si>
  <si>
    <t>iii.</t>
  </si>
  <si>
    <t>iv.</t>
  </si>
  <si>
    <t>v.</t>
  </si>
  <si>
    <t>vi.</t>
  </si>
  <si>
    <t>City:</t>
  </si>
  <si>
    <t>Country:</t>
  </si>
  <si>
    <t>EUconst_MSlist</t>
  </si>
  <si>
    <t>Austria</t>
  </si>
  <si>
    <t>Belgium</t>
  </si>
  <si>
    <t>Bulgaria</t>
  </si>
  <si>
    <t>Cyprus</t>
  </si>
  <si>
    <t>Czech 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</si>
  <si>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</si>
  <si>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</si>
  <si>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</si>
  <si>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</si>
  <si>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</si>
  <si>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</si>
  <si>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</si>
  <si>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</si>
  <si>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</si>
  <si>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</si>
  <si>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</si>
  <si>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</si>
  <si>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</si>
  <si>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</si>
  <si>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</si>
  <si>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</si>
  <si>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</si>
  <si>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</si>
  <si>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</si>
  <si>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</si>
  <si>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</si>
  <si>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</si>
  <si>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</si>
  <si>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</si>
  <si>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</si>
  <si>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EUconst_MSlistISOcodes</t>
  </si>
  <si>
    <t>AT</t>
  </si>
  <si>
    <t>BE</t>
  </si>
  <si>
    <t>BG</t>
  </si>
  <si>
    <t>CY</t>
  </si>
  <si>
    <t>CZ</t>
  </si>
  <si>
    <t>DK</t>
  </si>
  <si>
    <t>EE</t>
  </si>
  <si>
    <t>FI</t>
  </si>
  <si>
    <t>FR</t>
  </si>
  <si>
    <t>DE</t>
  </si>
  <si>
    <t>EL</t>
  </si>
  <si>
    <t>HU</t>
  </si>
  <si>
    <t>IS</t>
  </si>
  <si>
    <t>IE</t>
  </si>
  <si>
    <t>IT</t>
  </si>
  <si>
    <t>LV</t>
  </si>
  <si>
    <t>LI</t>
  </si>
  <si>
    <t>LT</t>
  </si>
  <si>
    <t>LU</t>
  </si>
  <si>
    <t>MT</t>
  </si>
  <si>
    <t>NL</t>
  </si>
  <si>
    <t>NO</t>
  </si>
  <si>
    <t>PL</t>
  </si>
  <si>
    <t>PT</t>
  </si>
  <si>
    <t>RO</t>
  </si>
  <si>
    <t>SK</t>
  </si>
  <si>
    <t>SI</t>
  </si>
  <si>
    <t>ES</t>
  </si>
  <si>
    <t>SE</t>
  </si>
  <si>
    <t>UK</t>
  </si>
  <si>
    <t>Euconst_TrueFalse</t>
  </si>
  <si>
    <t>List of sub-installations</t>
  </si>
  <si>
    <t>Product benchmark sub-installations</t>
  </si>
  <si>
    <t>No.</t>
  </si>
  <si>
    <t>Product type</t>
  </si>
  <si>
    <t>N.A.</t>
  </si>
  <si>
    <t>Sub-installations with fall-back approaches</t>
  </si>
  <si>
    <t>Sub-installation type</t>
  </si>
  <si>
    <t>II</t>
  </si>
  <si>
    <t>Euconst_date</t>
  </si>
  <si>
    <t>BM number</t>
  </si>
  <si>
    <t>Sorting</t>
  </si>
  <si>
    <t>Euconst_TrueFalseNA</t>
  </si>
  <si>
    <t>Euconst_NA</t>
  </si>
  <si>
    <t>EUconst_Fuel</t>
  </si>
  <si>
    <t>Fuel</t>
  </si>
  <si>
    <t>EUconst_BM</t>
  </si>
  <si>
    <t>Benchmark</t>
  </si>
  <si>
    <t>EUconst_TransfSource</t>
  </si>
  <si>
    <t>Transferred or stored emissions</t>
  </si>
  <si>
    <t>EUconst_BMSubinst</t>
  </si>
  <si>
    <t>Sub-installation with product benchmark</t>
  </si>
  <si>
    <t>EUconst_FBSubinst</t>
  </si>
  <si>
    <t>Fall-Back Sub-installation</t>
  </si>
  <si>
    <t>EUconst_Year</t>
  </si>
  <si>
    <t>year</t>
  </si>
  <si>
    <t>EUconst_Tons</t>
  </si>
  <si>
    <t>EUconst_TJ</t>
  </si>
  <si>
    <t>TJ</t>
  </si>
  <si>
    <t>EUconst_GJ</t>
  </si>
  <si>
    <t>GJ</t>
  </si>
  <si>
    <t>EUconst_tCO2e</t>
  </si>
  <si>
    <t>t CO2e</t>
  </si>
  <si>
    <t>EUconst_tCO2</t>
  </si>
  <si>
    <t>t CO2</t>
  </si>
  <si>
    <t>EUconst_tN2O</t>
  </si>
  <si>
    <t>t N2O</t>
  </si>
  <si>
    <t>EUconst_TJpa</t>
  </si>
  <si>
    <t>TJ / year</t>
  </si>
  <si>
    <t>EUconst_MWh</t>
  </si>
  <si>
    <t>MWh</t>
  </si>
  <si>
    <t>EUconst_MWhpa</t>
  </si>
  <si>
    <t>MWh / year</t>
  </si>
  <si>
    <t>EUconst_t</t>
  </si>
  <si>
    <t>t</t>
  </si>
  <si>
    <t>EUconst_tpa</t>
  </si>
  <si>
    <t>t / year</t>
  </si>
  <si>
    <t>Fall-back Sub-Installation List</t>
  </si>
  <si>
    <t>Sub-inst</t>
  </si>
  <si>
    <t>CO2</t>
  </si>
  <si>
    <t>Measurable heat</t>
  </si>
  <si>
    <t>Waste gas</t>
  </si>
  <si>
    <t>Version no.</t>
  </si>
  <si>
    <t>submitted to competent authority</t>
  </si>
  <si>
    <t>returned with remarks</t>
  </si>
  <si>
    <t>Import</t>
  </si>
  <si>
    <t>Export</t>
  </si>
  <si>
    <t>Intermediate products</t>
  </si>
  <si>
    <t>C.</t>
  </si>
  <si>
    <t>INSTALLATION DESCRIPTION</t>
  </si>
  <si>
    <t>INSTALLATION DATA</t>
  </si>
  <si>
    <t>ausblenden</t>
  </si>
  <si>
    <t>Sub-installation with product benchmark:</t>
  </si>
  <si>
    <t>Print area:</t>
  </si>
  <si>
    <t>E.</t>
  </si>
  <si>
    <t>Navigation area:</t>
  </si>
  <si>
    <t>Table of contents</t>
  </si>
  <si>
    <t>Previous sheet</t>
  </si>
  <si>
    <t>Next sheet</t>
  </si>
  <si>
    <t>D.</t>
  </si>
  <si>
    <t>Product BM?</t>
  </si>
  <si>
    <t>BM no.</t>
  </si>
  <si>
    <t>End</t>
  </si>
  <si>
    <t>Reference date</t>
  </si>
  <si>
    <t>Status at reference date</t>
  </si>
  <si>
    <t>Chapters where modifications have been made. 
Brief explanation of changes</t>
  </si>
  <si>
    <t>Info for automatic Version detection</t>
  </si>
  <si>
    <t>Template type:</t>
  </si>
  <si>
    <t>Version:</t>
  </si>
  <si>
    <t>Issued by:</t>
  </si>
  <si>
    <t>European Commission</t>
  </si>
  <si>
    <t>Language:</t>
  </si>
  <si>
    <t>English</t>
  </si>
  <si>
    <t>Type list:</t>
  </si>
  <si>
    <t>Version list</t>
  </si>
  <si>
    <t>Reference File Name</t>
  </si>
  <si>
    <t>Version comments</t>
  </si>
  <si>
    <t>COM</t>
  </si>
  <si>
    <t>Umweltbundesamt</t>
  </si>
  <si>
    <t>UBA</t>
  </si>
  <si>
    <t>Croatia</t>
  </si>
  <si>
    <t>HR</t>
  </si>
  <si>
    <t>IC</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</si>
  <si>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</si>
  <si>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</si>
  <si>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</si>
  <si>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</si>
  <si>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</si>
  <si>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</si>
  <si>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</si>
  <si>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</si>
  <si>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</si>
  <si>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</si>
  <si>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</si>
  <si>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</si>
  <si>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</si>
  <si>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</si>
  <si>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</si>
  <si>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</si>
  <si>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</si>
  <si>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</si>
  <si>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</si>
  <si>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</si>
  <si>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</si>
  <si>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</si>
  <si>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</si>
  <si>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</si>
  <si>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</si>
  <si>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</si>
  <si>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</si>
  <si>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</si>
  <si>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</si>
  <si>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</si>
  <si>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</si>
  <si>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</si>
  <si>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</si>
  <si>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</si>
  <si>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</si>
  <si>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</si>
  <si>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</si>
  <si>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</si>
  <si>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</si>
  <si>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</si>
  <si>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</si>
  <si>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</si>
  <si>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</si>
  <si>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</si>
  <si>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</si>
  <si>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</si>
  <si>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</si>
  <si>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</si>
  <si>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</si>
  <si>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</si>
  <si>
    <t>a</t>
  </si>
  <si>
    <t>III</t>
  </si>
  <si>
    <t>CONTENTS</t>
  </si>
  <si>
    <t>GUIDELINES AND CONDITIONS</t>
  </si>
  <si>
    <t>Date</t>
  </si>
  <si>
    <t>Name and Signature of 
legally responsible person</t>
  </si>
  <si>
    <t>b</t>
  </si>
  <si>
    <t>General Information on this Template</t>
  </si>
  <si>
    <t>How to use this file</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</si>
  <si>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a drop-down list exists. This is the case when drop-down lists contain empty list entries.</t>
  </si>
  <si>
    <t>Colour codes and fonts:</t>
  </si>
  <si>
    <t>Black bold text:</t>
  </si>
  <si>
    <t>This is text describing the input required.</t>
  </si>
  <si>
    <t>Smaller italic text:</t>
  </si>
  <si>
    <t xml:space="preserve">This text gives further explanations. </t>
  </si>
  <si>
    <t>Yellow fields indicate mandatory inputs. However, if the topic is not relevant for the installation, no input is required.</t>
  </si>
  <si>
    <t>Light yellow fields indicate that an input is optional.</t>
  </si>
  <si>
    <t>Green fields show automatically calculated results. Red text indicates error messages (missing data etc).</t>
  </si>
  <si>
    <t>Shaded fields indicate that an input in another field makes the input here irrelevant.</t>
  </si>
  <si>
    <t>Grey shaded areas should be filled by Member States before publishing customized version of the template.</t>
  </si>
  <si>
    <t>Light grey areas are dedicated for navigation and hyperlinks.</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</si>
  <si>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</si>
  <si>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If you want to move data, first COPY and PASTE them, and thereafter delete the unwanted data in the old (wrong) place.</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</si>
  <si>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operator of an ETS installation) to ensure that correct data is reported to the competent authority.</t>
  </si>
  <si>
    <t>Member State specific information:</t>
  </si>
  <si>
    <t>This Report must be submitted to your Competent Authority to the following address:</t>
  </si>
  <si>
    <t>Detail address to be provided by the Member State</t>
  </si>
  <si>
    <t>Information sources:</t>
  </si>
  <si>
    <t>EU Websites:</t>
  </si>
  <si>
    <t>EU-Legislation:</t>
  </si>
  <si>
    <t xml:space="preserve">http://eur-lex.europa.eu/en/index.htm </t>
  </si>
  <si>
    <t>EU ETS general:</t>
  </si>
  <si>
    <t>Other Websites:</t>
  </si>
  <si>
    <t>&lt;to be provided by Member State&gt;</t>
  </si>
  <si>
    <t>Helpdesk:</t>
  </si>
  <si>
    <t>&lt;to be provided by Member State, if relevant&gt;</t>
  </si>
  <si>
    <t>Further guidance as provided by the Member State:</t>
  </si>
  <si>
    <t>Has more than 1 sub?</t>
  </si>
  <si>
    <t>Product BM sub-installations</t>
  </si>
  <si>
    <t xml:space="preserve">(c) </t>
  </si>
  <si>
    <t>About the operator</t>
  </si>
  <si>
    <t>Installation name:</t>
  </si>
  <si>
    <t>Competent Authority</t>
  </si>
  <si>
    <t>Member State</t>
  </si>
  <si>
    <t>Operator Name</t>
  </si>
  <si>
    <t>Address Line 1:</t>
  </si>
  <si>
    <t>Address Line 2:</t>
  </si>
  <si>
    <t>State/Province/Region:</t>
  </si>
  <si>
    <t>Postcode/ZIP:</t>
  </si>
  <si>
    <t>Include any Member State specific guidance on naming of installations.</t>
  </si>
  <si>
    <t>Primary contact:</t>
  </si>
  <si>
    <t>Title:</t>
  </si>
  <si>
    <t>First Name:</t>
  </si>
  <si>
    <t>Surname:</t>
  </si>
  <si>
    <t>Job title:</t>
  </si>
  <si>
    <t>Organisation name (if different from the operator):</t>
  </si>
  <si>
    <t>Telephone number:</t>
  </si>
  <si>
    <t>Email address:</t>
  </si>
  <si>
    <t>EUConst_Relevant</t>
  </si>
  <si>
    <t>EUConst_NotRelevant</t>
  </si>
  <si>
    <t>relevant</t>
  </si>
  <si>
    <t>not relevant</t>
  </si>
  <si>
    <t>Fall-back sub-installation:</t>
  </si>
  <si>
    <t>Fall-back sub-installations</t>
  </si>
  <si>
    <t>Language version:</t>
  </si>
  <si>
    <t>Reference filename:</t>
  </si>
  <si>
    <t>Information about this file:</t>
  </si>
  <si>
    <t>Unique Installation Identifier:</t>
  </si>
  <si>
    <t>member state/CA prefix</t>
  </si>
  <si>
    <t>CNTR_ExistSubInstEntries</t>
  </si>
  <si>
    <t>EUConst_MsgDescription</t>
  </si>
  <si>
    <t>The list of aspects this description should cover can be found at the top of this sheet!</t>
  </si>
  <si>
    <t>EUconst_ConnectedEntityTypes</t>
  </si>
  <si>
    <t>EUconst_ConnectionTypes</t>
  </si>
  <si>
    <t>transferred CO2</t>
  </si>
  <si>
    <t>EUconst_ConnectionShortTypes</t>
  </si>
  <si>
    <t>EUconst_ConnectionTransferTypes</t>
  </si>
  <si>
    <t>Installation covered by ETS</t>
  </si>
  <si>
    <t>Installation outside ETS</t>
  </si>
  <si>
    <t>Installation producing Nitric Acid</t>
  </si>
  <si>
    <t>Heat distribution network</t>
  </si>
  <si>
    <t>Heat</t>
  </si>
  <si>
    <t>for display on first page</t>
  </si>
  <si>
    <t>B. 
InstData</t>
  </si>
  <si>
    <t>B.</t>
  </si>
  <si>
    <t>C. 
InstDescription</t>
  </si>
  <si>
    <t>F.</t>
  </si>
  <si>
    <t xml:space="preserve">It is recommended that you go through the file from start to end. There are a few functions which will guide you through the form which depend on previous input, such as cells changing colour if an input is not needed (see colour codes below). </t>
  </si>
  <si>
    <t>Registry ID of the installation (as in NIMs):</t>
  </si>
  <si>
    <t>working draft</t>
  </si>
  <si>
    <t>CL exposed?</t>
  </si>
  <si>
    <t>District heating sub-installation</t>
  </si>
  <si>
    <t>EUconst_MsgGoOn</t>
  </si>
  <si>
    <t>Please continue with the next points below</t>
  </si>
  <si>
    <t>EUconst_MsgSeeFirst</t>
  </si>
  <si>
    <t xml:space="preserve">Detailed instructions for data entries in this tool can be found at the first copy of this tool. </t>
  </si>
  <si>
    <t>Relevant?</t>
  </si>
  <si>
    <t>Automatic calculation (to be found in the menu Formula/Calculation options) must be turned on.</t>
  </si>
  <si>
    <t>EUconst_MSlistEUTLcodes</t>
  </si>
  <si>
    <t>GR</t>
  </si>
  <si>
    <t>GB</t>
  </si>
  <si>
    <t>This is usually a natural number, i.e. a code different from the Permit identifier used in the Registry (EUTL).</t>
  </si>
  <si>
    <t xml:space="preserve">For example, if the Registry ID is BE000000000123456, please enter here 123456. Together with the Member State selected under (c), this Registry ID (unique ID) will be displayed automatically in (f) below. </t>
  </si>
  <si>
    <t>Unique ID:</t>
  </si>
  <si>
    <t>EUconst_MsgGoToNextSubInst</t>
  </si>
  <si>
    <t>Please proceed to the next sub-installation!</t>
  </si>
  <si>
    <t>EUconst_ConfirmAllowUseOfData</t>
  </si>
  <si>
    <t>Consent to use the data contained in this file</t>
  </si>
  <si>
    <t>EUconst_MsgEnterThisSection</t>
  </si>
  <si>
    <t>Please enter data in this section!</t>
  </si>
  <si>
    <t>I.</t>
  </si>
  <si>
    <t>J.</t>
  </si>
  <si>
    <t>Documents supporting this report</t>
  </si>
  <si>
    <t>Please provide file name(s) (if in an electronic format) or document reference number(s) (if hard copy) below:</t>
  </si>
  <si>
    <t>File name/Reference</t>
  </si>
  <si>
    <t>Document description</t>
  </si>
  <si>
    <t>Free space for all kinds of supplemental information</t>
  </si>
  <si>
    <t>In space below you can enter all information which was not suitable for input in other sheets and which you consider important for the competent authority</t>
  </si>
  <si>
    <t>I. 
MS specific</t>
  </si>
  <si>
    <t>To be defined by the Member State</t>
  </si>
  <si>
    <t>English Version (Original)</t>
  </si>
  <si>
    <t>01.01.2019</t>
  </si>
  <si>
    <t>31.12.2021</t>
  </si>
  <si>
    <t>02.01.2018</t>
  </si>
  <si>
    <t>03.02.2018</t>
  </si>
  <si>
    <t>04.03.2018</t>
  </si>
  <si>
    <t>05.04.2018</t>
  </si>
  <si>
    <t>05.05.2018</t>
  </si>
  <si>
    <t>05.06.2018</t>
  </si>
  <si>
    <t>06.07.2018</t>
  </si>
  <si>
    <t>07.08.2018</t>
  </si>
  <si>
    <t>07.09.2018</t>
  </si>
  <si>
    <t>10.10.2018</t>
  </si>
  <si>
    <t>10.11.2018</t>
  </si>
  <si>
    <t>11.12.2018</t>
  </si>
  <si>
    <t>01.11.2013</t>
  </si>
  <si>
    <t>01.11.2014</t>
  </si>
  <si>
    <t>01.12.2015</t>
  </si>
  <si>
    <t>01.12.2016</t>
  </si>
  <si>
    <t>01.12.2017</t>
  </si>
  <si>
    <t>01.12.2018</t>
  </si>
  <si>
    <t>B_InstallationData'!$B$2</t>
  </si>
  <si>
    <t>B_InstallationData'!$D$6</t>
  </si>
  <si>
    <t>B_InstallationData'!$D$8</t>
  </si>
  <si>
    <t>B_InstallationData'!$E$33</t>
  </si>
  <si>
    <t>B_InstallationData'!$E$34</t>
  </si>
  <si>
    <t>B_InstallationData'!$E$35</t>
  </si>
  <si>
    <t>B_InstallationData'!$E$39</t>
  </si>
  <si>
    <t>B_InstallationData'!$E$43</t>
  </si>
  <si>
    <t>B_InstallationData'!$E$44</t>
  </si>
  <si>
    <t>B_InstallationData'!$E$45</t>
  </si>
  <si>
    <t>B_InstallationData'!$E$47</t>
  </si>
  <si>
    <t>B_InstallationData'!$E$54</t>
  </si>
  <si>
    <t>B_InstallationData'!$E$55</t>
  </si>
  <si>
    <t>C_InstallationDescription'!$B$2</t>
  </si>
  <si>
    <t>C_InstallationDescription'!$D$6</t>
  </si>
  <si>
    <t>EUwideConstants'!$A$1</t>
  </si>
  <si>
    <t>EUwideConstants'!$B$1</t>
  </si>
  <si>
    <t>EUwideConstants'!$C$1</t>
  </si>
  <si>
    <t>EUwideConstants'!$D$3; 'EUwideConstants'!$B$5</t>
  </si>
  <si>
    <t>EUwideConstants'!$B$6</t>
  </si>
  <si>
    <t>EUwideConstants'!$C$6</t>
  </si>
  <si>
    <t>EUwideConstants'!$D$6</t>
  </si>
  <si>
    <t>EUwideConstants'!$E$6</t>
  </si>
  <si>
    <t>EUwideConstants'!$B$7</t>
  </si>
  <si>
    <t>EUwideConstants'!$B$15</t>
  </si>
  <si>
    <t>EUwideConstants'!$B$16</t>
  </si>
  <si>
    <t>EUwideConstants'!$B$27</t>
  </si>
  <si>
    <t>EUwideConstants'!$B$29</t>
  </si>
  <si>
    <t>EUwideConstants'!$B$32</t>
  </si>
  <si>
    <t>EUwideConstants'!$B$33</t>
  </si>
  <si>
    <t>EUwideConstants'!$B$34</t>
  </si>
  <si>
    <t>EUwideConstants'!$B$35</t>
  </si>
  <si>
    <t>EUwideConstants'!$B$36</t>
  </si>
  <si>
    <t>EUwideConstants'!$B$37</t>
  </si>
  <si>
    <t>EUwideConstants'!$B$38</t>
  </si>
  <si>
    <t>EUwideConstants'!$B$39</t>
  </si>
  <si>
    <t>EUwideConstants'!$B$40</t>
  </si>
  <si>
    <t>EUwideConstants'!$B$41</t>
  </si>
  <si>
    <t>EUwideConstants'!$B$42</t>
  </si>
  <si>
    <t>EUwideConstants'!$C$42</t>
  </si>
  <si>
    <t>EUwideConstants'!$B$44</t>
  </si>
  <si>
    <t>EUwideConstants'!$B$58</t>
  </si>
  <si>
    <t>EUwideConstants'!$B$59</t>
  </si>
  <si>
    <t>EUwideConstants'!$E$122</t>
  </si>
  <si>
    <t>EUwideConstants'!$E$123</t>
  </si>
  <si>
    <t>EUwideConstants'!$E$124</t>
  </si>
  <si>
    <t>EUwideConstants'!$E$125</t>
  </si>
  <si>
    <t>EUwideConstants'!$E$126</t>
  </si>
  <si>
    <t>EUwideConstants'!$E$127</t>
  </si>
  <si>
    <t>EUwideConstants'!$E$128</t>
  </si>
  <si>
    <t>http://data.europa.eu/eli/reg_del/2019/331/oj</t>
  </si>
  <si>
    <t>CLIMATE NEUTRALITY PLAN</t>
  </si>
  <si>
    <t>Authorised representative:</t>
  </si>
  <si>
    <t xml:space="preserve">It will help us to have someone who we can contact directly with any questions about your climate neutrality plan. The persons you name should have the authority to act on behalf of the operator. </t>
  </si>
  <si>
    <t>Who can we contact about your climate neutrality plan?</t>
  </si>
  <si>
    <t>EUconst_Unit</t>
  </si>
  <si>
    <t>Unit HE</t>
  </si>
  <si>
    <t>Please confirm consent to use information contained in this climate neutrality plan.</t>
  </si>
  <si>
    <t>HISTORICAL EMISSIONS</t>
  </si>
  <si>
    <t>BM value for 2021-2025</t>
  </si>
  <si>
    <t>Sub-installations with fall-back approaches absolute emissions</t>
  </si>
  <si>
    <t>2026-2030</t>
  </si>
  <si>
    <t>2036-2040</t>
  </si>
  <si>
    <t>2041-2045</t>
  </si>
  <si>
    <t>2046-2050</t>
  </si>
  <si>
    <t>2031-2035</t>
  </si>
  <si>
    <t>Milestones</t>
  </si>
  <si>
    <t>Measures</t>
  </si>
  <si>
    <t>ME1</t>
  </si>
  <si>
    <t>ME2</t>
  </si>
  <si>
    <t>ME3</t>
  </si>
  <si>
    <t>ME4</t>
  </si>
  <si>
    <t>ME5</t>
  </si>
  <si>
    <t>ME6</t>
  </si>
  <si>
    <t>ME7</t>
  </si>
  <si>
    <t>ME8</t>
  </si>
  <si>
    <t>ME9</t>
  </si>
  <si>
    <t>ME10</t>
  </si>
  <si>
    <t>MI1</t>
  </si>
  <si>
    <t>MI2</t>
  </si>
  <si>
    <t>MI3</t>
  </si>
  <si>
    <t>MI4</t>
  </si>
  <si>
    <t>MI5</t>
  </si>
  <si>
    <t>MI6</t>
  </si>
  <si>
    <t>MI7</t>
  </si>
  <si>
    <t>MI8</t>
  </si>
  <si>
    <t>MI9</t>
  </si>
  <si>
    <t>MI10</t>
  </si>
  <si>
    <t>Detailed description of the milestones</t>
  </si>
  <si>
    <t>Investments</t>
  </si>
  <si>
    <t>ME No</t>
  </si>
  <si>
    <t>IN1</t>
  </si>
  <si>
    <t>IN2</t>
  </si>
  <si>
    <t>IN3</t>
  </si>
  <si>
    <t>IN4</t>
  </si>
  <si>
    <t>IN5</t>
  </si>
  <si>
    <t>IN6</t>
  </si>
  <si>
    <t>IN7</t>
  </si>
  <si>
    <t>IN8</t>
  </si>
  <si>
    <t>IN9</t>
  </si>
  <si>
    <t>IN10</t>
  </si>
  <si>
    <t>Year</t>
  </si>
  <si>
    <t>Years</t>
  </si>
  <si>
    <t>Period</t>
  </si>
  <si>
    <t>Periods</t>
  </si>
  <si>
    <t>(i) switch to low- or zero-emission technologies</t>
  </si>
  <si>
    <t>(ii) energy efficiency and energy savings</t>
  </si>
  <si>
    <t>(iii) (1) switch from fossil fuels to hydrogen</t>
  </si>
  <si>
    <t>(iii) (2) switch from fossil fuels to electricity</t>
  </si>
  <si>
    <t>(iii) (3) switch from fossil fuels to biomass fulfilling the sustainability and greenhouse gas savings criteria referred to in Article 38(5) of Implementing Regulation (EU) 2018/2066</t>
  </si>
  <si>
    <t>(iii) (4) switch from fossil fuels to alternative fuels from waste streams</t>
  </si>
  <si>
    <t>(iii) (5) switch from fossil fuels to other sources of renewable energy</t>
  </si>
  <si>
    <t>(iv) resource efficiency, including reduced consumption of materials and recycling</t>
  </si>
  <si>
    <t>(v) carbon capture utilisation and storage</t>
  </si>
  <si>
    <t>(vi) other</t>
  </si>
  <si>
    <t>Measure and investment categories</t>
  </si>
  <si>
    <t>Measure</t>
  </si>
  <si>
    <t>BM Nr</t>
  </si>
  <si>
    <t>FB Nr</t>
  </si>
  <si>
    <t>Investment</t>
  </si>
  <si>
    <t>Heat benchmark sub-installation, CL, non-CBAM</t>
  </si>
  <si>
    <t>Heat benchmark sub-installation, non-CL, non-CBAM</t>
  </si>
  <si>
    <t>Heat benchmark sub-installation, CBAM</t>
  </si>
  <si>
    <t>Fuel benchmark sub-installation, CL, non-CBAM</t>
  </si>
  <si>
    <t>Fuel benchmark sub-installation, non-CL, non-CBAM</t>
  </si>
  <si>
    <t>Fuel benchmark sub-installation, CBAM</t>
  </si>
  <si>
    <t>Process emissions sub-installation, CL, non-CBAM</t>
  </si>
  <si>
    <t>Process emissions sub-installation, non-CL, non-CBAM</t>
  </si>
  <si>
    <t>Process emissions sub-installation, CBAM</t>
  </si>
  <si>
    <t>Process emission sorting</t>
  </si>
  <si>
    <t>Baseline</t>
  </si>
  <si>
    <t>Investments annualised Euros</t>
  </si>
  <si>
    <t>Consistent</t>
  </si>
  <si>
    <t>Quantitative impact assessment product BM sub-installations</t>
  </si>
  <si>
    <t>MEASURES, INVESTMENTS AND MILESTONES</t>
  </si>
  <si>
    <t>ME sorted</t>
  </si>
  <si>
    <t>IN No</t>
  </si>
  <si>
    <t>IN sorted</t>
  </si>
  <si>
    <t>Specific emission targets</t>
  </si>
  <si>
    <t>Absolute emission targets</t>
  </si>
  <si>
    <t>Qualitative impacts</t>
  </si>
  <si>
    <t>Name of this sheet</t>
  </si>
  <si>
    <t>PRINT</t>
  </si>
  <si>
    <t>CNTR_ListExistMeasures</t>
  </si>
  <si>
    <t>Detailed description of enabling conditions</t>
  </si>
  <si>
    <t>Detailed description</t>
  </si>
  <si>
    <t>CNTR_ListExistInvestments</t>
  </si>
  <si>
    <t>Measure description and reasons</t>
  </si>
  <si>
    <t>Enabling conditions and qualitative impacts</t>
  </si>
  <si>
    <t>Reasons for measure decision</t>
  </si>
  <si>
    <t>(i)</t>
  </si>
  <si>
    <t>(ii)</t>
  </si>
  <si>
    <t>(iv)</t>
  </si>
  <si>
    <t>(v)</t>
  </si>
  <si>
    <t>(vi)</t>
  </si>
  <si>
    <t>(iii) (1)</t>
  </si>
  <si>
    <t>(iii) (5)</t>
  </si>
  <si>
    <t>(iii) (2)</t>
  </si>
  <si>
    <t>(iii) (3)</t>
  </si>
  <si>
    <t>(iii) (4)</t>
  </si>
  <si>
    <t>EUconst_Inconsistent</t>
  </si>
  <si>
    <t>Detailed description of investments</t>
  </si>
  <si>
    <t>ME No Sort</t>
  </si>
  <si>
    <t>IN No Sort</t>
  </si>
  <si>
    <t>EUconst_Consistent</t>
  </si>
  <si>
    <t>TOP</t>
  </si>
  <si>
    <t>END</t>
  </si>
  <si>
    <t>D.
HistEmissions</t>
  </si>
  <si>
    <t>CLIMATE NEUTRALITY PLAN VERSIONS</t>
  </si>
  <si>
    <t>Effectiveness evaluation</t>
  </si>
  <si>
    <t>1 Year</t>
  </si>
  <si>
    <t>2 Years</t>
  </si>
  <si>
    <t>3 Years</t>
  </si>
  <si>
    <t>4 Years</t>
  </si>
  <si>
    <t>5 Years</t>
  </si>
  <si>
    <t>Year of next effectiveness evaluations:</t>
  </si>
  <si>
    <t>Effectiveness evaluation periods</t>
  </si>
  <si>
    <t>CBAM?</t>
  </si>
  <si>
    <t>CBAM</t>
  </si>
  <si>
    <t>Product benchmark sub-installations absolute emissions</t>
  </si>
  <si>
    <t>Specific emissions not covered by sub-installations</t>
  </si>
  <si>
    <t>Emission source description</t>
  </si>
  <si>
    <t>IN1, IN3</t>
  </si>
  <si>
    <t>ME2: New furnace</t>
  </si>
  <si>
    <t>The operator of this installation confirms that this plan may be used by the competent authority and the European Commission.</t>
  </si>
  <si>
    <t>EUconst_ConfirmHistoricalEmissions</t>
  </si>
  <si>
    <t>EUconst_ConfirmMilestones</t>
  </si>
  <si>
    <t>EUconst_ConfirmTargets</t>
  </si>
  <si>
    <t>The operator of this installation confirms the conformity of the milestones and intermediate milestones</t>
  </si>
  <si>
    <t>The operator of this installation confirms the conformity of the targets and intermediate targets</t>
  </si>
  <si>
    <t>2025-2030</t>
  </si>
  <si>
    <t>Process optimisations over different periods starting from 2027</t>
  </si>
  <si>
    <t>ME1: Process optimisations over different periods starting from 2027</t>
  </si>
  <si>
    <t>Ex.1</t>
  </si>
  <si>
    <t>(iii) switch from fossil fuels to:</t>
  </si>
  <si>
    <t>(iii) (2)  electricity</t>
  </si>
  <si>
    <t>(1)  hydrogen</t>
  </si>
  <si>
    <t>(2)  electricity</t>
  </si>
  <si>
    <t>(3)  biomass fulfilling the sustainability and greenhouse gas savings criteria referred to in Article 38(5) of Implementing Regulation (EU) 2018/2066</t>
  </si>
  <si>
    <t>(4)  alternative fuels from waste streams</t>
  </si>
  <si>
    <t>(5)  other sources of renewable energy</t>
  </si>
  <si>
    <t>(iii) (1) hydrogen</t>
  </si>
  <si>
    <t>(iii) (3) sust. Biomass</t>
  </si>
  <si>
    <t>(iii) (5) other sources of renewable energy</t>
  </si>
  <si>
    <t>(iv) resource efficiency, etc.</t>
  </si>
  <si>
    <t>(iii) (4) to alternative fuels</t>
  </si>
  <si>
    <t>Please attribute each measure to one or more of the following types of GHG savings or decarbonisation technologies, as applicable:</t>
  </si>
  <si>
    <t>EUconst_MeInCategories</t>
  </si>
  <si>
    <t>EUconst_Periods</t>
  </si>
  <si>
    <t>EUconst_EndOfPeriods</t>
  </si>
  <si>
    <t>EUconst_YearToPeriodMatch</t>
  </si>
  <si>
    <t>Relevant period</t>
  </si>
  <si>
    <t>Costs in M€</t>
  </si>
  <si>
    <t>Annualised M€</t>
  </si>
  <si>
    <t>Measure(s)</t>
  </si>
  <si>
    <t>Units</t>
  </si>
  <si>
    <t xml:space="preserve">(b) </t>
  </si>
  <si>
    <t>(c)</t>
  </si>
  <si>
    <t>Reference value</t>
  </si>
  <si>
    <t>Relative to baseline value</t>
  </si>
  <si>
    <t>Relative to relevant BM value</t>
  </si>
  <si>
    <t>Absolute specific reduction versus baseline</t>
  </si>
  <si>
    <t>Ex.2</t>
  </si>
  <si>
    <t>Split of specific emission reduction by measure and investment</t>
  </si>
  <si>
    <t>Relative emission targets</t>
  </si>
  <si>
    <t>Consistency check (error message)</t>
  </si>
  <si>
    <t>Short name or internal ID</t>
  </si>
  <si>
    <t>Measures AB 5 to 7</t>
  </si>
  <si>
    <t>Specific historical emissions</t>
  </si>
  <si>
    <t>Consistency check (= iii. / i.)</t>
  </si>
  <si>
    <t>SUMMARY</t>
  </si>
  <si>
    <t>The name of the product benchmark sub-installation is displayed automatically based in the inputs in sheet "C_InstallationDescription".</t>
  </si>
  <si>
    <t>CNP Template</t>
  </si>
  <si>
    <t>Draft Climate-Neutrality Plan Template 2024</t>
  </si>
  <si>
    <t>Climate-Neutrality Plan Template 2024</t>
  </si>
  <si>
    <t>A. 
CNP versions</t>
  </si>
  <si>
    <t>List of climate-neutrality plan versions</t>
  </si>
  <si>
    <t>HistEm_</t>
  </si>
  <si>
    <t>EUconst_HistorialEmissions</t>
  </si>
  <si>
    <t>Absolute historical emissions (optional)</t>
  </si>
  <si>
    <t>Contact details</t>
  </si>
  <si>
    <t>Consent to use the data</t>
  </si>
  <si>
    <t>Installation identification</t>
  </si>
  <si>
    <t>Other processes not covered by sub-installations</t>
  </si>
  <si>
    <t>Other processes</t>
  </si>
  <si>
    <t>Categorisation of measures</t>
  </si>
  <si>
    <t>IV</t>
  </si>
  <si>
    <t>Measures and investments prior to submission of the CNP (optional)</t>
  </si>
  <si>
    <t>Old measures &amp; investments</t>
  </si>
  <si>
    <t>EUconst_HistorialAbsEmissions</t>
  </si>
  <si>
    <t>HistEmAbs_</t>
  </si>
  <si>
    <t>EUconst_SubRelToBaseline</t>
  </si>
  <si>
    <t>RelBL_</t>
  </si>
  <si>
    <t>RelBM_</t>
  </si>
  <si>
    <t>EUconst_SubRelToBM</t>
  </si>
  <si>
    <t>EUConst_Target</t>
  </si>
  <si>
    <t>Target_</t>
  </si>
  <si>
    <t>EUconst_SubMeasureImpact</t>
  </si>
  <si>
    <t>SubMeasImp_</t>
  </si>
  <si>
    <t>EUconst_SubAbsoluteReduction</t>
  </si>
  <si>
    <t>AbsRed_</t>
  </si>
  <si>
    <t>I.
Summary</t>
  </si>
  <si>
    <t>BM value</t>
  </si>
  <si>
    <t>Inconsistent!</t>
  </si>
  <si>
    <t>Start period for measure</t>
  </si>
  <si>
    <t>Sub name for cond. form.</t>
  </si>
  <si>
    <t>for cond.form.</t>
  </si>
  <si>
    <t>cond.form.</t>
  </si>
  <si>
    <t>Name of the installation and ID</t>
  </si>
  <si>
    <t>Address / location of the site of the installation</t>
  </si>
  <si>
    <t>Reference date of the CNP:</t>
  </si>
  <si>
    <t>Historical emissions</t>
  </si>
  <si>
    <t>Specific targets relative to the relevant benchmark values</t>
  </si>
  <si>
    <t>Specific targets relative to the average specific emissions during the baseline</t>
  </si>
  <si>
    <t>Specific targets relative to the relevant benchmark and to the baseline value</t>
  </si>
  <si>
    <t>E.
Measures, Invest &amp; Milestones</t>
  </si>
  <si>
    <t>-</t>
  </si>
  <si>
    <t>Please list here all relevant planned measures (e.g. electrification of fossil-powered furnaces) until 2050, providing for each measure the following information:</t>
  </si>
  <si>
    <t>Please provide for each measure identified under 1) above the following information:</t>
  </si>
  <si>
    <t>Hydrogen steel</t>
  </si>
  <si>
    <t>a short name or internal ID for each investment in order to facilitate making reference to each investment later in this template;</t>
  </si>
  <si>
    <t>the period during which the measure is planned to be taken. If a measure has impacts in more than one period, please select the period in which it will be first implemented;</t>
  </si>
  <si>
    <t>a short name or internal ID for each measure in order to facilitate making reference to each measure later in this template;</t>
  </si>
  <si>
    <t>New electric furnaces</t>
  </si>
  <si>
    <t>ME1: New electric furnaces</t>
  </si>
  <si>
    <t>Replacement of BF/BOF with DRI using green hydrogen (further details see separate file 'CNP file.docx')</t>
  </si>
  <si>
    <t>Final investment decision taken (further details see separate file 'CNP file.docx')</t>
  </si>
  <si>
    <t>Dismantling of old furnaces (further details see separate file 'CNP file.docx')</t>
  </si>
  <si>
    <t>Purchase and installation of electric furnaces (further details see separate file 'CNP file.docx')</t>
  </si>
  <si>
    <t>The annualised Euros per year for each five-year period are automatically calculated based on the inputs under point 1) above.</t>
  </si>
  <si>
    <t>Optionally, you may list and describe all measures and investments already implemented prior to the submission of the climate-neutrality plan.</t>
  </si>
  <si>
    <t>https://eur-lex.europa.eu/eli/dir/2003/87/2023-06-05</t>
  </si>
  <si>
    <t>Directive 2003/87/EC, as amended most recently by Directive 2023/959/EU (hereinafter "the EU ETS Directive") requires Member States to allocate allowances for free to installations based on Community-wide and fully-harmonised rules (Article 10a(1)). The Directive can be downloaded from:</t>
  </si>
  <si>
    <t>These Free Allocation Rules (hereinafter "the FAR") are contained in the Commission Delegated Regulation (EU) 2019/331. The FAR can be downloaded from:</t>
  </si>
  <si>
    <t>https://eur-lex.europa.eu/eli/reg_impl/2023/2441/oj</t>
  </si>
  <si>
    <t xml:space="preserve">This is a template for the CNP and has been developed on behalf of the Commission by its consultants (Umweltbundesamt GmbH Austria).
The views expressed in this file represent the views of the authors and not necessarily those of the European Commission. </t>
  </si>
  <si>
    <t>EUconst_CNPstatus</t>
  </si>
  <si>
    <t>Depending on the requirements of the Member State, it is possible that the document is exchanged between competent authority and operator with various updates, or that the operator alone keeps track of the versions. In any case, the operator should keep in his files a copy of each version of the climate-neutrality plan.</t>
  </si>
  <si>
    <t>This sheet is used for tracking the actual version of the climate-neutrality plan. Each version should have a unique version number, and a reference date.</t>
  </si>
  <si>
    <t>a comprehensive reasoning for measure decision why the measures were chosen rather than other potential measures for decarbonisation;</t>
  </si>
  <si>
    <t>About your installation(s)</t>
  </si>
  <si>
    <t>Unique ID</t>
  </si>
  <si>
    <t>City</t>
  </si>
  <si>
    <t>Postcode/ZIP</t>
  </si>
  <si>
    <t>Country</t>
  </si>
  <si>
    <t>State/Pro-vince/Region</t>
  </si>
  <si>
    <t>Installation Name</t>
  </si>
  <si>
    <t>EUconst_MSlistDistrictHeating</t>
  </si>
  <si>
    <t>Cond. formatting</t>
  </si>
  <si>
    <t>Identification of the Installation(s)</t>
  </si>
  <si>
    <t>Please list all additional installations linked to and operated by the operator and covered by the climate neutrality plan.</t>
  </si>
  <si>
    <t xml:space="preserve">(e) </t>
  </si>
  <si>
    <t xml:space="preserve">Is the climate neutrality plan submitted by a district heating company at company level? </t>
  </si>
  <si>
    <t>The following table is only relevant for district heating companies in Bulgaria, Czechia, Latvia or Slovakia, that submit the climate neutrality plan at company level.</t>
  </si>
  <si>
    <t>EUconst_DHErrorMessage</t>
  </si>
  <si>
    <t>Registry ID (as in NIMs)</t>
  </si>
  <si>
    <t>MI No</t>
  </si>
  <si>
    <t>MI No Sort</t>
  </si>
  <si>
    <t>MI sorted</t>
  </si>
  <si>
    <t>EUconst_SubinstallationStart</t>
  </si>
  <si>
    <t>EUconst_StartRow</t>
  </si>
  <si>
    <t>Start_</t>
  </si>
  <si>
    <t>Please select here all relevant product benchmark sub-installations, consistent with the ones provided in the baseline data report.</t>
  </si>
  <si>
    <t>Please also list here any sub-installations that are planned to start operating after the submission of the CNP.</t>
  </si>
  <si>
    <t>According to the Annex of the CNP Regulation, you may provide specific emissions in later sheets of this template relative to other units than the default units of the relevant activity, where more appropriate. For instance, you may want to provide specific emissions for a heat benchmark sub-installation per tonne of (aggregated) production, instead of per TJ.</t>
  </si>
  <si>
    <t>Please enter the relevant unit of production in column N. If no entries are made there, the default units of TJ will be used for the heat and fuel benchmark sub-installations. For process emissions the default units will be tonnes of (aggregated) production.</t>
  </si>
  <si>
    <t>The CNP Regulation requires the system boundaries to cover all relevant emissions of the installation determined in accordance with the Monitoring &amp; Reporting Regulation (EU) 2018/2066. This means that emissions may be relevant that are not eligible for free allocation, e.g. electricity production or non-safety flaring.</t>
  </si>
  <si>
    <t>Therefore, please provide here a short description of each process not covered by sub-installations and enter the relevant units of production. For example, for electricity production, you may want to enter production expressed as "MWh" of net electricity produced.</t>
  </si>
  <si>
    <t>The processes identified here will be treated similarly to all other sub-installations above in subsequent sheets concerning measures, investments, milestones, targets and impacts.</t>
  </si>
  <si>
    <t>The specific emissions shall be calculated by dividing the attributed emissions by the activity level in each year, both based on the corresponding rules of the FAR in consistency with the data entered in the baseline data report used for calculation of free allocation for 2026-2030.</t>
  </si>
  <si>
    <t>However, where other units of production levels than the units for the relevant activity level were chosen in section C.I.2 (note, that the default unit for process emissions is tonnes of production), the emissions shall be expressed relative to those relevant (aggregated) production levels. The attributed emissions should however still be calculated in accordance with the corresponding FAR rules, consistent with the data provided in the baseline data report.</t>
  </si>
  <si>
    <t>Please ensure that the emissions are specific to the relevant units of production chosen in section C.I.3. The attributed emissions should be calculated in accordance with the corresponding FAR rules, consistent with the data provided in the baseline data report.</t>
  </si>
  <si>
    <t>Please enter here the historical absolute emissions, expressed as t CO2e, for each sub-installation for each year of the baseline period. Entries here are optional.</t>
  </si>
  <si>
    <t>ME1, ME3</t>
  </si>
  <si>
    <t>a detailed description of enabling conditions and infrastructure needs (e.g. CO2 pipeline infrastructure, green hydrogen infrastructure, H2 costs below "x" €/MWh);</t>
  </si>
  <si>
    <t>Please enter here the intermediate targets, expressed as specific emissions consistent with the historical emissions (baseline), for the end of each five year period. Additionally absolute emission targets can be entered optionally.</t>
  </si>
  <si>
    <t>Any further comments</t>
  </si>
  <si>
    <t>The consistency check under v. will prompt an error message in the following cases:</t>
  </si>
  <si>
    <t>Please select from the drop-down list each measure that has an impact on the targets specified above for this sub-installation.</t>
  </si>
  <si>
    <t>IN2: New furnace</t>
  </si>
  <si>
    <t>EUconst_NoInvestment</t>
  </si>
  <si>
    <t>no investments</t>
  </si>
  <si>
    <t>Reduction compared to baseline (100% = values under i.)</t>
  </si>
  <si>
    <t>Specific reduction (target versus baseline)</t>
  </si>
  <si>
    <t>Subsequently, please provide for each period the percentage to which each measure and investments contributes to the specific emission reduction displayed under i. The sum of all measures should equal 100% (consistency check under iv.) in which case the total emission reduction displayed under iii. equals the specific reduction under i.</t>
  </si>
  <si>
    <t>impacts are entered for years where there are either no targets set or the targets are equal to the baseline, i.e. reduction under i. equals zero;</t>
  </si>
  <si>
    <t>the impacts do not add up to 100%.</t>
  </si>
  <si>
    <t>Gantt charts</t>
  </si>
  <si>
    <t>Gantt charts for measures, investments &amp; milestones</t>
  </si>
  <si>
    <t>General information about the CNP</t>
  </si>
  <si>
    <t>V</t>
  </si>
  <si>
    <t>Sub-installation data</t>
  </si>
  <si>
    <t>Specific targets</t>
  </si>
  <si>
    <t>Details for measures, investments &amp; milestones</t>
  </si>
  <si>
    <t>Details for measures &amp; Co.</t>
  </si>
  <si>
    <t>Furthermore, Article 10b(4) grants an additional 30% of free allocation to district heating in certain Member States, provided they also establish a CNP and that an investment volume equivalent to the value of that additional free allocation is invested to significantly reduce emissions before 2030</t>
  </si>
  <si>
    <t>Navigation panels on top of each sheet provide hyperlinks for quick jumps to individual input sections.</t>
  </si>
  <si>
    <t>If your competent authority requires you to hand in a signed paper copy of the climate-neutrality plan, please use the space below for signature:</t>
  </si>
  <si>
    <t>Address</t>
  </si>
  <si>
    <t>Cessation?</t>
  </si>
  <si>
    <t>Starting</t>
  </si>
  <si>
    <t>Short name or ID</t>
  </si>
  <si>
    <t>Description of the process</t>
  </si>
  <si>
    <t>Estimate</t>
  </si>
  <si>
    <t>None</t>
  </si>
  <si>
    <t>Draft CNP Template</t>
  </si>
  <si>
    <t>Years in which the sub-installation did not operate should be left empty, including for cases of new sub-installation planned to start operating only after the submission of the CNP. In the case of the later, please provide an estimate of the specific emissions at the future start of operations.</t>
  </si>
  <si>
    <t>Operational?</t>
  </si>
  <si>
    <t>Cessation</t>
  </si>
  <si>
    <t>Cessation_</t>
  </si>
  <si>
    <t>EUconst_Cessation</t>
  </si>
  <si>
    <t>EUconst_CessationRow</t>
  </si>
  <si>
    <t>Sub-installation start of operation and cessation</t>
  </si>
  <si>
    <t>no targets are set before a cessation or targets are set after a cessation;</t>
  </si>
  <si>
    <t>EUconst_SubinstallationCessation</t>
  </si>
  <si>
    <t>Where a sub-installation is planned to start operating or to cease operations after the submission of the CNP, please select the relevant period from the drop-down list, respectively. In case no entries are made, it is assumed that the sub-installation is already existing and will remain operational at least until 2050.</t>
  </si>
  <si>
    <t>Where a process is planned to start operating or to cease operations after the submission of the CNP, please select the relevant period from the drop-down list, respectively. In case no entries are made, it is assumed that the sub-installation is already existing and will remain operational at least until 2050.</t>
  </si>
  <si>
    <t>Targets relative to baseline value</t>
  </si>
  <si>
    <t>Targets relative to relevant BM value</t>
  </si>
  <si>
    <t>CNP submitted by DH company at company level</t>
  </si>
  <si>
    <t>About the installation(s)</t>
  </si>
  <si>
    <t>General information</t>
  </si>
  <si>
    <t>Following the entries made in sections C.I and E.I.1, years prior to the period in which the measures are implemented or prior and after the sub-installation is operational are greyed out.</t>
  </si>
  <si>
    <t>2024-2030</t>
  </si>
  <si>
    <t>No. for summary</t>
  </si>
  <si>
    <t>Units consistent?</t>
  </si>
  <si>
    <t>H.
OtherProcesses</t>
  </si>
  <si>
    <t>H.</t>
  </si>
  <si>
    <t>Targets &amp; Impacts ProdBM</t>
  </si>
  <si>
    <t>Targets &amp; Impacts Fall-backs</t>
  </si>
  <si>
    <t>Targets &amp; Impacts other processes</t>
  </si>
  <si>
    <t>G.</t>
  </si>
  <si>
    <t>G. Fall-backs</t>
  </si>
  <si>
    <t>Pursuant to Article 10b(4), of the EU ETS Directive the Commission adopted the Implementing Regulation (EU) 2023/2441 (hereinafter "the CNP Regulation"), which specifies the minimum content and format of the CNP. The Regulation can be downloaded from:</t>
  </si>
  <si>
    <t>https://climate.ec.europa.eu/eu-action/eu-emissions-trading-system-eu-ets_en</t>
  </si>
  <si>
    <t>Please select here all relevant sub-installations with fall-back approaches, consistent with the ones provided in the baseline data report.</t>
  </si>
  <si>
    <t>In section B.II.e you have stated that the CNP is submitted by a district heating company. Hence only the district heating and heat benchmark sub-installations are expected to be relevant.</t>
  </si>
  <si>
    <t>Measures should be entered as aggregated as possible. E.g. process optimisations over different periods can be entered as one measure with the period of the first optimisation.</t>
  </si>
  <si>
    <t>Please list here all investments providing the following information:</t>
  </si>
  <si>
    <t>Please list here all milestones providing the following information:</t>
  </si>
  <si>
    <t>the year in which the milestone is planned to be reached;</t>
  </si>
  <si>
    <t>Milestones shall be commensurate to the targets entered in the following sheets.</t>
  </si>
  <si>
    <t>the relevant measure for each milestone. Please select them from the drop-down list or, where more than one measure is relevant, enter corresponding information in the form of "ME1, ME3", etc.</t>
  </si>
  <si>
    <t>a detailed description of each milestone;</t>
  </si>
  <si>
    <t>Subsequently, please provide for each period the percentage to which each measure and investments contributes to the specific emission reduction displayed under i. The sum of all measures should equal 100% (consistency check under iv.), in which case the total emission reduction displayed under iii. equals the specific reduction under i.</t>
  </si>
  <si>
    <t>TOTAL</t>
  </si>
  <si>
    <t>Other processes:</t>
  </si>
  <si>
    <t>Details: Product BM</t>
  </si>
  <si>
    <t>Details: Fall-back BM</t>
  </si>
  <si>
    <t>Details: Other processes</t>
  </si>
  <si>
    <t>Other process</t>
  </si>
  <si>
    <t>EUconst_OtherProcess</t>
  </si>
  <si>
    <t>The average of the specific historical emissions during 2019-2023 will be used as the baseline for setting (intermediate) targets in sheets F to H.</t>
  </si>
  <si>
    <t>K. 
Comments</t>
  </si>
  <si>
    <t>K.</t>
  </si>
  <si>
    <t>Please list here all relevant documents which are submitted together with this plan</t>
  </si>
  <si>
    <t>ADDITIONAL DATA REQUIREMENTS BY THE MEMBER STATE</t>
  </si>
  <si>
    <t>COMMENTS AND FURTHER INFORMATION</t>
  </si>
  <si>
    <t>The operator of this installation confirms the conformity of the system boundaries of emissions.</t>
  </si>
  <si>
    <t>Please confirm that the emissions entered comply with the conditions described above.</t>
  </si>
  <si>
    <t>accepted by competent authority</t>
  </si>
  <si>
    <t>a detailed description of each measure. It is possible to refer to an attached document file, if the description exceeds the space provided here (then please list the exact file name here and in sheet K_Comments).</t>
  </si>
  <si>
    <t>It is possible to refer to an attached document file, if the description exceeds the space provided here (then please list the exact file name here and in sheet K_Comments).</t>
  </si>
  <si>
    <t>a detailed description of each investment. It is possible to refer to an attached document file, if the description exceeds the space provided here (then please list the exact file name here and in sheet K_Comments).</t>
  </si>
  <si>
    <t>The status of the climate-neutrality plan at the reference date should be described in the "status" column. Possible status types include, "working draft", "submitted to the competent authority (CA)", "returned with remarks", etc.</t>
  </si>
  <si>
    <t>If the climate neutrality plan is submitted at company level, historical emissions and targets are to be summed up over all installations covered by the climate neutrality plan and the totals are to be entered in sheets D_HistoricalEmissions and G_FallBackBM and H_OtherProcesses.</t>
  </si>
  <si>
    <t xml:space="preserve">Please enter here the specific historical emissions (consistent with the attributed emission pursuant to the FAR rules and the MRR) for each product benchmark sub-installation for each year of the baseline period. </t>
  </si>
  <si>
    <t>Please enter here the specific historical emissions (consistent with the attributed emission pursuant to the FAR rules and the MRR) for each fall-back benchmark sub-installation for each year of the baseline period, taking into consideration the guidance provided for product benchmark sub-installations above.</t>
  </si>
  <si>
    <t>Please enter here the specific historical emissions (consistent with the attributed emission pursuant to the FAR rules and the MRR) for each process not covered by a benchmarked sub-installation for each year of the baseline period, taking into consideration the guidance provided for product benchmark sub-installations above.</t>
  </si>
  <si>
    <t>a qualitative assessment of the impacts of each measure (e.g. where this installation is the worldwide first to implement a certain decarbonisation technology, it demonstrates the feasibility of wider uptake by other installations). The quantitative assessment will be done later in the template in sheets F to H.</t>
  </si>
  <si>
    <t>&lt;= 2025</t>
  </si>
  <si>
    <t>MI11</t>
  </si>
  <si>
    <t>MI12</t>
  </si>
  <si>
    <t>MI13</t>
  </si>
  <si>
    <t>MI14</t>
  </si>
  <si>
    <t>MI15</t>
  </si>
  <si>
    <t>MI16</t>
  </si>
  <si>
    <t>MI17</t>
  </si>
  <si>
    <t>MI18</t>
  </si>
  <si>
    <t>MI19</t>
  </si>
  <si>
    <t>MI20</t>
  </si>
  <si>
    <t>MI21</t>
  </si>
  <si>
    <t>MI22</t>
  </si>
  <si>
    <t>MI23</t>
  </si>
  <si>
    <t>MI24</t>
  </si>
  <si>
    <t>MI25</t>
  </si>
  <si>
    <t>MI26</t>
  </si>
  <si>
    <t>MI27</t>
  </si>
  <si>
    <t>MI28</t>
  </si>
  <si>
    <t>MI29</t>
  </si>
  <si>
    <t>MI30</t>
  </si>
  <si>
    <t>Point (e) is only relevant for district heating companies in Bulgaria, Czechia, Latvia or Poland.</t>
  </si>
  <si>
    <t>Agglomerated iron ore</t>
  </si>
  <si>
    <t>Impact share of each measure (100% = value under point iii.)</t>
  </si>
  <si>
    <t>Impact share of each measure (100% = reference value during baseline, point i.)</t>
  </si>
  <si>
    <t/>
  </si>
  <si>
    <t>Emissions trading permit number</t>
  </si>
  <si>
    <t>&lt;= 2023</t>
  </si>
  <si>
    <t>F.
ProdBM</t>
  </si>
  <si>
    <t>The system boundaries and types of greenhouse gases covered by historical emissions, emissions levels and specific targets are consistent with the greenhouse gas emissions permit of the installation and the requirements laid down in the Monitoring and Reporting Regulation (EU) 2018/2066 (MRR) and in the FAR. This also applies when applying for additional allocation for district heating pursuant to Article 22b of the FAR.
The scope of emissions do not include any carbon removals or emission reductions outside the system boundaries of the installation and acquired via carbon offset credits.</t>
  </si>
  <si>
    <t>the year in which the investment is planned to be taken (where appropriate, investments may be combined as 5-year averages will be calculated under point 2. below);</t>
  </si>
  <si>
    <t>EUconst_PreviousSheet</t>
  </si>
  <si>
    <t>EUconst_NextSheet</t>
  </si>
  <si>
    <t>a_Contents'!$C$6</t>
  </si>
  <si>
    <t>a_Contents'!$C$8</t>
  </si>
  <si>
    <t>a_Contents'!$D$53</t>
  </si>
  <si>
    <t>a_Contents'!$D$54</t>
  </si>
  <si>
    <t>a_Contents'!$D$57</t>
  </si>
  <si>
    <t>a_Contents'!$D$59</t>
  </si>
  <si>
    <t>a_Contents'!$D$60</t>
  </si>
  <si>
    <t>a_Contents'!$D$62</t>
  </si>
  <si>
    <t>a_Contents'!$D$68</t>
  </si>
  <si>
    <t>a_Contents'!$H$68</t>
  </si>
  <si>
    <t>b_GuidelinesConditions'!$C$6</t>
  </si>
  <si>
    <t>b_GuidelinesConditions'!$C$8</t>
  </si>
  <si>
    <t>b_GuidelinesConditions'!$C$10</t>
  </si>
  <si>
    <t>b_GuidelinesConditions'!$C$11</t>
  </si>
  <si>
    <t>b_GuidelinesConditions'!$C$12</t>
  </si>
  <si>
    <t>b_GuidelinesConditions'!$C$13</t>
  </si>
  <si>
    <t>b_GuidelinesConditions'!$C$14</t>
  </si>
  <si>
    <t>b_GuidelinesConditions'!$C$15</t>
  </si>
  <si>
    <t>b_GuidelinesConditions'!$C$16</t>
  </si>
  <si>
    <t>b_GuidelinesConditions'!$C$17</t>
  </si>
  <si>
    <t>b_GuidelinesConditions'!$C$18</t>
  </si>
  <si>
    <t>b_GuidelinesConditions'!$C$19</t>
  </si>
  <si>
    <t>b_GuidelinesConditions'!$C$21</t>
  </si>
  <si>
    <t>b_GuidelinesConditions'!$C$23</t>
  </si>
  <si>
    <t>b_GuidelinesConditions'!$C$24</t>
  </si>
  <si>
    <t>b_GuidelinesConditions'!$C$25</t>
  </si>
  <si>
    <t>b_GuidelinesConditions'!$C$27</t>
  </si>
  <si>
    <t>b_GuidelinesConditions'!$C$28</t>
  </si>
  <si>
    <t>b_GuidelinesConditions'!$E$28</t>
  </si>
  <si>
    <t>b_GuidelinesConditions'!$C$29</t>
  </si>
  <si>
    <t>b_GuidelinesConditions'!$E$29</t>
  </si>
  <si>
    <t>b_GuidelinesConditions'!$E$30</t>
  </si>
  <si>
    <t>b_GuidelinesConditions'!$E$31</t>
  </si>
  <si>
    <t>b_GuidelinesConditions'!$E$32</t>
  </si>
  <si>
    <t>b_GuidelinesConditions'!$E$33</t>
  </si>
  <si>
    <t>b_GuidelinesConditions'!$E$34</t>
  </si>
  <si>
    <t>b_GuidelinesConditions'!$E$35</t>
  </si>
  <si>
    <t>b_GuidelinesConditions'!$C$37</t>
  </si>
  <si>
    <t>b_GuidelinesConditions'!$C$38</t>
  </si>
  <si>
    <t>b_GuidelinesConditions'!$C$39</t>
  </si>
  <si>
    <t>b_GuidelinesConditions'!$C$40</t>
  </si>
  <si>
    <t>b_GuidelinesConditions'!$C$42</t>
  </si>
  <si>
    <t>b_GuidelinesConditions'!$C$45</t>
  </si>
  <si>
    <t>b_GuidelinesConditions'!$C$47</t>
  </si>
  <si>
    <t>b_GuidelinesConditions'!$E$49</t>
  </si>
  <si>
    <t>b_GuidelinesConditions'!$C$59</t>
  </si>
  <si>
    <t>b_GuidelinesConditions'!$C$60</t>
  </si>
  <si>
    <t>b_GuidelinesConditions'!$C$61</t>
  </si>
  <si>
    <t>b_GuidelinesConditions'!$E$61</t>
  </si>
  <si>
    <t>b_GuidelinesConditions'!$C$62</t>
  </si>
  <si>
    <t>b_GuidelinesConditions'!$E$62</t>
  </si>
  <si>
    <t>b_GuidelinesConditions'!$C$64</t>
  </si>
  <si>
    <t>b_GuidelinesConditions'!$C$65</t>
  </si>
  <si>
    <t>b_GuidelinesConditions'!$C$67</t>
  </si>
  <si>
    <t>b_GuidelinesConditions'!$C$68</t>
  </si>
  <si>
    <t>b_GuidelinesConditions'!$C$72</t>
  </si>
  <si>
    <t>A_VersionCNP'!$B$2</t>
  </si>
  <si>
    <t>A_VersionCNP'!$D$6</t>
  </si>
  <si>
    <t>A_VersionCNP'!$D$8</t>
  </si>
  <si>
    <t>A_VersionCNP'!$D$10</t>
  </si>
  <si>
    <t>A_VersionCNP'!$D$11</t>
  </si>
  <si>
    <t>A_VersionCNP'!$D$12</t>
  </si>
  <si>
    <t>A_VersionCNP'!$D$15</t>
  </si>
  <si>
    <t>A_VersionCNP'!$E$18</t>
  </si>
  <si>
    <t>A_VersionCNP'!$F$18</t>
  </si>
  <si>
    <t>A_VersionCNP'!$G$18</t>
  </si>
  <si>
    <t>A_VersionCNP'!$J$18</t>
  </si>
  <si>
    <t>A_VersionCNP'!$D$41</t>
  </si>
  <si>
    <t>A_VersionCNP'!$E$43</t>
  </si>
  <si>
    <t>A_VersionCNP'!$E$44</t>
  </si>
  <si>
    <t>B_InstallationData'!$P$8</t>
  </si>
  <si>
    <t>B_InstallationData'!$D$11</t>
  </si>
  <si>
    <t>B_InstallationData'!$D$12</t>
  </si>
  <si>
    <t>B_InstallationData'!$D$15</t>
  </si>
  <si>
    <t>B_InstallationData'!$D$16</t>
  </si>
  <si>
    <t>B_InstallationData'!$D$21</t>
  </si>
  <si>
    <t>B_InstallationData'!$P$21</t>
  </si>
  <si>
    <t>B_InstallationData'!$E$25</t>
  </si>
  <si>
    <t>B_InstallationData'!$E$27</t>
  </si>
  <si>
    <t>B_InstallationData'!$E$29</t>
  </si>
  <si>
    <t>B_InstallationData'!$I$29</t>
  </si>
  <si>
    <t>B_InstallationData'!$E$31</t>
  </si>
  <si>
    <t>B_InstallationData'!$D$37</t>
  </si>
  <si>
    <t>a_Contents'!$D$58; 'B_InstallationData'!$E$41</t>
  </si>
  <si>
    <t>B_InstallationData'!$E$42</t>
  </si>
  <si>
    <t>B_InstallationData'!$E$49</t>
  </si>
  <si>
    <t>B_InstallationData'!$E$51</t>
  </si>
  <si>
    <t>B_InstallationData'!$E$52</t>
  </si>
  <si>
    <t>B_InstallationData'!$E$53</t>
  </si>
  <si>
    <t>B_InstallationData'!$E$56</t>
  </si>
  <si>
    <t>B_InstallationData'!$E$58</t>
  </si>
  <si>
    <t>B_InstallationData'!$E$59</t>
  </si>
  <si>
    <t>B_InstallationData'!$D$82</t>
  </si>
  <si>
    <t>B_InstallationData'!$E$84</t>
  </si>
  <si>
    <t>B_InstallationData'!$E$85</t>
  </si>
  <si>
    <t>B_InstallationData'!$E$87</t>
  </si>
  <si>
    <t>B_InstallationData'!$E$96</t>
  </si>
  <si>
    <t>B_InstallationData'!$G$87; 'B_InstallationData'!$G$96</t>
  </si>
  <si>
    <t>B_InstallationData'!$G$88; 'B_InstallationData'!$G$97</t>
  </si>
  <si>
    <t>B_InstallationData'!$G$89; 'B_InstallationData'!$G$98</t>
  </si>
  <si>
    <t>B_InstallationData'!$G$90; 'B_InstallationData'!$G$99</t>
  </si>
  <si>
    <t>B_InstallationData'!$G$91; 'B_InstallationData'!$G$100</t>
  </si>
  <si>
    <t>B_InstallationData'!$G$93; 'B_InstallationData'!$G$102</t>
  </si>
  <si>
    <t>B_InstallationData'!$G$94; 'B_InstallationData'!$G$103</t>
  </si>
  <si>
    <t>C_InstallationDescription'!$D$8</t>
  </si>
  <si>
    <t>C_InstallationDescription'!$P$10</t>
  </si>
  <si>
    <t>C_InstallationDescription'!$D$12</t>
  </si>
  <si>
    <t>C_InstallationDescription'!$P$30</t>
  </si>
  <si>
    <t>C_InstallationDescription'!$D$32</t>
  </si>
  <si>
    <t>C_InstallationDescription'!$D$13; 'C_InstallationDescription'!$D$33</t>
  </si>
  <si>
    <t>C_InstallationDescription'!$D$14; 'C_InstallationDescription'!$D$34</t>
  </si>
  <si>
    <t>C_InstallationDescription'!$D$35</t>
  </si>
  <si>
    <t>C_InstallationDescription'!$D$36</t>
  </si>
  <si>
    <t>C_InstallationDescription'!$I$38</t>
  </si>
  <si>
    <t>C_InstallationDescription'!$D$52</t>
  </si>
  <si>
    <t>C_InstallationDescription'!$P$52</t>
  </si>
  <si>
    <t>C_InstallationDescription'!$D$54</t>
  </si>
  <si>
    <t>C_InstallationDescription'!$D$55</t>
  </si>
  <si>
    <t>C_InstallationDescription'!$D$56</t>
  </si>
  <si>
    <t>C_InstallationDescription'!$D$57</t>
  </si>
  <si>
    <t>C_InstallationDescription'!$E$59</t>
  </si>
  <si>
    <t>C_InstallationDescription'!$G$59</t>
  </si>
  <si>
    <t>C_InstallationDescription'!$L$16; 'C_InstallationDescription'!$L$38; 'C_InstallationDescription'!$L$59</t>
  </si>
  <si>
    <t>C_InstallationDescription'!$M$16; 'C_InstallationDescription'!$M$38; 'C_InstallationDescription'!$M$59</t>
  </si>
  <si>
    <t>C_InstallationDescription'!$N$59</t>
  </si>
  <si>
    <t>C_InstallationDescription'!$J$16; 'C_InstallationDescription'!$V$16; 'C_InstallationDescription'!$J$38; 'C_InstallationDescription'!$V$38; 'C_InstallationDescription'!$J$59; 'C_InstallationDescription'!$V$59</t>
  </si>
  <si>
    <t>C_InstallationDescription'!$K$16; 'C_InstallationDescription'!$W$16; 'C_InstallationDescription'!$K$38; 'C_InstallationDescription'!$W$38; 'C_InstallationDescription'!$K$59; 'C_InstallationDescription'!$W$59</t>
  </si>
  <si>
    <t>C_InstallationDescription'!$E$67</t>
  </si>
  <si>
    <t>D_HistoricalEmissions'!$B$2</t>
  </si>
  <si>
    <t>D_HistoricalEmissions'!$D$6</t>
  </si>
  <si>
    <t>D_HistoricalEmissions'!$D$8</t>
  </si>
  <si>
    <t>C_InstallationDescription'!$D$10; 'D_HistoricalEmissions'!$D$10</t>
  </si>
  <si>
    <t>D_HistoricalEmissions'!$D$12</t>
  </si>
  <si>
    <t>D_HistoricalEmissions'!$D$13</t>
  </si>
  <si>
    <t>D_HistoricalEmissions'!$D$14</t>
  </si>
  <si>
    <t>D_HistoricalEmissions'!$D$15</t>
  </si>
  <si>
    <t>C_InstallationDescription'!$D$30; 'D_HistoricalEmissions'!$D$29</t>
  </si>
  <si>
    <t>D_HistoricalEmissions'!$D$31</t>
  </si>
  <si>
    <t>D_HistoricalEmissions'!$D$32</t>
  </si>
  <si>
    <t>D_HistoricalEmissions'!$D$48</t>
  </si>
  <si>
    <t>D_HistoricalEmissions'!$D$49</t>
  </si>
  <si>
    <t>D_HistoricalEmissions'!$D$56; 'D_HistoricalEmissions'!$P$56</t>
  </si>
  <si>
    <t>D_HistoricalEmissions'!$D$58</t>
  </si>
  <si>
    <t>D_HistoricalEmissions'!$D$74</t>
  </si>
  <si>
    <t>C_InstallationDescription'!$E$38; 'C_InstallationDescription'!$F$68; 'D_HistoricalEmissions'!$E$34; 'D_HistoricalEmissions'!$E$78</t>
  </si>
  <si>
    <t>D_HistoricalEmissions'!$D$46; 'D_HistoricalEmissions'!$D$90</t>
  </si>
  <si>
    <t>D_HistoricalEmissions'!$D$60; 'D_HistoricalEmissions'!$D$76; 'D_HistoricalEmissions'!$D$92</t>
  </si>
  <si>
    <t>D_HistoricalEmissions'!$E$51; 'D_HistoricalEmissions'!$E$94</t>
  </si>
  <si>
    <t>E_MeasuresInvestMilestones'!$B$2</t>
  </si>
  <si>
    <t>E_MeasuresInvestMilestones'!$D$6</t>
  </si>
  <si>
    <t>E_MeasuresInvestMilestones'!$D$11</t>
  </si>
  <si>
    <t>E_MeasuresInvestMilestones'!$D$13</t>
  </si>
  <si>
    <t>E_MeasuresInvestMilestones'!$E$14</t>
  </si>
  <si>
    <t>E_MeasuresInvestMilestones'!$E$15</t>
  </si>
  <si>
    <t>E_MeasuresInvestMilestones'!$E$16</t>
  </si>
  <si>
    <t>E_MeasuresInvestMilestones'!$D$17</t>
  </si>
  <si>
    <t>E_MeasuresInvestMilestones'!$F$20</t>
  </si>
  <si>
    <t>E_MeasuresInvestMilestones'!$H$20</t>
  </si>
  <si>
    <t>E_MeasuresInvestMilestones'!$E$21</t>
  </si>
  <si>
    <t>E_MeasuresInvestMilestones'!$F$21</t>
  </si>
  <si>
    <t>E_MeasuresInvestMilestones'!$H$21</t>
  </si>
  <si>
    <t>E_MeasuresInvestMilestones'!$D$33</t>
  </si>
  <si>
    <t>E_MeasuresInvestMilestones'!$D$34</t>
  </si>
  <si>
    <t>E_MeasuresInvestMilestones'!$E$35</t>
  </si>
  <si>
    <t>E_MeasuresInvestMilestones'!$E$36</t>
  </si>
  <si>
    <t>E_MeasuresInvestMilestones'!$E$37</t>
  </si>
  <si>
    <t>E_MeasuresInvestMilestones'!$D$52</t>
  </si>
  <si>
    <t>E_MeasuresInvestMilestones'!$D$53</t>
  </si>
  <si>
    <t>E_MeasuresInvestMilestones'!$D$56</t>
  </si>
  <si>
    <t>E_MeasuresInvestMilestones'!$D$57</t>
  </si>
  <si>
    <t>E_MeasuresInvestMilestones'!$D$58</t>
  </si>
  <si>
    <t>E_MeasuresInvestMilestones'!$D$59</t>
  </si>
  <si>
    <t>E_MeasuresInvestMilestones'!$D$60</t>
  </si>
  <si>
    <t>E_MeasuresInvestMilestones'!$D$61</t>
  </si>
  <si>
    <t>E_MeasuresInvestMilestones'!$G$66</t>
  </si>
  <si>
    <t>E_MeasuresInvestMilestones'!$H$66</t>
  </si>
  <si>
    <t>E_MeasuresInvestMilestones'!$I$66</t>
  </si>
  <si>
    <t>E_MeasuresInvestMilestones'!$J$66</t>
  </si>
  <si>
    <t>E_MeasuresInvestMilestones'!$K$66</t>
  </si>
  <si>
    <t>E_MeasuresInvestMilestones'!$L$66</t>
  </si>
  <si>
    <t>E_MeasuresInvestMilestones'!$D$82</t>
  </si>
  <si>
    <t>E_MeasuresInvestMilestones'!$E$83</t>
  </si>
  <si>
    <t>E_MeasuresInvestMilestones'!$E$84</t>
  </si>
  <si>
    <t>E_MeasuresInvestMilestones'!$E$85</t>
  </si>
  <si>
    <t>E_MeasuresInvestMilestones'!$E$86</t>
  </si>
  <si>
    <t>E_MeasuresInvestMilestones'!$E$88</t>
  </si>
  <si>
    <t>E_MeasuresInvestMilestones'!$H$88</t>
  </si>
  <si>
    <t>E_MeasuresInvestMilestones'!$I$88</t>
  </si>
  <si>
    <t>E_MeasuresInvestMilestones'!$U$88</t>
  </si>
  <si>
    <t>E_MeasuresInvestMilestones'!$F$89</t>
  </si>
  <si>
    <t>E_MeasuresInvestMilestones'!$I$89</t>
  </si>
  <si>
    <t>E_MeasuresInvestMilestones'!$D$101</t>
  </si>
  <si>
    <t>E_MeasuresInvestMilestones'!$D$103</t>
  </si>
  <si>
    <t>E_MeasuresInvestMilestones'!$D$106</t>
  </si>
  <si>
    <t>E_MeasuresInvestMilestones'!$D$110</t>
  </si>
  <si>
    <t>E_MeasuresInvestMilestones'!$E$111</t>
  </si>
  <si>
    <t>E_MeasuresInvestMilestones'!$E$112</t>
  </si>
  <si>
    <t>E_MeasuresInvestMilestones'!$E$113</t>
  </si>
  <si>
    <t>E_MeasuresInvestMilestones'!$D$38; 'E_MeasuresInvestMilestones'!$D$114</t>
  </si>
  <si>
    <t>E_MeasuresInvestMilestones'!$D$115</t>
  </si>
  <si>
    <t>E_MeasuresInvestMilestones'!$F$117</t>
  </si>
  <si>
    <t>E_MeasuresInvestMilestones'!$M$117</t>
  </si>
  <si>
    <t>E_MeasuresInvestMilestones'!$F$118</t>
  </si>
  <si>
    <t>E_MeasuresInvestMilestones'!$M$118</t>
  </si>
  <si>
    <t>E_MeasuresInvestMilestones'!$Y$20; 'E_MeasuresInvestMilestones'!$Y$88; 'E_MeasuresInvestMilestones'!$Y$118</t>
  </si>
  <si>
    <t>E_MeasuresInvestMilestones'!$F$119</t>
  </si>
  <si>
    <t>E_MeasuresInvestMilestones'!$M$119</t>
  </si>
  <si>
    <t>E_MeasuresInvestMilestones'!$D$151</t>
  </si>
  <si>
    <t>E_MeasuresInvestMilestones'!$P$151</t>
  </si>
  <si>
    <t>E_MeasuresInvestMilestones'!$D$153</t>
  </si>
  <si>
    <t>F_ProdBM'!$B$2</t>
  </si>
  <si>
    <t>F_ProdBM'!$D$7</t>
  </si>
  <si>
    <t>F_ProdBM'!$E$24</t>
  </si>
  <si>
    <t>F_ProdBM'!$E$33</t>
  </si>
  <si>
    <t>G_FallBackBM'!$B$2</t>
  </si>
  <si>
    <t>G_FallBackBM'!$D$7</t>
  </si>
  <si>
    <t>H_OtherProcesses'!$B$2</t>
  </si>
  <si>
    <t>H_OtherProcesses'!$D$7</t>
  </si>
  <si>
    <t>F_ProdBM'!$D$9; 'G_FallBackBM'!$D$9; 'H_OtherProcesses'!$D$9</t>
  </si>
  <si>
    <t>F_ProdBM'!$E$12; 'F_ProdBM'!$E$67; 'F_ProdBM'!$E$122; 'F_ProdBM'!$E$177; 'F_ProdBM'!$E$232; 'F_ProdBM'!$E$287; 'F_ProdBM'!$E$342; 'F_ProdBM'!$E$397; 'F_ProdBM'!$E$452; 'F_ProdBM'!$E$507; 'G_FallBackBM'!$E$12; 'G_FallBackBM'!$E$67; 'G_FallBackBM'!$E$122; 'G_FallBackBM'!$E$177; 'G_FallBackBM'!$E$232; 'G_FallBackBM'!$E$287; 'G_FallBackBM'!$E$342; 'G_FallBackBM'!$E$397; 'G_FallBackBM'!$E$452; 'G_FallBackBM'!$E$507; 'H_OtherProcesses'!$E$12; 'H_OtherProcesses'!$E$67; 'H_OtherProcesses'!$E$122</t>
  </si>
  <si>
    <t>F_ProdBM'!$E$15; 'F_ProdBM'!$E$70; 'F_ProdBM'!$E$125; 'F_ProdBM'!$E$180; 'F_ProdBM'!$E$235; 'F_ProdBM'!$E$290; 'F_ProdBM'!$E$345; 'F_ProdBM'!$E$400; 'F_ProdBM'!$E$455; 'F_ProdBM'!$E$510; 'G_FallBackBM'!$E$15; 'G_FallBackBM'!$E$70; 'G_FallBackBM'!$E$125; 'G_FallBackBM'!$E$180; 'G_FallBackBM'!$E$235; 'G_FallBackBM'!$E$290; 'G_FallBackBM'!$E$345; 'G_FallBackBM'!$E$400; 'G_FallBackBM'!$E$455; 'G_FallBackBM'!$E$510; 'H_OtherProcesses'!$E$15; 'H_OtherProcesses'!$E$70; 'H_OtherProcesses'!$E$125</t>
  </si>
  <si>
    <t>F_ProdBM'!$E$16; 'F_ProdBM'!$E$71; 'F_ProdBM'!$E$126; 'F_ProdBM'!$E$181; 'F_ProdBM'!$E$236; 'F_ProdBM'!$E$291; 'F_ProdBM'!$E$346; 'F_ProdBM'!$E$401; 'F_ProdBM'!$E$456; 'F_ProdBM'!$E$511; 'G_FallBackBM'!$E$16; 'G_FallBackBM'!$E$71; 'G_FallBackBM'!$E$126; 'G_FallBackBM'!$E$181; 'G_FallBackBM'!$E$236; 'G_FallBackBM'!$E$291; 'G_FallBackBM'!$E$346; 'G_FallBackBM'!$E$401; 'G_FallBackBM'!$E$456; 'G_FallBackBM'!$E$511; 'H_OtherProcesses'!$E$16; 'H_OtherProcesses'!$E$71; 'H_OtherProcesses'!$E$126</t>
  </si>
  <si>
    <t>F_ProdBM'!$E$14; 'F_ProdBM'!$E$19; 'F_ProdBM'!$E$69; 'F_ProdBM'!$E$74; 'F_ProdBM'!$E$124; 'F_ProdBM'!$E$129; 'F_ProdBM'!$E$179; 'F_ProdBM'!$E$184; 'F_ProdBM'!$E$234; 'F_ProdBM'!$E$239; 'F_ProdBM'!$E$289; 'F_ProdBM'!$E$294; 'F_ProdBM'!$E$344; 'F_ProdBM'!$E$349; 'F_ProdBM'!$E$399; 'F_ProdBM'!$E$404; 'F_ProdBM'!$E$454; 'F_ProdBM'!$E$459; 'F_ProdBM'!$E$509; 'F_ProdBM'!$E$514; 'G_FallBackBM'!$E$14; 'G_FallBackBM'!$E$19; 'G_FallBackBM'!$E$69; 'G_FallBackBM'!$E$74; 'G_FallBackBM'!$E$124; 'G_FallBackBM'!$E$129; 'G_FallBackBM'!$E$179; 'G_FallBackBM'!$E$184; 'G_FallBackBM'!$E$234; 'G_FallBackBM'!$E$239; 'G_FallBackBM'!$E$289; 'G_FallBackBM'!$E$294; 'G_FallBackBM'!$E$344; 'G_FallBackBM'!$E$349; 'G_FallBackBM'!$E$399; 'G_FallBackBM'!$E$404; 'G_FallBackBM'!$E$454; 'G_FallBackBM'!$E$459; 'G_FallBackBM'!$E$509; 'G_FallBackBM'!$E$514; 'H_OtherProcesses'!$E$14; 'H_OtherProcesses'!$E$19; 'H_OtherProcesses'!$E$69; 'H_OtherProcesses'!$E$74; 'H_OtherProcesses'!$E$124; 'H_OtherProcesses'!$E$129</t>
  </si>
  <si>
    <t>F_ProdBM'!$E$21; 'F_ProdBM'!$E$76; 'F_ProdBM'!$E$131; 'F_ProdBM'!$E$186; 'F_ProdBM'!$E$241; 'F_ProdBM'!$E$296; 'F_ProdBM'!$E$351; 'F_ProdBM'!$E$406; 'F_ProdBM'!$E$461; 'F_ProdBM'!$E$516; 'G_FallBackBM'!$E$21; 'G_FallBackBM'!$E$76; 'G_FallBackBM'!$E$131; 'G_FallBackBM'!$E$186; 'G_FallBackBM'!$E$241; 'G_FallBackBM'!$E$296; 'G_FallBackBM'!$E$351; 'G_FallBackBM'!$E$406; 'G_FallBackBM'!$E$461; 'G_FallBackBM'!$E$516; 'H_OtherProcesses'!$E$21; 'H_OtherProcesses'!$E$76; 'H_OtherProcesses'!$E$131</t>
  </si>
  <si>
    <t>F_ProdBM'!$E$23; 'F_ProdBM'!$E$78; 'F_ProdBM'!$E$133; 'F_ProdBM'!$E$188; 'F_ProdBM'!$E$243; 'F_ProdBM'!$E$298; 'F_ProdBM'!$E$353; 'F_ProdBM'!$E$408; 'F_ProdBM'!$E$463; 'F_ProdBM'!$E$518; 'G_FallBackBM'!$E$23; 'G_FallBackBM'!$E$78; 'G_FallBackBM'!$E$133; 'G_FallBackBM'!$E$188; 'G_FallBackBM'!$E$243; 'G_FallBackBM'!$E$298; 'G_FallBackBM'!$E$353; 'G_FallBackBM'!$E$408; 'G_FallBackBM'!$E$463; 'G_FallBackBM'!$E$518; 'H_OtherProcesses'!$E$23; 'H_OtherProcesses'!$E$78; 'H_OtherProcesses'!$E$133</t>
  </si>
  <si>
    <t>F_ProdBM'!$E$79; 'F_ProdBM'!$E$134; 'F_ProdBM'!$E$189; 'F_ProdBM'!$E$244; 'F_ProdBM'!$E$299; 'F_ProdBM'!$E$354; 'F_ProdBM'!$E$409; 'F_ProdBM'!$E$464; 'F_ProdBM'!$E$519; 'G_FallBackBM'!$E$24; 'G_FallBackBM'!$E$79; 'G_FallBackBM'!$E$134; 'G_FallBackBM'!$E$189; 'G_FallBackBM'!$E$244; 'G_FallBackBM'!$E$299; 'G_FallBackBM'!$E$354; 'G_FallBackBM'!$E$409; 'G_FallBackBM'!$E$464; 'G_FallBackBM'!$E$519; 'H_OtherProcesses'!$E$24; 'H_OtherProcesses'!$E$79; 'H_OtherProcesses'!$E$134</t>
  </si>
  <si>
    <t>F_ProdBM'!$E$27; 'F_ProdBM'!$E$82; 'F_ProdBM'!$E$137; 'F_ProdBM'!$E$192; 'F_ProdBM'!$E$247; 'F_ProdBM'!$E$302; 'F_ProdBM'!$E$357; 'F_ProdBM'!$E$412; 'F_ProdBM'!$E$467; 'F_ProdBM'!$E$522; 'G_FallBackBM'!$E$27; 'G_FallBackBM'!$E$82; 'G_FallBackBM'!$E$137; 'G_FallBackBM'!$E$192; 'G_FallBackBM'!$E$247; 'G_FallBackBM'!$E$302; 'G_FallBackBM'!$E$357; 'G_FallBackBM'!$E$412; 'G_FallBackBM'!$E$467; 'G_FallBackBM'!$E$522; 'H_OtherProcesses'!$E$27; 'H_OtherProcesses'!$E$82; 'H_OtherProcesses'!$E$137</t>
  </si>
  <si>
    <t>F_ProdBM'!$E$28; 'F_ProdBM'!$E$83; 'F_ProdBM'!$E$138; 'F_ProdBM'!$E$193; 'F_ProdBM'!$E$248; 'F_ProdBM'!$E$303; 'F_ProdBM'!$E$358; 'F_ProdBM'!$E$413; 'F_ProdBM'!$E$468; 'F_ProdBM'!$E$523; 'G_FallBackBM'!$E$28; 'G_FallBackBM'!$E$83; 'G_FallBackBM'!$E$138; 'G_FallBackBM'!$E$193; 'G_FallBackBM'!$E$248; 'G_FallBackBM'!$E$303; 'G_FallBackBM'!$E$358; 'G_FallBackBM'!$E$413; 'G_FallBackBM'!$E$468; 'G_FallBackBM'!$E$523; 'H_OtherProcesses'!$E$28; 'H_OtherProcesses'!$E$83; 'H_OtherProcesses'!$E$138</t>
  </si>
  <si>
    <t>F_ProdBM'!$E$30; 'F_ProdBM'!$E$85; 'F_ProdBM'!$E$140; 'F_ProdBM'!$E$195; 'F_ProdBM'!$E$250; 'F_ProdBM'!$E$305; 'F_ProdBM'!$E$360; 'F_ProdBM'!$E$415; 'F_ProdBM'!$E$470; 'F_ProdBM'!$E$525; 'G_FallBackBM'!$E$30; 'G_FallBackBM'!$E$85; 'G_FallBackBM'!$E$140; 'G_FallBackBM'!$E$195; 'G_FallBackBM'!$E$250; 'G_FallBackBM'!$E$305; 'G_FallBackBM'!$E$360; 'G_FallBackBM'!$E$415; 'G_FallBackBM'!$E$470; 'G_FallBackBM'!$E$525; 'H_OtherProcesses'!$E$30; 'H_OtherProcesses'!$E$85; 'H_OtherProcesses'!$E$140</t>
  </si>
  <si>
    <t>F_ProdBM'!$E$31; 'F_ProdBM'!$E$86; 'F_ProdBM'!$E$141; 'F_ProdBM'!$E$196; 'F_ProdBM'!$E$251; 'F_ProdBM'!$E$306; 'F_ProdBM'!$E$361; 'F_ProdBM'!$E$416; 'F_ProdBM'!$E$471; 'F_ProdBM'!$E$526; 'G_FallBackBM'!$E$31; 'G_FallBackBM'!$E$86; 'G_FallBackBM'!$E$141; 'G_FallBackBM'!$E$196; 'G_FallBackBM'!$E$251; 'G_FallBackBM'!$E$306; 'G_FallBackBM'!$E$361; 'G_FallBackBM'!$E$416; 'G_FallBackBM'!$E$471; 'G_FallBackBM'!$E$526; 'H_OtherProcesses'!$E$31; 'H_OtherProcesses'!$E$86; 'H_OtherProcesses'!$E$141</t>
  </si>
  <si>
    <t>F_ProdBM'!$E$32; 'F_ProdBM'!$E$87; 'F_ProdBM'!$E$142; 'F_ProdBM'!$E$197; 'F_ProdBM'!$E$252; 'F_ProdBM'!$E$307; 'F_ProdBM'!$E$362; 'F_ProdBM'!$E$417; 'F_ProdBM'!$E$472; 'F_ProdBM'!$E$527; 'G_FallBackBM'!$E$32; 'G_FallBackBM'!$E$87; 'G_FallBackBM'!$E$142; 'G_FallBackBM'!$E$197; 'G_FallBackBM'!$E$252; 'G_FallBackBM'!$E$307; 'G_FallBackBM'!$E$362; 'G_FallBackBM'!$E$417; 'G_FallBackBM'!$E$472; 'G_FallBackBM'!$E$527; 'H_OtherProcesses'!$E$32; 'H_OtherProcesses'!$E$87; 'H_OtherProcesses'!$E$142</t>
  </si>
  <si>
    <t>F_ProdBM'!$E$88; 'F_ProdBM'!$E$143; 'F_ProdBM'!$E$198; 'F_ProdBM'!$E$253; 'F_ProdBM'!$E$308; 'F_ProdBM'!$E$363; 'F_ProdBM'!$E$418; 'F_ProdBM'!$E$473; 'F_ProdBM'!$E$528; 'G_FallBackBM'!$E$33; 'G_FallBackBM'!$E$88; 'G_FallBackBM'!$E$143; 'G_FallBackBM'!$E$198; 'G_FallBackBM'!$E$253; 'G_FallBackBM'!$E$308; 'G_FallBackBM'!$E$363; 'G_FallBackBM'!$E$418; 'G_FallBackBM'!$E$473; 'G_FallBackBM'!$E$528; 'H_OtherProcesses'!$E$33; 'H_OtherProcesses'!$E$88; 'H_OtherProcesses'!$E$143</t>
  </si>
  <si>
    <t>F_ProdBM'!$E$34; 'F_ProdBM'!$E$89; 'F_ProdBM'!$E$144; 'F_ProdBM'!$E$199; 'F_ProdBM'!$E$254; 'F_ProdBM'!$E$309; 'F_ProdBM'!$E$364; 'F_ProdBM'!$E$419; 'F_ProdBM'!$E$474; 'F_ProdBM'!$E$529; 'G_FallBackBM'!$E$34; 'G_FallBackBM'!$E$89; 'G_FallBackBM'!$E$144; 'G_FallBackBM'!$E$199; 'G_FallBackBM'!$E$254; 'G_FallBackBM'!$E$309; 'G_FallBackBM'!$E$364; 'G_FallBackBM'!$E$419; 'G_FallBackBM'!$E$474; 'G_FallBackBM'!$E$529; 'H_OtherProcesses'!$E$34; 'H_OtherProcesses'!$E$89; 'H_OtherProcesses'!$E$144</t>
  </si>
  <si>
    <t>F_ProdBM'!$E$35; 'F_ProdBM'!$E$90; 'F_ProdBM'!$E$145; 'F_ProdBM'!$E$200; 'F_ProdBM'!$E$255; 'F_ProdBM'!$E$310; 'F_ProdBM'!$E$365; 'F_ProdBM'!$E$420; 'F_ProdBM'!$E$475; 'F_ProdBM'!$E$530; 'G_FallBackBM'!$E$35; 'G_FallBackBM'!$E$90; 'G_FallBackBM'!$E$145; 'G_FallBackBM'!$E$200; 'G_FallBackBM'!$E$255; 'G_FallBackBM'!$E$310; 'G_FallBackBM'!$E$365; 'G_FallBackBM'!$E$420; 'G_FallBackBM'!$E$475; 'G_FallBackBM'!$E$530; 'H_OtherProcesses'!$E$35; 'H_OtherProcesses'!$E$90; 'H_OtherProcesses'!$E$145</t>
  </si>
  <si>
    <t>F_ProdBM'!$F$36; 'F_ProdBM'!$F$91; 'F_ProdBM'!$F$146; 'F_ProdBM'!$F$201; 'F_ProdBM'!$F$256; 'F_ProdBM'!$F$311; 'F_ProdBM'!$F$366; 'F_ProdBM'!$F$421; 'F_ProdBM'!$F$476; 'F_ProdBM'!$F$531; 'G_FallBackBM'!$F$36; 'G_FallBackBM'!$F$91; 'G_FallBackBM'!$F$146; 'G_FallBackBM'!$F$201; 'G_FallBackBM'!$F$256; 'G_FallBackBM'!$F$311; 'G_FallBackBM'!$F$366; 'G_FallBackBM'!$F$421; 'G_FallBackBM'!$F$476; 'G_FallBackBM'!$F$531; 'H_OtherProcesses'!$F$36; 'H_OtherProcesses'!$F$91; 'H_OtherProcesses'!$F$146</t>
  </si>
  <si>
    <t>F_ProdBM'!$F$37; 'F_ProdBM'!$F$92; 'F_ProdBM'!$F$147; 'F_ProdBM'!$F$202; 'F_ProdBM'!$F$257; 'F_ProdBM'!$F$312; 'F_ProdBM'!$F$367; 'F_ProdBM'!$F$422; 'F_ProdBM'!$F$477; 'F_ProdBM'!$F$532; 'G_FallBackBM'!$F$37; 'G_FallBackBM'!$F$92; 'G_FallBackBM'!$F$147; 'G_FallBackBM'!$F$202; 'G_FallBackBM'!$F$257; 'G_FallBackBM'!$F$312; 'G_FallBackBM'!$F$367; 'G_FallBackBM'!$F$422; 'G_FallBackBM'!$F$477; 'G_FallBackBM'!$F$532; 'H_OtherProcesses'!$F$37; 'H_OtherProcesses'!$F$92; 'H_OtherProcesses'!$F$147</t>
  </si>
  <si>
    <t>F_ProdBM'!$F$38; 'F_ProdBM'!$F$93; 'F_ProdBM'!$F$148; 'F_ProdBM'!$F$203; 'F_ProdBM'!$F$258; 'F_ProdBM'!$F$313; 'F_ProdBM'!$F$368; 'F_ProdBM'!$F$423; 'F_ProdBM'!$F$478; 'F_ProdBM'!$F$533; 'G_FallBackBM'!$F$38; 'G_FallBackBM'!$F$93; 'G_FallBackBM'!$F$148; 'G_FallBackBM'!$F$203; 'G_FallBackBM'!$F$258; 'G_FallBackBM'!$F$313; 'G_FallBackBM'!$F$368; 'G_FallBackBM'!$F$423; 'G_FallBackBM'!$F$478; 'G_FallBackBM'!$F$533; 'H_OtherProcesses'!$F$38; 'H_OtherProcesses'!$F$93; 'H_OtherProcesses'!$F$148</t>
  </si>
  <si>
    <t>F_ProdBM'!$E$42; 'F_ProdBM'!$E$97; 'F_ProdBM'!$E$152; 'F_ProdBM'!$E$207; 'F_ProdBM'!$E$262; 'F_ProdBM'!$E$317; 'F_ProdBM'!$E$372; 'F_ProdBM'!$E$427; 'F_ProdBM'!$E$482; 'F_ProdBM'!$E$537; 'G_FallBackBM'!$E$42; 'G_FallBackBM'!$E$97; 'G_FallBackBM'!$E$152; 'G_FallBackBM'!$E$207; 'G_FallBackBM'!$E$262; 'G_FallBackBM'!$E$317; 'G_FallBackBM'!$E$372; 'G_FallBackBM'!$E$427; 'G_FallBackBM'!$E$482; 'G_FallBackBM'!$E$537; 'H_OtherProcesses'!$E$42; 'H_OtherProcesses'!$E$97; 'H_OtherProcesses'!$E$152</t>
  </si>
  <si>
    <t>E_MeasuresInvestMilestones'!$D$80; 'E_MeasuresInvestMilestones'!$Y$89; 'F_ProdBM'!$G$44; 'F_ProdBM'!$G$99; 'F_ProdBM'!$G$154; 'F_ProdBM'!$G$209; 'F_ProdBM'!$G$264; 'F_ProdBM'!$G$319; 'F_ProdBM'!$G$374; 'F_ProdBM'!$G$429; 'F_ProdBM'!$G$484; 'F_ProdBM'!$G$539; 'G_FallBackBM'!$G$44; 'G_FallBackBM'!$G$99; 'G_FallBackBM'!$G$154; 'G_FallBackBM'!$G$209; 'G_FallBackBM'!$G$264; 'G_FallBackBM'!$G$319; 'G_FallBackBM'!$G$374; 'G_FallBackBM'!$G$429; 'G_FallBackBM'!$G$484; 'G_FallBackBM'!$G$539; 'H_OtherProcesses'!$G$44; 'H_OtherProcesses'!$G$99; 'H_OtherProcesses'!$G$154</t>
  </si>
  <si>
    <t>F_ProdBM'!$E$45; 'F_ProdBM'!$E$100; 'F_ProdBM'!$E$155; 'F_ProdBM'!$E$210; 'F_ProdBM'!$E$265; 'F_ProdBM'!$E$320; 'F_ProdBM'!$E$375; 'F_ProdBM'!$E$430; 'F_ProdBM'!$E$485; 'F_ProdBM'!$E$540; 'G_FallBackBM'!$E$45; 'G_FallBackBM'!$E$100; 'G_FallBackBM'!$E$155; 'G_FallBackBM'!$E$210; 'G_FallBackBM'!$E$265; 'G_FallBackBM'!$E$320; 'G_FallBackBM'!$E$375; 'G_FallBackBM'!$E$430; 'G_FallBackBM'!$E$485; 'G_FallBackBM'!$E$540; 'H_OtherProcesses'!$E$45; 'H_OtherProcesses'!$E$100; 'H_OtherProcesses'!$E$155</t>
  </si>
  <si>
    <t>F_ProdBM'!$G$45; 'F_ProdBM'!$G$100; 'F_ProdBM'!$G$155; 'F_ProdBM'!$G$210; 'F_ProdBM'!$G$265; 'F_ProdBM'!$G$320; 'F_ProdBM'!$G$375; 'F_ProdBM'!$G$430; 'F_ProdBM'!$G$485; 'F_ProdBM'!$G$540; 'G_FallBackBM'!$G$45; 'G_FallBackBM'!$G$100; 'G_FallBackBM'!$G$155; 'G_FallBackBM'!$G$210; 'G_FallBackBM'!$G$265; 'G_FallBackBM'!$G$320; 'G_FallBackBM'!$G$375; 'G_FallBackBM'!$G$430; 'G_FallBackBM'!$G$485; 'G_FallBackBM'!$G$540; 'H_OtherProcesses'!$G$45; 'H_OtherProcesses'!$G$100; 'H_OtherProcesses'!$G$155</t>
  </si>
  <si>
    <t>F_ProdBM'!$E$46; 'F_ProdBM'!$E$101; 'F_ProdBM'!$E$156; 'F_ProdBM'!$E$211; 'F_ProdBM'!$E$266; 'F_ProdBM'!$E$321; 'F_ProdBM'!$E$376; 'F_ProdBM'!$E$431; 'F_ProdBM'!$E$486; 'F_ProdBM'!$E$541; 'G_FallBackBM'!$E$46; 'G_FallBackBM'!$E$101; 'G_FallBackBM'!$E$156; 'G_FallBackBM'!$E$211; 'G_FallBackBM'!$E$266; 'G_FallBackBM'!$E$321; 'G_FallBackBM'!$E$376; 'G_FallBackBM'!$E$431; 'G_FallBackBM'!$E$486; 'G_FallBackBM'!$E$541; 'H_OtherProcesses'!$E$46; 'H_OtherProcesses'!$E$101; 'H_OtherProcesses'!$E$156</t>
  </si>
  <si>
    <t>F_ProdBM'!$G$46; 'F_ProdBM'!$G$101; 'F_ProdBM'!$G$156; 'F_ProdBM'!$G$211; 'F_ProdBM'!$G$266; 'F_ProdBM'!$G$321; 'F_ProdBM'!$G$376; 'F_ProdBM'!$G$431; 'F_ProdBM'!$G$486; 'F_ProdBM'!$G$541; 'G_FallBackBM'!$G$46; 'G_FallBackBM'!$G$101; 'G_FallBackBM'!$G$156; 'G_FallBackBM'!$G$211; 'G_FallBackBM'!$G$266; 'G_FallBackBM'!$G$321; 'G_FallBackBM'!$G$376; 'G_FallBackBM'!$G$431; 'G_FallBackBM'!$G$486; 'G_FallBackBM'!$G$541; 'H_OtherProcesses'!$G$46; 'H_OtherProcesses'!$G$101; 'H_OtherProcesses'!$G$156</t>
  </si>
  <si>
    <t>F_ProdBM'!$T$46; 'F_ProdBM'!$T$101; 'F_ProdBM'!$T$156; 'F_ProdBM'!$T$211; 'F_ProdBM'!$T$266; 'F_ProdBM'!$T$321; 'F_ProdBM'!$T$376; 'F_ProdBM'!$T$431; 'F_ProdBM'!$T$486; 'F_ProdBM'!$T$541; 'G_FallBackBM'!$T$46; 'G_FallBackBM'!$T$101; 'G_FallBackBM'!$T$156; 'G_FallBackBM'!$T$211; 'G_FallBackBM'!$T$266; 'G_FallBackBM'!$T$321; 'G_FallBackBM'!$T$376; 'G_FallBackBM'!$T$431; 'G_FallBackBM'!$T$486; 'G_FallBackBM'!$T$541; 'H_OtherProcesses'!$T$46; 'H_OtherProcesses'!$T$101; 'H_OtherProcesses'!$T$156</t>
  </si>
  <si>
    <t>F_ProdBM'!$E$57; 'F_ProdBM'!$E$112; 'F_ProdBM'!$E$167; 'F_ProdBM'!$E$222; 'F_ProdBM'!$E$277; 'F_ProdBM'!$E$332; 'F_ProdBM'!$E$387; 'F_ProdBM'!$E$442; 'F_ProdBM'!$E$497; 'F_ProdBM'!$E$552; 'G_FallBackBM'!$E$57; 'G_FallBackBM'!$E$112; 'G_FallBackBM'!$E$167; 'G_FallBackBM'!$E$222; 'G_FallBackBM'!$E$277; 'G_FallBackBM'!$E$332; 'G_FallBackBM'!$E$387; 'G_FallBackBM'!$E$442; 'G_FallBackBM'!$E$497; 'G_FallBackBM'!$E$552; 'H_OtherProcesses'!$E$57; 'H_OtherProcesses'!$E$112; 'H_OtherProcesses'!$E$167</t>
  </si>
  <si>
    <t>F_ProdBM'!$E$58; 'F_ProdBM'!$E$113; 'F_ProdBM'!$E$168; 'F_ProdBM'!$E$223; 'F_ProdBM'!$E$278; 'F_ProdBM'!$E$333; 'F_ProdBM'!$E$388; 'F_ProdBM'!$E$443; 'F_ProdBM'!$E$498; 'F_ProdBM'!$E$553; 'G_FallBackBM'!$E$58; 'G_FallBackBM'!$E$113; 'G_FallBackBM'!$E$168; 'G_FallBackBM'!$E$223; 'G_FallBackBM'!$E$278; 'G_FallBackBM'!$E$333; 'G_FallBackBM'!$E$388; 'G_FallBackBM'!$E$443; 'G_FallBackBM'!$E$498; 'G_FallBackBM'!$E$553; 'H_OtherProcesses'!$E$58; 'H_OtherProcesses'!$E$113; 'H_OtherProcesses'!$E$168</t>
  </si>
  <si>
    <t>F_ProdBM'!$E$59; 'F_ProdBM'!$E$114; 'F_ProdBM'!$E$169; 'F_ProdBM'!$E$224; 'F_ProdBM'!$E$279; 'F_ProdBM'!$E$334; 'F_ProdBM'!$E$389; 'F_ProdBM'!$E$444; 'F_ProdBM'!$E$499; 'F_ProdBM'!$E$554; 'G_FallBackBM'!$E$59; 'G_FallBackBM'!$E$114; 'G_FallBackBM'!$E$169; 'G_FallBackBM'!$E$224; 'G_FallBackBM'!$E$279; 'G_FallBackBM'!$E$334; 'G_FallBackBM'!$E$389; 'G_FallBackBM'!$E$444; 'G_FallBackBM'!$E$499; 'G_FallBackBM'!$E$554; 'H_OtherProcesses'!$E$59; 'H_OtherProcesses'!$E$114; 'H_OtherProcesses'!$E$169</t>
  </si>
  <si>
    <t>F_ProdBM'!$E$61; 'F_ProdBM'!$E$116; 'F_ProdBM'!$E$171; 'F_ProdBM'!$E$226; 'F_ProdBM'!$E$281; 'F_ProdBM'!$E$336; 'F_ProdBM'!$E$391; 'F_ProdBM'!$E$446; 'F_ProdBM'!$E$501; 'F_ProdBM'!$E$556; 'G_FallBackBM'!$E$61; 'G_FallBackBM'!$E$116; 'G_FallBackBM'!$E$171; 'G_FallBackBM'!$E$226; 'G_FallBackBM'!$E$281; 'G_FallBackBM'!$E$336; 'G_FallBackBM'!$E$391; 'G_FallBackBM'!$E$446; 'G_FallBackBM'!$E$501; 'G_FallBackBM'!$E$556; 'H_OtherProcesses'!$E$61; 'H_OtherProcesses'!$E$116; 'H_OtherProcesses'!$E$171</t>
  </si>
  <si>
    <t>I_Summary'!$B$2</t>
  </si>
  <si>
    <t>I_Summary'!$D$6</t>
  </si>
  <si>
    <t>I_Summary'!$D$8</t>
  </si>
  <si>
    <t>I_Summary'!$P$8</t>
  </si>
  <si>
    <t>B_InstallationData'!$D$23; 'I_Summary'!$E$10</t>
  </si>
  <si>
    <t>I_Summary'!$E$16</t>
  </si>
  <si>
    <t>I_Summary'!$E$21</t>
  </si>
  <si>
    <t>B_InstallationData'!$E$61; 'I_Summary'!$E$23</t>
  </si>
  <si>
    <t>B_InstallationData'!$G$61; 'I_Summary'!$G$23</t>
  </si>
  <si>
    <t>B_InstallationData'!$H$61; 'I_Summary'!$H$23</t>
  </si>
  <si>
    <t>B_InstallationData'!$J$61; 'I_Summary'!$J$23</t>
  </si>
  <si>
    <t>B_InstallationData'!$K$61; 'I_Summary'!$K$23</t>
  </si>
  <si>
    <t>B_InstallationData'!$L$61; 'I_Summary'!$L$23</t>
  </si>
  <si>
    <t>B_InstallationData'!$M$61; 'I_Summary'!$M$23</t>
  </si>
  <si>
    <t>B_InstallationData'!$N$61; 'I_Summary'!$N$23</t>
  </si>
  <si>
    <t>I_Summary'!$D$45</t>
  </si>
  <si>
    <t>D_HistoricalEmissions'!$N$17; 'D_HistoricalEmissions'!$N$34; 'D_HistoricalEmissions'!$N$51; 'D_HistoricalEmissions'!$N$62; 'D_HistoricalEmissions'!$N$78; 'D_HistoricalEmissions'!$N$94; 'I_Summary'!$N$47</t>
  </si>
  <si>
    <t>I_Summary'!$D$72</t>
  </si>
  <si>
    <t>I_Summary'!$P$72</t>
  </si>
  <si>
    <t>I_Summary'!$E$74</t>
  </si>
  <si>
    <t>I_Summary'!$H$76</t>
  </si>
  <si>
    <t>I_Summary'!$E$101</t>
  </si>
  <si>
    <t>C_InstallationDescription'!$E$16; 'D_HistoricalEmissions'!$E$17; 'D_HistoricalEmissions'!$E$62; 'I_Summary'!$E$47; 'I_Summary'!$E$76; 'I_Summary'!$E$103</t>
  </si>
  <si>
    <t>D_HistoricalEmissions'!$T$17; 'D_HistoricalEmissions'!$T$34; 'D_HistoricalEmissions'!$T$51; 'D_HistoricalEmissions'!$T$62; 'D_HistoricalEmissions'!$T$78; 'D_HistoricalEmissions'!$T$94; 'F_ProdBM'!$G$18; 'F_ProdBM'!$G$73; 'F_ProdBM'!$G$128; 'F_ProdBM'!$G$183; 'F_ProdBM'!$G$238; 'F_ProdBM'!$G$293; 'F_ProdBM'!$G$348; 'F_ProdBM'!$G$403; 'F_ProdBM'!$G$458; 'F_ProdBM'!$G$513; 'G_FallBackBM'!$G$18; 'G_FallBackBM'!$G$73; 'G_FallBackBM'!$G$128; 'G_FallBackBM'!$G$183; 'G_FallBackBM'!$G$238; 'G_FallBackBM'!$G$293; 'G_FallBackBM'!$G$348; 'G_FallBackBM'!$G$403; 'G_FallBackBM'!$G$458; 'G_FallBackBM'!$G$513; 'H_OtherProcesses'!$G$18; 'H_OtherProcesses'!$G$73; 'H_OtherProcesses'!$G$128; 'I_Summary'!$H$103</t>
  </si>
  <si>
    <t>I_Summary'!$D$128</t>
  </si>
  <si>
    <t>I_Summary'!$P$128</t>
  </si>
  <si>
    <t>I_Summary'!$D$186</t>
  </si>
  <si>
    <t>I_Summary'!$P$186</t>
  </si>
  <si>
    <t>E_MeasuresInvestMilestones'!$D$9; 'I_Summary'!$E$130; 'I_Summary'!$E$188</t>
  </si>
  <si>
    <t>E_MeasuresInvestMilestones'!$E$19; 'E_MeasuresInvestMilestones'!$D$105; 'E_MeasuresInvestMilestones'!$E$117; 'I_Summary'!$E$190</t>
  </si>
  <si>
    <t>E_MeasuresInvestMilestones'!$F$19; 'E_MeasuresInvestMilestones'!$F$88; 'I_Summary'!$F$190</t>
  </si>
  <si>
    <t>E_MeasuresInvestMilestones'!$H$19; 'I_Summary'!$H$190</t>
  </si>
  <si>
    <t>B_InstallationData'!$D$61; 'C_InstallationDescription'!$D$16; 'C_InstallationDescription'!$D$38; 'C_InstallationDescription'!$D$59; 'D_HistoricalEmissions'!$D$17; 'D_HistoricalEmissions'!$D$34; 'D_HistoricalEmissions'!$D$51; 'D_HistoricalEmissions'!$D$62; 'D_HistoricalEmissions'!$D$78; 'D_HistoricalEmissions'!$D$94; 'E_MeasuresInvestMilestones'!$D$19; 'E_MeasuresInvestMilestones'!$D$40; 'E_MeasuresInvestMilestones'!$D$66; 'E_MeasuresInvestMilestones'!$D$88; 'E_MeasuresInvestMilestones'!$D$117; 'I_Summary'!$D$23; 'I_Summary'!$D$47; 'I_Summary'!$D$76; 'I_Summary'!$D$103; 'I_Summary'!$D$190; 'I_Summary'!$D$202</t>
  </si>
  <si>
    <t>E_MeasuresInvestMilestones'!$E$40; 'I_Summary'!$E$202</t>
  </si>
  <si>
    <t>E_MeasuresInvestMilestones'!$I$40; 'I_Summary'!$I$202</t>
  </si>
  <si>
    <t>E_MeasuresInvestMilestones'!$L$40; 'I_Summary'!$L$202</t>
  </si>
  <si>
    <t>E_MeasuresInvestMilestones'!$D$108; 'E_MeasuresInvestMilestones'!$Y$119; 'I_Summary'!$E$154; 'I_Summary'!$E$243</t>
  </si>
  <si>
    <t>I_Summary'!$D$277</t>
  </si>
  <si>
    <t>F_ProdBM'!$D$11; 'F_ProdBM'!$D$66; 'F_ProdBM'!$D$121; 'F_ProdBM'!$D$176; 'F_ProdBM'!$D$231; 'F_ProdBM'!$D$286; 'F_ProdBM'!$D$341; 'F_ProdBM'!$D$396; 'F_ProdBM'!$D$451; 'F_ProdBM'!$D$506; 'I_Summary'!$D$280; 'I_Summary'!$D$323; 'I_Summary'!$D$366; 'I_Summary'!$D$409; 'I_Summary'!$D$452; 'I_Summary'!$D$495; 'I_Summary'!$D$538; 'I_Summary'!$D$581; 'I_Summary'!$D$624; 'I_Summary'!$D$667</t>
  </si>
  <si>
    <t>I_Summary'!$P$280; 'I_Summary'!$P$323; 'I_Summary'!$P$366; 'I_Summary'!$P$409; 'I_Summary'!$P$452; 'I_Summary'!$P$495; 'I_Summary'!$P$538; 'I_Summary'!$P$581; 'I_Summary'!$P$624; 'I_Summary'!$P$667</t>
  </si>
  <si>
    <t>G_FallBackBM'!$D$11; 'G_FallBackBM'!$D$66; 'G_FallBackBM'!$D$121; 'G_FallBackBM'!$D$176; 'G_FallBackBM'!$D$231; 'G_FallBackBM'!$D$286; 'G_FallBackBM'!$D$341; 'G_FallBackBM'!$D$396; 'G_FallBackBM'!$D$451; 'G_FallBackBM'!$D$506; 'I_Summary'!$D$710; 'I_Summary'!$D$753; 'I_Summary'!$D$796; 'I_Summary'!$D$839; 'I_Summary'!$D$882; 'I_Summary'!$D$925; 'I_Summary'!$D$968; 'I_Summary'!$D$1011; 'I_Summary'!$D$1054; 'I_Summary'!$D$1097</t>
  </si>
  <si>
    <t>I_Summary'!$P$710; 'I_Summary'!$P$753; 'I_Summary'!$P$796; 'I_Summary'!$P$839; 'I_Summary'!$P$882; 'I_Summary'!$P$925; 'I_Summary'!$P$968; 'I_Summary'!$P$1011; 'I_Summary'!$P$1054; 'I_Summary'!$P$1097</t>
  </si>
  <si>
    <t>H_OtherProcesses'!$D$11; 'H_OtherProcesses'!$D$66; 'H_OtherProcesses'!$D$121; 'I_Summary'!$D$1140; 'I_Summary'!$D$1182; 'I_Summary'!$D$1224</t>
  </si>
  <si>
    <t>I_Summary'!$P$1140; 'I_Summary'!$P$1182; 'I_Summary'!$P$1224</t>
  </si>
  <si>
    <t>I_Summary'!$E$284; 'I_Summary'!$E$327; 'I_Summary'!$E$370; 'I_Summary'!$E$413; 'I_Summary'!$E$456; 'I_Summary'!$E$499; 'I_Summary'!$E$542; 'I_Summary'!$E$585; 'I_Summary'!$E$628; 'I_Summary'!$E$671; 'I_Summary'!$E$714; 'I_Summary'!$E$757; 'I_Summary'!$E$800; 'I_Summary'!$E$843; 'I_Summary'!$E$886; 'I_Summary'!$E$929; 'I_Summary'!$E$972; 'I_Summary'!$E$1015; 'I_Summary'!$E$1058; 'I_Summary'!$E$1101; 'I_Summary'!$E$1144; 'I_Summary'!$E$1186; 'I_Summary'!$E$1228</t>
  </si>
  <si>
    <t>I_Summary'!$E$285; 'I_Summary'!$E$328; 'I_Summary'!$E$371; 'I_Summary'!$E$414; 'I_Summary'!$E$457; 'I_Summary'!$E$500; 'I_Summary'!$E$543; 'I_Summary'!$E$586; 'I_Summary'!$E$629; 'I_Summary'!$E$672; 'I_Summary'!$E$715; 'I_Summary'!$E$758; 'I_Summary'!$E$801; 'I_Summary'!$E$844; 'I_Summary'!$E$887; 'I_Summary'!$E$930; 'I_Summary'!$E$973; 'I_Summary'!$E$1016; 'I_Summary'!$E$1059; 'I_Summary'!$E$1102; 'I_Summary'!$E$1145; 'I_Summary'!$E$1187; 'I_Summary'!$E$1229</t>
  </si>
  <si>
    <t>F_ProdBM'!$H$25; 'F_ProdBM'!$H$40; 'F_ProdBM'!$H$80; 'F_ProdBM'!$H$95; 'F_ProdBM'!$H$135; 'F_ProdBM'!$H$150; 'F_ProdBM'!$H$190; 'F_ProdBM'!$H$205; 'F_ProdBM'!$H$245; 'F_ProdBM'!$H$260; 'F_ProdBM'!$H$300; 'F_ProdBM'!$H$315; 'F_ProdBM'!$H$355; 'F_ProdBM'!$H$370; 'F_ProdBM'!$H$410; 'F_ProdBM'!$H$425; 'F_ProdBM'!$H$465; 'F_ProdBM'!$H$480; 'F_ProdBM'!$H$520; 'F_ProdBM'!$H$535; 'G_FallBackBM'!$H$25; 'G_FallBackBM'!$H$40; 'G_FallBackBM'!$H$80; 'G_FallBackBM'!$H$95; 'G_FallBackBM'!$H$135; 'G_FallBackBM'!$H$150; 'G_FallBackBM'!$H$190; 'G_FallBackBM'!$H$205; 'G_FallBackBM'!$H$245; 'G_FallBackBM'!$H$260; 'G_FallBackBM'!$H$300; 'G_FallBackBM'!$H$315; 'G_FallBackBM'!$H$355; 'G_FallBackBM'!$H$370; 'G_FallBackBM'!$H$410; 'G_FallBackBM'!$H$425; 'G_FallBackBM'!$H$465; 'G_FallBackBM'!$H$480; 'G_FallBackBM'!$H$520; 'G_FallBackBM'!$H$535; 'H_OtherProcesses'!$H$25; 'H_OtherProcesses'!$H$40; 'H_OtherProcesses'!$H$80; 'H_OtherProcesses'!$H$95; 'H_OtherProcesses'!$H$135; 'H_OtherProcesses'!$H$150; 'I_Summary'!$H$282; 'I_Summary'!$H$287; 'I_Summary'!$H$325; 'I_Summary'!$H$330; 'I_Summary'!$H$368; 'I_Summary'!$H$373; 'I_Summary'!$H$411; 'I_Summary'!$H$416; 'I_Summary'!$H$454; 'I_Summary'!$H$459; 'I_Summary'!$H$497; 'I_Summary'!$H$502; 'I_Summary'!$H$540; 'I_Summary'!$H$545; 'I_Summary'!$H$583; 'I_Summary'!$H$588; 'I_Summary'!$H$626; 'I_Summary'!$H$631; 'I_Summary'!$H$669; 'I_Summary'!$H$674; 'I_Summary'!$H$712; 'I_Summary'!$H$717; 'I_Summary'!$H$755; 'I_Summary'!$H$760; 'I_Summary'!$H$798; 'I_Summary'!$H$803; 'I_Summary'!$H$841; 'I_Summary'!$H$846; 'I_Summary'!$H$884; 'I_Summary'!$H$889; 'I_Summary'!$H$927; 'I_Summary'!$H$932; 'I_Summary'!$H$970; 'I_Summary'!$H$975; 'I_Summary'!$H$1013; 'I_Summary'!$H$1018; 'I_Summary'!$H$1056; 'I_Summary'!$H$1061; 'I_Summary'!$H$1099; 'I_Summary'!$H$1104; 'I_Summary'!$H$1142; 'I_Summary'!$H$1147; 'I_Summary'!$H$1184; 'I_Summary'!$H$1189; 'I_Summary'!$H$1226; 'I_Summary'!$H$1231</t>
  </si>
  <si>
    <t>I_Summary'!$E$289; 'I_Summary'!$E$332; 'I_Summary'!$E$375; 'I_Summary'!$E$418; 'I_Summary'!$E$461; 'I_Summary'!$E$504; 'I_Summary'!$E$547; 'I_Summary'!$E$590; 'I_Summary'!$E$633; 'I_Summary'!$E$676; 'I_Summary'!$E$719; 'I_Summary'!$E$762; 'I_Summary'!$E$805; 'I_Summary'!$E$848; 'I_Summary'!$E$891; 'I_Summary'!$E$934; 'I_Summary'!$E$977; 'I_Summary'!$E$1020; 'I_Summary'!$E$1063; 'I_Summary'!$E$1106; 'I_Summary'!$E$1149; 'I_Summary'!$E$1191; 'I_Summary'!$E$1233</t>
  </si>
  <si>
    <t>I_Summary'!$E$291; 'I_Summary'!$E$334; 'I_Summary'!$E$377; 'I_Summary'!$E$420; 'I_Summary'!$E$463; 'I_Summary'!$E$506; 'I_Summary'!$E$549; 'I_Summary'!$E$592; 'I_Summary'!$E$635; 'I_Summary'!$E$678; 'I_Summary'!$E$721; 'I_Summary'!$E$764; 'I_Summary'!$E$807; 'I_Summary'!$E$850; 'I_Summary'!$E$893; 'I_Summary'!$E$936; 'I_Summary'!$E$979; 'I_Summary'!$E$1022; 'I_Summary'!$E$1065; 'I_Summary'!$E$1108; 'I_Summary'!$E$1151; 'I_Summary'!$E$1193; 'I_Summary'!$E$1235</t>
  </si>
  <si>
    <t>I_Summary'!$E$306; 'I_Summary'!$E$349; 'I_Summary'!$E$392; 'I_Summary'!$E$435; 'I_Summary'!$E$478; 'I_Summary'!$E$521; 'I_Summary'!$E$564; 'I_Summary'!$E$607; 'I_Summary'!$E$650; 'I_Summary'!$E$693; 'I_Summary'!$E$736; 'I_Summary'!$E$779; 'I_Summary'!$E$822; 'I_Summary'!$E$865; 'I_Summary'!$E$908; 'I_Summary'!$E$951; 'I_Summary'!$E$994; 'I_Summary'!$E$1037; 'I_Summary'!$E$1080; 'I_Summary'!$E$1123; 'I_Summary'!$E$1166; 'I_Summary'!$E$1208; 'I_Summary'!$E$1250</t>
  </si>
  <si>
    <t>E_MeasuresInvestMilestones'!$Y$21; 'F_ProdBM'!$E$44; 'F_ProdBM'!$E$99; 'F_ProdBM'!$E$154; 'F_ProdBM'!$E$209; 'F_ProdBM'!$E$264; 'F_ProdBM'!$E$319; 'F_ProdBM'!$E$374; 'F_ProdBM'!$E$429; 'F_ProdBM'!$E$484; 'F_ProdBM'!$E$539; 'G_FallBackBM'!$E$44; 'G_FallBackBM'!$E$99; 'G_FallBackBM'!$E$154; 'G_FallBackBM'!$E$209; 'G_FallBackBM'!$E$264; 'G_FallBackBM'!$E$319; 'G_FallBackBM'!$E$374; 'G_FallBackBM'!$E$429; 'G_FallBackBM'!$E$484; 'G_FallBackBM'!$E$539; 'H_OtherProcesses'!$E$44; 'H_OtherProcesses'!$E$99; 'H_OtherProcesses'!$E$154; 'I_Summary'!$E$293; 'I_Summary'!$E$308; 'I_Summary'!$E$336; 'I_Summary'!$E$351; 'I_Summary'!$E$379; 'I_Summary'!$E$394; 'I_Summary'!$E$422; 'I_Summary'!$E$437; 'I_Summary'!$E$465; 'I_Summary'!$E$480; 'I_Summary'!$E$508; 'I_Summary'!$E$523; 'I_Summary'!$E$551; 'I_Summary'!$E$566; 'I_Summary'!$E$594; 'I_Summary'!$E$609; 'I_Summary'!$E$637; 'I_Summary'!$E$652; 'I_Summary'!$E$680; 'I_Summary'!$E$695; 'I_Summary'!$E$723; 'I_Summary'!$E$738; 'I_Summary'!$E$766; 'I_Summary'!$E$781; 'I_Summary'!$E$809; 'I_Summary'!$E$824; 'I_Summary'!$E$852; 'I_Summary'!$E$867; 'I_Summary'!$E$895; 'I_Summary'!$E$910; 'I_Summary'!$E$938; 'I_Summary'!$E$953; 'I_Summary'!$E$981; 'I_Summary'!$E$996; 'I_Summary'!$E$1024; 'I_Summary'!$E$1039; 'I_Summary'!$E$1067; 'I_Summary'!$E$1082; 'I_Summary'!$E$1110; 'I_Summary'!$E$1125; 'I_Summary'!$E$1153; 'I_Summary'!$E$1168; 'I_Summary'!$E$1195; 'I_Summary'!$E$1210; 'I_Summary'!$E$1237; 'I_Summary'!$E$1252</t>
  </si>
  <si>
    <t>E_MeasuresInvestMilestones'!$D$78; 'I_Summary'!$E$142; 'I_Summary'!$E$226; 'I_Summary'!$G$293; 'I_Summary'!$G$308; 'I_Summary'!$G$336; 'I_Summary'!$G$351; 'I_Summary'!$G$379; 'I_Summary'!$G$394; 'I_Summary'!$G$422; 'I_Summary'!$G$437; 'I_Summary'!$G$465; 'I_Summary'!$G$480; 'I_Summary'!$G$508; 'I_Summary'!$G$523; 'I_Summary'!$G$551; 'I_Summary'!$G$566; 'I_Summary'!$G$594; 'I_Summary'!$G$609; 'I_Summary'!$G$637; 'I_Summary'!$G$652; 'I_Summary'!$G$680; 'I_Summary'!$G$695; 'I_Summary'!$G$723; 'I_Summary'!$G$738; 'I_Summary'!$G$766; 'I_Summary'!$G$781; 'I_Summary'!$G$809; 'I_Summary'!$G$824; 'I_Summary'!$G$852; 'I_Summary'!$G$867; 'I_Summary'!$G$895; 'I_Summary'!$G$910; 'I_Summary'!$G$938; 'I_Summary'!$G$953; 'I_Summary'!$G$981; 'I_Summary'!$G$996; 'I_Summary'!$G$1024; 'I_Summary'!$G$1039; 'I_Summary'!$G$1067; 'I_Summary'!$G$1082; 'I_Summary'!$G$1110; 'I_Summary'!$G$1125; 'I_Summary'!$G$1153; 'I_Summary'!$G$1168; 'I_Summary'!$G$1195; 'I_Summary'!$G$1210; 'I_Summary'!$G$1237; 'I_Summary'!$G$1252</t>
  </si>
  <si>
    <t>I_Summary'!$H$304; 'I_Summary'!$H$319; 'I_Summary'!$H$347; 'I_Summary'!$H$362; 'I_Summary'!$H$390; 'I_Summary'!$H$405; 'I_Summary'!$H$433; 'I_Summary'!$H$448; 'I_Summary'!$H$476; 'I_Summary'!$H$491; 'I_Summary'!$H$519; 'I_Summary'!$H$534; 'I_Summary'!$H$562; 'I_Summary'!$H$577; 'I_Summary'!$H$605; 'I_Summary'!$H$620; 'I_Summary'!$H$648; 'I_Summary'!$H$663; 'I_Summary'!$H$691; 'I_Summary'!$H$706; 'I_Summary'!$H$734; 'I_Summary'!$H$749; 'I_Summary'!$H$777; 'I_Summary'!$H$792; 'I_Summary'!$H$820; 'I_Summary'!$H$835; 'I_Summary'!$H$863; 'I_Summary'!$H$878; 'I_Summary'!$H$906; 'I_Summary'!$H$921; 'I_Summary'!$H$949; 'I_Summary'!$H$964; 'I_Summary'!$H$992; 'I_Summary'!$H$1007; 'I_Summary'!$H$1035; 'I_Summary'!$H$1050; 'I_Summary'!$H$1078; 'I_Summary'!$H$1093; 'I_Summary'!$H$1121; 'I_Summary'!$H$1136; 'I_Summary'!$H$1164; 'I_Summary'!$H$1179; 'I_Summary'!$H$1206; 'I_Summary'!$H$1221; 'I_Summary'!$H$1248; 'I_Summary'!$H$1263</t>
  </si>
  <si>
    <t>EUwideConstants'!$B$8</t>
  </si>
  <si>
    <t>EUwideConstants'!$B$9</t>
  </si>
  <si>
    <t>EUwideConstants'!$B$10</t>
  </si>
  <si>
    <t>EUwideConstants'!$M$13</t>
  </si>
  <si>
    <t>EUwideConstants'!$AF$13</t>
  </si>
  <si>
    <t>EUwideConstants'!$B$17</t>
  </si>
  <si>
    <t>EUwideConstants'!$B$18</t>
  </si>
  <si>
    <t>EUwideConstants'!$B$19</t>
  </si>
  <si>
    <t>EUwideConstants'!$B$20</t>
  </si>
  <si>
    <t>EUwideConstants'!$B$31</t>
  </si>
  <si>
    <t>EUwideConstants'!$C$39</t>
  </si>
  <si>
    <t>EUwideConstants'!$D$39</t>
  </si>
  <si>
    <t>EUwideConstants'!$E$39</t>
  </si>
  <si>
    <t>EUwideConstants'!$D$40</t>
  </si>
  <si>
    <t>EUwideConstants'!$E$40</t>
  </si>
  <si>
    <t>EUwideConstants'!$C$40; 'EUwideConstants'!$C$41</t>
  </si>
  <si>
    <t>EUwideConstants'!$D$41</t>
  </si>
  <si>
    <t>EUwideConstants'!$B$54</t>
  </si>
  <si>
    <t>EUwideConstants'!$B$55</t>
  </si>
  <si>
    <t>EUwideConstants'!$B$56</t>
  </si>
  <si>
    <t>EUwideConstants'!$B$57</t>
  </si>
  <si>
    <t>EUwideConstants'!$B$60</t>
  </si>
  <si>
    <t>EUwideConstants'!$E$63</t>
  </si>
  <si>
    <t>EUwideConstants'!$E$64</t>
  </si>
  <si>
    <t>EUwideConstants'!$E$65</t>
  </si>
  <si>
    <t>EUwideConstants'!$E$66</t>
  </si>
  <si>
    <t>EUwideConstants'!$E$67</t>
  </si>
  <si>
    <t>EUwideConstants'!$E$68</t>
  </si>
  <si>
    <t>EUwideConstants'!$E$69</t>
  </si>
  <si>
    <t>EUwideConstants'!$E$70</t>
  </si>
  <si>
    <t>EUwideConstants'!$E$71</t>
  </si>
  <si>
    <t>EUwideConstants'!$E$72</t>
  </si>
  <si>
    <t>EUwideConstants'!$E$73</t>
  </si>
  <si>
    <t>EUwideConstants'!$E$74</t>
  </si>
  <si>
    <t>EUwideConstants'!$E$75</t>
  </si>
  <si>
    <t>EUwideConstants'!$I$75</t>
  </si>
  <si>
    <t>EUwideConstants'!$E$76</t>
  </si>
  <si>
    <t>EUwideConstants'!$I$76</t>
  </si>
  <si>
    <t>EUwideConstants'!$E$77</t>
  </si>
  <si>
    <t>EUwideConstants'!$E$78</t>
  </si>
  <si>
    <t>EUwideConstants'!$E$79</t>
  </si>
  <si>
    <t>EUwideConstants'!$E$80</t>
  </si>
  <si>
    <t>EUwideConstants'!$E$81</t>
  </si>
  <si>
    <t>EUwideConstants'!$E$82</t>
  </si>
  <si>
    <t>EUwideConstants'!$E$83</t>
  </si>
  <si>
    <t>EUwideConstants'!$E$84</t>
  </si>
  <si>
    <t>EUwideConstants'!$E$85</t>
  </si>
  <si>
    <t>EUwideConstants'!$E$86</t>
  </si>
  <si>
    <t>EUwideConstants'!$E$87</t>
  </si>
  <si>
    <t>EUwideConstants'!$E$88</t>
  </si>
  <si>
    <t>EUwideConstants'!$E$89</t>
  </si>
  <si>
    <t>EUwideConstants'!$E$90</t>
  </si>
  <si>
    <t>EUwideConstants'!$E$91</t>
  </si>
  <si>
    <t>EUwideConstants'!$E$92</t>
  </si>
  <si>
    <t>EUwideConstants'!$I$90; 'EUwideConstants'!$I$91; 'EUwideConstants'!$I$92</t>
  </si>
  <si>
    <t>EUwideConstants'!$E$93</t>
  </si>
  <si>
    <t>EUwideConstants'!$E$94</t>
  </si>
  <si>
    <t>EUwideConstants'!$E$95</t>
  </si>
  <si>
    <t>EUwideConstants'!$E$96</t>
  </si>
  <si>
    <t>EUwideConstants'!$E$97</t>
  </si>
  <si>
    <t>EUwideConstants'!$E$98</t>
  </si>
  <si>
    <t>EUwideConstants'!$E$99</t>
  </si>
  <si>
    <t>EUwideConstants'!$E$100</t>
  </si>
  <si>
    <t>EUwideConstants'!$F$90; 'EUwideConstants'!$F$91; 'EUwideConstants'!$F$92; 'EUwideConstants'!$F$93; 'EUwideConstants'!$F$94; 'EUwideConstants'!$F$95; 'EUwideConstants'!$F$96; 'EUwideConstants'!$F$98; 'EUwideConstants'!$F$99; 'EUwideConstants'!$F$100</t>
  </si>
  <si>
    <t>EUwideConstants'!$E$101</t>
  </si>
  <si>
    <t>EUwideConstants'!$E$102</t>
  </si>
  <si>
    <t>EUwideConstants'!$I$102</t>
  </si>
  <si>
    <t>EUwideConstants'!$E$103</t>
  </si>
  <si>
    <t>EUwideConstants'!$E$104</t>
  </si>
  <si>
    <t>EUwideConstants'!$E$105</t>
  </si>
  <si>
    <t>EUwideConstants'!$I$105</t>
  </si>
  <si>
    <t>EUwideConstants'!$E$106</t>
  </si>
  <si>
    <t>EUwideConstants'!$F$64; 'EUwideConstants'!$F$106</t>
  </si>
  <si>
    <t>EUwideConstants'!$I$64; 'EUwideConstants'!$I$106</t>
  </si>
  <si>
    <t>EUwideConstants'!$E$107</t>
  </si>
  <si>
    <t>EUwideConstants'!$E$108</t>
  </si>
  <si>
    <t>EUwideConstants'!$E$109</t>
  </si>
  <si>
    <t>EUwideConstants'!$I$109</t>
  </si>
  <si>
    <t>EUwideConstants'!$E$110</t>
  </si>
  <si>
    <t>EUwideConstants'!$I$110</t>
  </si>
  <si>
    <t>EUwideConstants'!$E$111</t>
  </si>
  <si>
    <t>EUwideConstants'!$E$112</t>
  </si>
  <si>
    <t>EUwideConstants'!$E$113</t>
  </si>
  <si>
    <t>EUwideConstants'!$I$113</t>
  </si>
  <si>
    <t>EUwideConstants'!$E$114</t>
  </si>
  <si>
    <t>EUwideConstants'!$I$114</t>
  </si>
  <si>
    <t>EUwideConstants'!$E$115</t>
  </si>
  <si>
    <t>EUwideConstants'!$B$21; 'EUwideConstants'!$F$65; 'EUwideConstants'!$F$66; 'EUwideConstants'!$F$67; 'EUwideConstants'!$F$68; 'EUwideConstants'!$F$69; 'EUwideConstants'!$F$70; 'EUwideConstants'!$F$71; 'EUwideConstants'!$F$72; 'EUwideConstants'!$F$73; 'EUwideConstants'!$F$74; 'EUwideConstants'!$F$75; 'EUwideConstants'!$F$76; 'EUwideConstants'!$F$77; 'EUwideConstants'!$F$78; 'EUwideConstants'!$F$79; 'EUwideConstants'!$F$80; 'EUwideConstants'!$F$81; 'EUwideConstants'!$F$82; 'EUwideConstants'!$F$83; 'EUwideConstants'!$F$84; 'EUwideConstants'!$F$85; 'EUwideConstants'!$F$86; 'EUwideConstants'!$F$87; 'EUwideConstants'!$F$88; 'EUwideConstants'!$F$89; 'EUwideConstants'!$F$97; 'EUwideConstants'!$F$101; 'EUwideConstants'!$F$102; 'EUwideConstants'!$F$103; 'EUwideConstants'!$F$104; 'EUwideConstants'!$F$105; 'EUwideConstants'!$F$107; 'EUwideConstants'!$F$108; 'EUwideConstants'!$F$109; 'EUwideConstants'!$F$110; 'EUwideConstants'!$F$111; 'EUwideConstants'!$F$112; 'EUwideConstants'!$F$113; 'EUwideConstants'!$F$114; 'EUwideConstants'!$F$115</t>
  </si>
  <si>
    <t>EUwideConstants'!$B$43; 'EUwideConstants'!$F$63; 'EUwideConstants'!$F$118</t>
  </si>
  <si>
    <t>EUwideConstants'!$H$118</t>
  </si>
  <si>
    <t>EUwideConstants'!$J$63; 'EUwideConstants'!$J$118</t>
  </si>
  <si>
    <t>EUwideConstants'!$E$119</t>
  </si>
  <si>
    <t>EUwideConstants'!$E$120</t>
  </si>
  <si>
    <t>EUwideConstants'!$E$121</t>
  </si>
  <si>
    <t>F_ProdBM'!$Y$14; 'F_ProdBM'!$Y$69; 'F_ProdBM'!$Y$124; 'F_ProdBM'!$Y$179; 'F_ProdBM'!$Y$234; 'F_ProdBM'!$Y$289; 'F_ProdBM'!$Y$344; 'F_ProdBM'!$Y$399; 'F_ProdBM'!$Y$454; 'F_ProdBM'!$Y$509; 'G_FallBackBM'!$Y$14; 'G_FallBackBM'!$Y$69; 'G_FallBackBM'!$Y$124; 'G_FallBackBM'!$Y$179; 'G_FallBackBM'!$Y$234; 'G_FallBackBM'!$Y$289; 'G_FallBackBM'!$Y$344; 'G_FallBackBM'!$Y$399; 'G_FallBackBM'!$Y$454; 'G_FallBackBM'!$Y$509; 'H_OtherProcesses'!$Y$14; 'H_OtherProcesses'!$Y$69; 'H_OtherProcesses'!$Y$124; 'EUwideConstants'!$A$130</t>
  </si>
  <si>
    <t>EUwideConstants'!$A$139</t>
  </si>
  <si>
    <t>EUwideConstants'!$A$167</t>
  </si>
  <si>
    <t>E_MeasuresInvestMilestones'!$D$54; 'E_MeasuresInvestMilestones'!$E$66; 'EUwideConstants'!$B$169</t>
  </si>
  <si>
    <t>E_MeasuresInvestMilestones'!$D$55; 'E_MeasuresInvestMilestones'!$F$66; 'EUwideConstants'!$B$170</t>
  </si>
  <si>
    <t>EUwideConstants'!$B$171</t>
  </si>
  <si>
    <t>EUwideConstants'!$B$172</t>
  </si>
  <si>
    <t>EUwideConstants'!$B$173</t>
  </si>
  <si>
    <t>EUwideConstants'!$B$174</t>
  </si>
  <si>
    <t>EUwideConstants'!$B$175</t>
  </si>
  <si>
    <t>E_MeasuresInvestMilestones'!$D$62; 'EUwideConstants'!$B$176</t>
  </si>
  <si>
    <t>E_MeasuresInvestMilestones'!$D$63; 'E_MeasuresInvestMilestones'!$M$66; 'EUwideConstants'!$B$177</t>
  </si>
  <si>
    <t>E_MeasuresInvestMilestones'!$D$64; 'E_MeasuresInvestMilestones'!$N$66; 'EUwideConstants'!$B$178</t>
  </si>
  <si>
    <t>EUwideConstants'!$A$180</t>
  </si>
  <si>
    <t>EUwideConstants'!$B$182</t>
  </si>
  <si>
    <t>EUwideConstants'!$A$132; 'EUwideConstants'!$C$132; 'EUwideConstants'!$A$140; 'EUwideConstants'!$B$183</t>
  </si>
  <si>
    <t>EUwideConstants'!$A$133; 'EUwideConstants'!$B$184</t>
  </si>
  <si>
    <t>E_MeasuresInvestMilestones'!$E$20; 'E_MeasuresInvestMilestones'!$E$118; 'E_MeasuresInvestMilestones'!$E$119; 'EUwideConstants'!$A$134; 'EUwideConstants'!$A$184; 'EUwideConstants'!$B$185</t>
  </si>
  <si>
    <t>EUwideConstants'!$A$135; 'EUwideConstants'!$A$185; 'EUwideConstants'!$B$186</t>
  </si>
  <si>
    <t>EUwideConstants'!$A$136; 'EUwideConstants'!$A$186; 'EUwideConstants'!$B$187</t>
  </si>
  <si>
    <t>EUwideConstants'!$A$137; 'EUwideConstants'!$A$187; 'EUwideConstants'!$B$188</t>
  </si>
  <si>
    <t>EUwideConstants'!$A$190</t>
  </si>
  <si>
    <t>EUwideConstants'!$A$191</t>
  </si>
  <si>
    <t>EUwideConstants'!$A$192</t>
  </si>
  <si>
    <t>EUwideConstants'!$A$193</t>
  </si>
  <si>
    <t>EUwideConstants'!$A$194</t>
  </si>
  <si>
    <t>EUwideConstants'!$A$195</t>
  </si>
  <si>
    <t>J_MSspecific'!$A$1</t>
  </si>
  <si>
    <t>J_MSspecific'!$C$5</t>
  </si>
  <si>
    <t>J_MSspecific'!$C$7</t>
  </si>
  <si>
    <t>K_Comments'!$A$1</t>
  </si>
  <si>
    <t>a_Contents'!$C$2; 'b_GuidelinesConditions'!$C$2; 'A_VersionCNP'!$E$2; 'B_InstallationData'!$E$2; 'C_InstallationDescription'!$E$2; 'D_HistoricalEmissions'!$E$2; 'E_MeasuresInvestMilestones'!$E$2; 'F_ProdBM'!$E$2; 'G_FallBackBM'!$E$2; 'H_OtherProcesses'!$E$2; 'I_Summary'!$E$2; 'J_MSspecific'!$D$1; 'K_Comments'!$D$1</t>
  </si>
  <si>
    <t>b_GuidelinesConditions'!$E$2; 'A_VersionCNP'!$G$2; 'B_InstallationData'!$G$2; 'C_InstallationDescription'!$G$2; 'D_HistoricalEmissions'!$G$2; 'E_MeasuresInvestMilestones'!$G$2; 'F_ProdBM'!$G$2; 'G_FallBackBM'!$G$2; 'H_OtherProcesses'!$G$2; 'I_Summary'!$G$2; 'J_MSspecific'!$F$1; 'K_Comments'!$F$1</t>
  </si>
  <si>
    <t>K_Comments'!$C$5</t>
  </si>
  <si>
    <t>K_Comments'!$C$7</t>
  </si>
  <si>
    <t>K_Comments'!$C$9</t>
  </si>
  <si>
    <t>K_Comments'!$C$10</t>
  </si>
  <si>
    <t>K_Comments'!$D$12</t>
  </si>
  <si>
    <t>K_Comments'!$F$12</t>
  </si>
  <si>
    <t>K_Comments'!$C$23</t>
  </si>
  <si>
    <t>K_Comments'!$C$25</t>
  </si>
  <si>
    <t>EUwideConstants'!$B$11; 'VersionDocumentation'!$A$33</t>
  </si>
  <si>
    <t>EUwideConstants'!$C$11; 'VersionDocumentation'!$A$34</t>
  </si>
  <si>
    <t>EUwideConstants'!$D$11; 'EUwideConstants'!$B$14; 'VersionDocumentation'!$A$35</t>
  </si>
  <si>
    <t>EUwideConstants'!$F$11; 'VersionDocumentation'!$A$36</t>
  </si>
  <si>
    <t>EUwideConstants'!$E$11; 'VersionDocumentation'!$A$37</t>
  </si>
  <si>
    <t>EUwideConstants'!$G$11; 'VersionDocumentation'!$A$38</t>
  </si>
  <si>
    <t>EUwideConstants'!$H$11; 'VersionDocumentation'!$A$39</t>
  </si>
  <si>
    <t>EUwideConstants'!$I$11; 'VersionDocumentation'!$A$40</t>
  </si>
  <si>
    <t>EUwideConstants'!$J$11; 'VersionDocumentation'!$A$41</t>
  </si>
  <si>
    <t>EUwideConstants'!$K$11; 'VersionDocumentation'!$A$42</t>
  </si>
  <si>
    <t>EUwideConstants'!$L$11; 'VersionDocumentation'!$A$43</t>
  </si>
  <si>
    <t>EUwideConstants'!$M$11; 'VersionDocumentation'!$A$44</t>
  </si>
  <si>
    <t>EUwideConstants'!$N$11; 'VersionDocumentation'!$A$45</t>
  </si>
  <si>
    <t>EUwideConstants'!$O$11; 'VersionDocumentation'!$A$46</t>
  </si>
  <si>
    <t>EUwideConstants'!$P$11; 'VersionDocumentation'!$A$47</t>
  </si>
  <si>
    <t>EUwideConstants'!$Q$11; 'VersionDocumentation'!$A$48</t>
  </si>
  <si>
    <t>EUwideConstants'!$R$11; 'VersionDocumentation'!$A$49</t>
  </si>
  <si>
    <t>EUwideConstants'!$S$11; 'VersionDocumentation'!$A$50</t>
  </si>
  <si>
    <t>EUwideConstants'!$T$11; 'VersionDocumentation'!$A$51</t>
  </si>
  <si>
    <t>EUwideConstants'!$U$11; 'VersionDocumentation'!$A$52</t>
  </si>
  <si>
    <t>EUwideConstants'!$V$11; 'VersionDocumentation'!$A$53</t>
  </si>
  <si>
    <t>EUwideConstants'!$W$11; 'VersionDocumentation'!$A$54</t>
  </si>
  <si>
    <t>EUwideConstants'!$X$11; 'VersionDocumentation'!$A$55</t>
  </si>
  <si>
    <t>EUwideConstants'!$Y$11; 'VersionDocumentation'!$A$56</t>
  </si>
  <si>
    <t>EUwideConstants'!$Z$11; 'VersionDocumentation'!$A$57</t>
  </si>
  <si>
    <t>EUwideConstants'!$AA$11; 'VersionDocumentation'!$A$58</t>
  </si>
  <si>
    <t>EUwideConstants'!$AB$11; 'VersionDocumentation'!$A$59</t>
  </si>
  <si>
    <t>EUwideConstants'!$AC$11; 'VersionDocumentation'!$A$60</t>
  </si>
  <si>
    <t>EUwideConstants'!$AD$11; 'VersionDocumentation'!$A$61</t>
  </si>
  <si>
    <t>EUwideConstants'!$AE$11; 'VersionDocumentation'!$A$62</t>
  </si>
  <si>
    <t>EUwideConstants'!$AF$11; 'VersionDocumentation'!$A$63</t>
  </si>
  <si>
    <t>Article 10a(5) of the EU ETS Directive, together with Article 22b of the FAR, stipulates that the level of free allocation shall be reduced by 20 % if operators of installations whose greenhouse gas emission levels are higher than the 80th percentile of emission levels for the relevant product benchmarks (in 2016/2017) have not established a climate-neutrality plan (CNP) by May 2024 in accordance with Article 10b(4).</t>
  </si>
  <si>
    <t>Data fields have not been optimized for numerical and other formats. However, sheet protection has been limited so as to allow you to use your own formats. In particular, you may decide about the number of decimal places displayed. The number of places is in principle independent from the precision of calculation. In principle the option "Precision as displayed" of MS Excel should be deactivated. For more details, consult MS Excel's "Help" function on this topic.</t>
  </si>
  <si>
    <t>The information contained in this file will be used by the competent authority for determining the fulfilment of the climate neutrality plan conditionality of free allocation pursuant to Article 10b of the EU ETS Directive and Article 22b of the FAR Regulation. Furthermore this information might be notified to the European Commission in part or as a whole, if requested so, for the purpose of scrutinising the national implementation measures pursuant to Article 11(1) of the EU ETS Directive.</t>
  </si>
  <si>
    <t>Gantt Chart</t>
  </si>
  <si>
    <t>the corresponding investment costs in mio. € (best estimate at the time of preparing the CNP). This value should be expressed as the one-off investment costs, annualising will be done automatically under point 2) below;</t>
  </si>
  <si>
    <t>The baseline is automatically calculated based on the input of historical emissions in sheet D_HistoricalEmissions.</t>
  </si>
  <si>
    <t>For each measure please select from the drop-down list the relevant investments. Where no investment is related to the measure, e.g. only process optimisation, please select "no investments". Where more than one investment relates to a certain measure, please enter corresponding information in the form of "IN1, IN4", etc.</t>
  </si>
  <si>
    <t>Periods at which the effectiveness of the climate neutrality plan is evaluated regarding greenhouse gas emissions reductions:</t>
  </si>
  <si>
    <t>The reduction of specific emissions relative to the baseline (average historic emissions or estimate in sheet D) and the relevant benchmark value are automatically calculated, based on the inputs for the specific emission targets under point (a) above.</t>
  </si>
  <si>
    <t>Quantitative impact assessment other processes</t>
  </si>
  <si>
    <t>Quantitative impact assessment fall-backs</t>
  </si>
  <si>
    <t>At several locations this document makes reference to external files. Please note that any information contained in such still forms an integral part of the CNP.</t>
  </si>
  <si>
    <t>This is the final version of the CNP template, version of 21 February 2024.</t>
  </si>
  <si>
    <t>List of Sub-installations for drop-down lists:</t>
  </si>
  <si>
    <t>First published version (incl. problem in TOC fixed)</t>
  </si>
  <si>
    <t>ТЕКСТ (езикова версия)</t>
  </si>
  <si>
    <t>Навигационна зона:</t>
  </si>
  <si>
    <t>ПЛАН ЗА НЕУТРАЛНОСТ ПО ОТНОШЕНИЕ НА КЛИМАТА</t>
  </si>
  <si>
    <t>СЪДЪРЖАНИЕ</t>
  </si>
  <si>
    <t>Езикова версия:</t>
  </si>
  <si>
    <t>Референтно име на файла:</t>
  </si>
  <si>
    <t>Информация за този файл:</t>
  </si>
  <si>
    <t>Име на инсталацията:</t>
  </si>
  <si>
    <t>Уникален идентификатор на инсталацията:</t>
  </si>
  <si>
    <t>Референтна дата на CNP:</t>
  </si>
  <si>
    <t>Ако вашият компетентен орган изисква от вас да предадете подписано хартиено копие на плана за неутралност по отношение на климата, моля, използвайте мястото по-долу за подпис:</t>
  </si>
  <si>
    <t>Дата</t>
  </si>
  <si>
    <t xml:space="preserve">Име и подпис на 
юридически отговорното лице
</t>
  </si>
  <si>
    <t>Съдържание</t>
  </si>
  <si>
    <t>НАСОКИ И УСЛОВИЯ</t>
  </si>
  <si>
    <t>Обща информация за този шаблон</t>
  </si>
  <si>
    <t>Директива 2003/87/ЕО, последно изменена с Директива 2023/959/ЕС (наричана по-нататък "Директивата за СТЕ на ЕС"), изисква от държавите-членки да разпределят безплатно квоти на инсталации въз основа на напълно хармонизирани правила в цялата Общност (член 10а, параграф 1). Директивата може да бъде изтеглена от:</t>
  </si>
  <si>
    <t>Настоящите правила за безплатно разпределение на квоти (наричани по-долу "FAR") се съдържат в Делегиран регламент (ЕС) 2019/331 на Комисията. FAR могат да бъдат изтеглени от:</t>
  </si>
  <si>
    <t>В член 10а, параграф 5 от Директивата за СТЕ на ЕС, заедно с член 22б от FAR, се посочва, че нивото на безплатно разпределение на квоти се намалява с 20 %, ако операторите на инсталации, чиито нива на емисии на парникови газове са по-високи от 80-ия персентил на нивата на емисии за съответните продуктови референтни показатели (през 2016/2017 г.), не са изготвили план за неутралност по отношение на климата (CNP) до май 2024 г. в съответствие с член 10б, параграф 4.</t>
  </si>
  <si>
    <t>Освен това член 10б, параграф 4 предоставя допълнителни 30 % от безплатните квоти за централизирано топлоснабдяване в някои държави членки, при условие че те също създадат CNP и че обемът на инвестициите, равен на стойността на тези допълнителни безплатни квоти, се инвестира за значително намаляване на емисиите преди 2030 г.</t>
  </si>
  <si>
    <t>В съответствие с член 10б, параграф 4 от Директивата за ЕСТЕ Комисията прие Регламент за изпълнение (ЕС) 2023/2441 (наричан по-долу "Регламентът за КНП"), който определя минималното съдържание и формат на КНП. Регламентът може да бъде изтеглен от:</t>
  </si>
  <si>
    <t xml:space="preserve">Това е образец за CNP и е разработен от името на Комисията от нейните консултанти (Umweltbundesamt GmbH Austria).
Мненията, изразени в този файл, представляват възгледите на авторите и не е задължително да са на Европейската комисия. 
</t>
  </si>
  <si>
    <t>Това е окончателната версия на образеца на CNP, версия от 21 февруари 2024 г.</t>
  </si>
  <si>
    <t>Как да използвате този файл</t>
  </si>
  <si>
    <t>Автоматичното изчисление (намира се в менюто Формула/Изчисления) трябва да бъде включено.</t>
  </si>
  <si>
    <t xml:space="preserve">Препоръчваме ви да разгледате файла от начало до край. Има няколко функции, които ще ви водят през формуляра и които зависят от предишното въвеждане на данни, като например клетките, които променят цвета си, ако не е необходимо въвеждане на данни (вж. цветовите кодове по-долу). </t>
  </si>
  <si>
    <t>В няколко полета можете да избирате от предварително зададени данни. За да изберете от такъв "падащ списък", щракнете с мишката върху малката стрелка, която се появява в дясната граница на клетката, или натиснете "Alt-CursorDown", когато сте избрали клетката. Някои полета ви позволяват да въвеждате собствен текст, дори ако съществува такъв падащ списък. Такъв е случаят, когато падащите списъци съдържат празни записи в списъка.</t>
  </si>
  <si>
    <t>Цветови кодове и шрифтове:</t>
  </si>
  <si>
    <t>Черен удебелен текст:</t>
  </si>
  <si>
    <t>Това е текст, описващ необходимия вход.</t>
  </si>
  <si>
    <t>По-малък текст в курсив:</t>
  </si>
  <si>
    <t xml:space="preserve">Този текст дава допълнителни обяснения. </t>
  </si>
  <si>
    <t>Жълтите полета означават задължителни данни. Ако обаче темата не е от значение за инсталацията, не се изисква въвеждане на данни.</t>
  </si>
  <si>
    <t>Светложълтите полета показват, че въвеждането не е задължително.</t>
  </si>
  <si>
    <t>Зелените полета показват автоматично изчислени резултати. Червеният текст показва съобщения за грешки (липсващи данни и др.).</t>
  </si>
  <si>
    <t>Оцветените полета показват, че въвеждането на данни в друго поле прави въвеждането на данни в това поле неуместно.</t>
  </si>
  <si>
    <t>Сиво защрихованите области трябва да бъдат попълнени от държавите членки преди публикуването на персонализираната версия на образеца.</t>
  </si>
  <si>
    <t>Светлосивите области са предназначени за навигация и хипервръзки.</t>
  </si>
  <si>
    <t>Панелите за навигация в горната част на всеки лист предоставят хипервръзки за бързо преминаване към отделни раздели за въвеждане.</t>
  </si>
  <si>
    <t>Този шаблон е блокиран за въвеждане на данни, с изключение на жълтите полета. От съображения за прозрачност обаче не е зададена парола. Това дава възможност за пълен преглед на всички формули. Когато използвате този файл за въвеждане на данни, се препоръчва защитата да остане в сила. Листовете трябва да бъдат незащитени само за проверка на валидността на формулите. Препоръчва се това да се прави в отделен файл.</t>
  </si>
  <si>
    <r>
      <t>За да се предпазят формулите от непреднамерени промени, които обикновено водят до грешни и подвеждащи резултати, 
е изключително важно да</t>
    </r>
    <r>
      <rPr>
        <b/>
        <sz val="10"/>
        <color indexed="10"/>
        <rFont val="Arial"/>
        <family val="2"/>
        <charset val="204"/>
      </rPr>
      <t xml:space="preserve"> не се използва функцията</t>
    </r>
    <r>
      <rPr>
        <sz val="10"/>
        <color indexed="10"/>
        <rFont val="Arial"/>
        <family val="2"/>
      </rPr>
      <t xml:space="preserve"> CUT &amp; PASTE.
 Ако искате да преместите данни, първо ги КОПИРАЙ и ПАЗИ, а след това изтрийте нежеланите данни на старото (грешно) място.
</t>
    </r>
  </si>
  <si>
    <t>Полетата за данни не са оптимизирани за цифрови и други формати. Въпреки това защитата на листовете е ограничена, така че да ви позволи да използвате собствени формати. По-специално, можете да решите за броя на показаните знаци след десетичната запетая. Броят на местата по принцип не зависи от точността на изчислението. По принцип опцията "Precision as displayed" (Точност, както е показана) на MS Excel трябва да бъде деактивирана. За повече подробности се обърнете към функцията "Помощ" на MS Excel по тази тема.</t>
  </si>
  <si>
    <t xml:space="preserve">ОТКАЗ ОТ УСЛОВИЯ: Всички формули са разработени внимателно и задълбочено. Въпреки това грешките не могат да бъдат напълно изключени.
 Както е описано по-горе, осигурена е пълна прозрачност за проверка на валидността на изчисленията. Нито авторите на този файл, нито Европейската комисия могат да бъдат държани отговорни за евентуални щети, произтичащи от грешни или подвеждащи резултати от предоставените изчисления. 
 Потребителят на този файл (т.е. операторът на инсталация за ЕСТЕ) носи пълната отговорност да гарантира, че на компетентния орган са докладвани верни данни.
</t>
  </si>
  <si>
    <t>Специфична информация за държавата членка:</t>
  </si>
  <si>
    <t>Този доклад трябва да бъде изпратен на вашия компетентен орган на следния адрес:</t>
  </si>
  <si>
    <t>Подробен адрес, който се предоставя от държавата-членка</t>
  </si>
  <si>
    <t>Източници на информация:</t>
  </si>
  <si>
    <t>Уебсайтове на ЕС:</t>
  </si>
  <si>
    <t>Законодателство на ЕС:</t>
  </si>
  <si>
    <t>Обща информация за СТЕ на ЕС:</t>
  </si>
  <si>
    <t>Други уебсайтове:</t>
  </si>
  <si>
    <t>&lt;да се предостави от държавата-членка&gt;</t>
  </si>
  <si>
    <t>Бюро за помощ:</t>
  </si>
  <si>
    <t>&lt;да се предостави от държавата-членка, ако е приложимо&gt;</t>
  </si>
  <si>
    <t>Допълнителни насоки, предоставени от държавата-членка:</t>
  </si>
  <si>
    <t xml:space="preserve">A. 
 Версии на CNP
</t>
  </si>
  <si>
    <t>ВЕРСИИ НА ПЛАНА ЗА НЕУТРАЛНОСТ ПО ОТНОШЕНИЕ НА КЛИМАТА</t>
  </si>
  <si>
    <t>Списък на версиите на плановете за неутралност по отношение на климата</t>
  </si>
  <si>
    <t>Този лист се използва за проследяване на действителната версия на плана за неутралност по отношение на климата. Всяка версия трябва да има уникален номер на версията и референтна дата.</t>
  </si>
  <si>
    <t>В зависимост от изискванията на държавата членка е възможно документът да се разменя между компетентния орган и оператора с различни актуализации или операторът сам да следи версиите. Във всеки случай операторът следва да съхранява в досието си копие от всяка версия на плана за неутралност по отношение на климата.</t>
  </si>
  <si>
    <t>Състоянието на плана за неутралност по отношение на климата към референтната дата трябва да бъде описано в колоната "състояние". Възможните типове статуси включват: "работен проект", "представен на компетентния орган (КО)", "върнат със забележки" и т.н.</t>
  </si>
  <si>
    <t>На няколко места в този документ има препратки към външни файлове. Моля, имайте предвид, че всяка информация, съдържаща се в такива файлове, представлява неразделна част от CNP.</t>
  </si>
  <si>
    <t>Версия №.</t>
  </si>
  <si>
    <t>Референтна дата</t>
  </si>
  <si>
    <t>Състояние към референтната дата</t>
  </si>
  <si>
    <t xml:space="preserve">Глави, в които са направени промени. 
 Кратко обяснение на промените
</t>
  </si>
  <si>
    <t>Периоди на оценка на ефективността</t>
  </si>
  <si>
    <t>Периоди, през които се оценява ефективността на плана за неутралност по отношение на климата по отношение на намаляването на емисиите на парникови газове:</t>
  </si>
  <si>
    <t>Година на следващите оценки на ефективността:</t>
  </si>
  <si>
    <t>ДАННИ ЗА ИНСТАЛИРАНЕ</t>
  </si>
  <si>
    <t>Съгласие за използване на данните, съдържащи се в този файл</t>
  </si>
  <si>
    <t>Съгласие за използване на данните</t>
  </si>
  <si>
    <t>Информацията, съдържаща се в този файл, ще бъде използвана от компетентния орган за определяне на изпълнението на условието за безплатно разпределение на квоти в плана за неутралност по отношение на климата съгласно член 10б от Директивата за СТЕ на ЕС и член 22б от Регламента за FAR. Освен това тази информация може да бъде съобщена на Европейската комисия частично или изцяло, ако бъде поискана, за целите на проверката на националните мерки за изпълнение съгласно член 11, параграф 1 от Директивата за СТЕ на ЕС.</t>
  </si>
  <si>
    <t>Моля, потвърдете съгласието си за използване на информацията, съдържаща се в този план за неутралност по отношение на климата.</t>
  </si>
  <si>
    <t>Границите на системата и видовете парникови газове, обхванати от историческите емисии, нивата на емисиите и специфичните цели са в съответствие с разрешителното за емисии на парникови газове на инсталацията и изискванията, определени в Регламент (ЕС) 2018/2066 за мониторинг и докладване (MRR) и във FAR. Това важи и при подаване на заявление за допълнително разпределение на квоти за централно отопление съгласно член 22б от FAR.       Обхватът на емисиите не включва никакви поглъщания на въглерод или намаляване на емисиите извън границите на системата на инсталацията и придобити чрез въглеродни компенсаторни кредити.</t>
  </si>
  <si>
    <t>Моля, потвърдете, че въведените емисии отговарят на условията, описани по-горе.</t>
  </si>
  <si>
    <t>Идентификация на инсталацията(ите)</t>
  </si>
  <si>
    <t>Идентификация на инсталацията</t>
  </si>
  <si>
    <t>За оператора</t>
  </si>
  <si>
    <t>Име на оператора</t>
  </si>
  <si>
    <t>Държава членка</t>
  </si>
  <si>
    <t>Номер на разрешителното за търговия с емисии</t>
  </si>
  <si>
    <t>префикс на държавата членка/CA</t>
  </si>
  <si>
    <t>Компетентен орган</t>
  </si>
  <si>
    <t xml:space="preserve">Планът за неутралност по отношение на климата представя ли се от топлофикационното дружество на ниво дружество? </t>
  </si>
  <si>
    <t>Буква д) се отнася само за топлофикационните дружества в България, Чехия, Латвия и Полша.</t>
  </si>
  <si>
    <t>Ако планът за неутралност по отношение на климата се подава на ниво предприятие, историческите емисии и целите трябва да се сумират за всички инсталации, обхванати от плана за неутралност по отношение на климата, и общите стойности трябва да се въведат в листове D_HistoricalEmissions и G_FallBackBM и H_OtherProcesses.</t>
  </si>
  <si>
    <t>За вашата инсталация(и)</t>
  </si>
  <si>
    <t>Име на инсталацията и идентификатор</t>
  </si>
  <si>
    <t>Идентификатор на инсталацията в регистъра (както в NIMs):</t>
  </si>
  <si>
    <t>Обикновено това е естествено число, т.е. код, различен от идентификатора на разрешението, използван в регистъра (EUTL).</t>
  </si>
  <si>
    <t xml:space="preserve">Например, ако идентификационният номер на регистъра е BE000000000123456, моля, въведете тук 123456. Заедно с избраната в буква в) държава членка, този идентификатор на регистъра (уникален идентификатор) ще бъде показан автоматично в буква е) по-долу. </t>
  </si>
  <si>
    <t>Уникален идентификатор:</t>
  </si>
  <si>
    <t>Включете всички специфични указания на държавите-членки относно наименованията на инсталациите.</t>
  </si>
  <si>
    <t>Адрес / местоположение на мястото на инсталацията</t>
  </si>
  <si>
    <t>Адресна линия 1:</t>
  </si>
  <si>
    <t>Адресен ред 2:</t>
  </si>
  <si>
    <t>Град:</t>
  </si>
  <si>
    <t>Щат/провинция/регион:</t>
  </si>
  <si>
    <t>Пощенски код/IP:</t>
  </si>
  <si>
    <t>Държава:</t>
  </si>
  <si>
    <t>Следващата таблица се отнася само за топлофикационните дружества в България, Чехия, Латвия и Словакия, които представят план за неутралност по отношение на климата на ниво дружество.</t>
  </si>
  <si>
    <t>Моля, избройте всички допълнителни инсталации, свързани с и експлоатирани от оператора и обхванати от плана за неутралност по отношение на климата.</t>
  </si>
  <si>
    <t>Не.</t>
  </si>
  <si>
    <t>Име на инсталацията</t>
  </si>
  <si>
    <t>Идентификатор на регистъра (както в NIM)</t>
  </si>
  <si>
    <t>Уникален идентификатор</t>
  </si>
  <si>
    <t>Адрес</t>
  </si>
  <si>
    <t>Град</t>
  </si>
  <si>
    <t>Държава/провинция/регион</t>
  </si>
  <si>
    <t>Пощенски код/IP</t>
  </si>
  <si>
    <t>Държава</t>
  </si>
  <si>
    <t>Данни за контакт</t>
  </si>
  <si>
    <t>С кого можем да се свържем относно вашия план за неутралност по отношение на климата?</t>
  </si>
  <si>
    <t xml:space="preserve">Това ще ни помогне да имаме човек, с когото можем да се свържем директно при всякакви въпроси относно вашия план за неутралност по отношение на климата. Лицата, които посочвате, трябва да са упълномощени да действат от името на оператора. </t>
  </si>
  <si>
    <t>Упълномощен представител:</t>
  </si>
  <si>
    <t>Заглавие:</t>
  </si>
  <si>
    <t>Първо име:</t>
  </si>
  <si>
    <t>Фамилно име:</t>
  </si>
  <si>
    <t>Заглавие на длъжността:</t>
  </si>
  <si>
    <t>Наименование на организацията (ако е различно от това на оператора):</t>
  </si>
  <si>
    <t>Телефонен номер:</t>
  </si>
  <si>
    <t>Имейл адрес:</t>
  </si>
  <si>
    <t>Основен контакт:</t>
  </si>
  <si>
    <t xml:space="preserve">C. 
 InstDescription
</t>
  </si>
  <si>
    <t>ОПИСАНИЕ НА ИНСТАЛАЦИЯТА</t>
  </si>
  <si>
    <t>Списък на подинсталациите</t>
  </si>
  <si>
    <t>Подинсталации на продуктови показатели</t>
  </si>
  <si>
    <t>Моля, изберете тук всички съответни подинсталации на продуктови показатели, които съответстват на предоставените в доклада за базовите данни.</t>
  </si>
  <si>
    <t>Моля, посочете тук и всички подинсталации, които се планира да започнат да функционират след подаването на CNP.</t>
  </si>
  <si>
    <t>Когато се планира подинсталацията да започне да функционира или да прекрати дейността си след подаването на CNP, моля, изберете съответния период от падащия списък. В случай че не са направени никакви вписвания, се приема, че подинсталацията вече съществува и ще продължи да функционира поне до 2050 г.</t>
  </si>
  <si>
    <t>Вид на продукта</t>
  </si>
  <si>
    <t>Започване на</t>
  </si>
  <si>
    <t>Прекратяване?</t>
  </si>
  <si>
    <t>CL е изложен?</t>
  </si>
  <si>
    <t>Подинсталации с "fall-back" подходи</t>
  </si>
  <si>
    <t>"Fall-back" подинсталации</t>
  </si>
  <si>
    <t>Моля, изберете тук всички съответни подинсталации с "fall-back " подходи, които съответстват на предоставените в доклада за базовите данни.</t>
  </si>
  <si>
    <t>Съгласно приложението към Регламента за CNP можете да предоставите специфични емисии в следващите листове на този образец по отношение на други единици, различни от единиците по подразбиране за съответната дейност, когато това е по-подходящо. Например, може да искате да предоставите специфичните емисии за подинсталация на топлинен показател за тон (агрегирано) производство, вместо за TJ.</t>
  </si>
  <si>
    <t>Моля, въведете съответната производствена единица в колона N. Ако там не са въведени никакви данни, за подинсталациите на топлинен и горивен показател ще се използват единиците по подразбиране TJ. За емисиите от процесите единиците по подразбиране ще бъдат тонове (агрегирано) производство.</t>
  </si>
  <si>
    <t>Тип подинсталация</t>
  </si>
  <si>
    <t>От значение?</t>
  </si>
  <si>
    <t>Други процеси, които не са обхванати от подинсталациите</t>
  </si>
  <si>
    <t>Други процеси</t>
  </si>
  <si>
    <t>Регламентът за CNP изисква границите на системата да обхващат всички съответни емисии на инсталацията, определени в съответствие с Регламент (ЕС) 2018/2066 относно мониторинга и докладването. Това означава, че могат да бъдат релевантни емисии, които не отговарят на условията за безплатно разпределение, напр. производството на електроенергия или изгарянето на отпадъци, които не са свързани с безопасността.</t>
  </si>
  <si>
    <t>Затова, моля, представете тук кратко описание на всеки процес, който не е обхванат от подинсталации, и въведете съответните производствени единици. Например за производството на електроенергия може да искате да въведете производството, изразено като "MWh" нетно произведена електроенергия.</t>
  </si>
  <si>
    <t>Когато се планира процесът да започне да функционира или да бъде преустановен след подаването на CNP, моля, изберете съответно съответния период от падащия списък. В случай че не са направени никакви вписвания, се приема, че подинсталацията вече съществува и ще продължи да функционира поне до 2050 г.</t>
  </si>
  <si>
    <t>Процесите, идентифицирани тук, ще бъдат третирани подобно на всички останали подинсталации по-горе в следващите таблици относно мерките, инвестициите, основните етапи, целите и въздействията.</t>
  </si>
  <si>
    <t>Кратко име или идентификационен номер</t>
  </si>
  <si>
    <t>Описание на процеса</t>
  </si>
  <si>
    <t>Единици</t>
  </si>
  <si>
    <t>Списък с подинсталации за падащи списъци:</t>
  </si>
  <si>
    <t>ИСТОРИЧЕСКИ ЕМИСИИ</t>
  </si>
  <si>
    <t>Специфични исторически емисии</t>
  </si>
  <si>
    <t xml:space="preserve">Моля, въведете тук специфичните исторически емисии (в съответствие с зададените емисии съгласно правилата на FAR и MRR) за всяка подинсталация с продуктов показател за всяка година от базовия период. </t>
  </si>
  <si>
    <t>Средната стойност на специфичните исторически емисии за периода 2019-2023 г. ще бъде използвана като базова линия за определяне на (междинните) цели в листове Е-З.</t>
  </si>
  <si>
    <t>Специфичните емисии се изчисляват, като се разделят зададените емисии на нивото на дейността през всяка година, и двете въз основа на съответните правила на FAR в съответствие с данните, въведени в доклада за базовите данни, използван за изчисляване на безплатното разпределение за 2026-2030 г.</t>
  </si>
  <si>
    <t>Годините, през които подинсталацията не е функционирала, трябва да останат празни, включително в случаите на нова подинсталация, планирана да започне да функционира едва след подаването на CNP. В последния случай, моля, представете оценка на специфичните емисии при бъдещото започване на дейността.</t>
  </si>
  <si>
    <t>Прогноза</t>
  </si>
  <si>
    <t>Базова линия</t>
  </si>
  <si>
    <t>Моля, въведете тук специфичните исторически емисии (в съответствие с зададените емисии съгласно правилата на FAR и MRR) за всяка подинсталация с "fall-back" показател за всяка година от базовия период, като вземете предвид указанията, предоставени за подинсталациите за продуктов показател по-горе.</t>
  </si>
  <si>
    <t>Въпреки това, когато в раздел В.I.2 са избрани други производствени единици, различни от единиците за съответното ниво на дейност (имайте предвид, че единицата по подразбиране за емисии от процеси е тон продукция), емисиите се изразяват спрямо тези съответни (обобщени) производствени нива. Зададените емисии обаче все пак трябва да бъдат изчислени съгласно съответните правила на FAR, в съответствие с данните, предоставени в доклада за базовите данни.</t>
  </si>
  <si>
    <t>Специфични емисии, които не са обхванати от подинсталациите</t>
  </si>
  <si>
    <t>Моля, въведете тук специфичните исторически емисии (в съответствие с зададените емисии съгласно правилата на FAR и MRR) за всеки процес, който не е обхванат от подинсталация с показател, за всяка година от базовия период, като вземете предвид указанията, предоставени за подинсталациите с продуктов показател по-горе.</t>
  </si>
  <si>
    <t>Моля, уверете се, че емисиите са специфични за съответните производствени единици, избрани в раздел C.I.3. Зададените емисии следва да бъдат изчислени съгласно съответните правила на FAR, в съответствие с данните, предоставени в доклада за базовите данни.</t>
  </si>
  <si>
    <t>Описание на източника на емисии</t>
  </si>
  <si>
    <t>Абсолютни исторически емисии (по избор)</t>
  </si>
  <si>
    <t>Абсолютни емисии на подинсталации с продуктов показател</t>
  </si>
  <si>
    <t>Моля, въведете тук историческите абсолютни емисии, изразени в t CO2e, за всяка подинсталация за всяка година от базовия период. Вписването тук не е задължително.</t>
  </si>
  <si>
    <t>Абсолютни емисии на подинсталации с  "fall-back" подходи</t>
  </si>
  <si>
    <t>E.
Мерки, инвестиции и етапи</t>
  </si>
  <si>
    <t>МЕРКИ, ИНВЕСТИЦИИ И ОСНОВНИ ЕТАПИ</t>
  </si>
  <si>
    <t>Мерки</t>
  </si>
  <si>
    <t>Описание на мярката и причини</t>
  </si>
  <si>
    <t>Моля, избройте тук всички съответни планирани мерки (напр. електрификация на пещи, работещи с изкопаеми горива) до 2050 г., като за всяка мярка предоставите следната информация:</t>
  </si>
  <si>
    <t>периодът, през който се планира да бъде предприета мярката. Ако мярката има въздействие в повече от един период, моля, изберете периода, в който тя ще бъде приложена за първи път;</t>
  </si>
  <si>
    <t>кратко име или вътрешен идентификатор за всяка мярка, за да се улесни позоваването на всяка мярка по-късно в този шаблон;</t>
  </si>
  <si>
    <t>подробно описание на всяка мярка. Възможно е да се позовете на прикачен файл с документ, ако описанието надхвърля предвиденото тук място (тогава, моля, посочете точното име на файла тук и в лист K_Comments).</t>
  </si>
  <si>
    <t>Мерките трябва да се въвеждат възможно най-агрегирано. Например оптимизациите на процеса през различни периоди могат да се въведат като една мярка с периода на първата оптимизация.</t>
  </si>
  <si>
    <t>Период</t>
  </si>
  <si>
    <t>Кратко име или вътрешен идентификатор</t>
  </si>
  <si>
    <t>Подробно описание</t>
  </si>
  <si>
    <t>Водородна стомана</t>
  </si>
  <si>
    <t>Замяна на BF/BOF с DRI, използващ зелен водород (повече подробности вижте в отделен файл "CNP file.docx")</t>
  </si>
  <si>
    <t>Диаграма на Гант</t>
  </si>
  <si>
    <t>Мерки AB 5 до 7</t>
  </si>
  <si>
    <t>Оптимизация на процеса през различни периоди, започващи от 2027 г.</t>
  </si>
  <si>
    <t>Мярка</t>
  </si>
  <si>
    <t>Благоприятни условия и качествени въздействия</t>
  </si>
  <si>
    <t>Моля, представете следната информация за всяка мярка, посочена в точка 1) по-горе:</t>
  </si>
  <si>
    <t>подробно описание на благоприятните условия и инфраструктурните нужди (напр. инфраструктура за тръбопроводи за CO2, инфраструктура за зелен водород, разходи за H2 под "x" €/MWh);</t>
  </si>
  <si>
    <t>изчерпателна обосновка на решението за мерките, защо са избрани тези мерки, а не други потенциални мерки за декарбонизация;</t>
  </si>
  <si>
    <t>качествена оценка на въздействието на всяка мярка (напр. когато тази инсталация е първата в света, която прилага определена технология за декарбонизация, това показва възможността за по-широко внедряване от други инсталации). Количествената оценка ще бъде направена по-нататък в образеца в листове от Е до З.</t>
  </si>
  <si>
    <t>Възможно е да се позовете на прикачен файл с документ, ако описанието надхвърля предвиденото тук място (тогава, моля, посочете точното име на файла тук и в лист K_Comments).</t>
  </si>
  <si>
    <t>Подробно описание на благоприятните условия</t>
  </si>
  <si>
    <t>Причини за решението за мярката</t>
  </si>
  <si>
    <t>Качествени въздействия</t>
  </si>
  <si>
    <t>Категоризиране на мерките</t>
  </si>
  <si>
    <t>Моля, отнесете всяка мярка към един или повече от следните видове технологии за намаляване на емисиите на парникови газове или за декарбонизация, според случая:</t>
  </si>
  <si>
    <t>(i) преминаване към технологии с ниски или нулеви емисии.</t>
  </si>
  <si>
    <t>(ii) енергийна ефективност и икономия на енергия</t>
  </si>
  <si>
    <t>(iii) преминаване от изкопаеми горива към:</t>
  </si>
  <si>
    <t>(1) водород</t>
  </si>
  <si>
    <t>(2) електроенергия</t>
  </si>
  <si>
    <t>(3) биомаса, отговаряща на критериите за устойчивост и намаляване на емисиите на парникови газове, посочени в член 38, параграф 5 от Регламент за изпълнение (ЕС) 2018/2066</t>
  </si>
  <si>
    <t>(4) алтернативни горива от отпадъчни потоци</t>
  </si>
  <si>
    <t>(5) други източници на възобновяема енергия</t>
  </si>
  <si>
    <t>(iv) ефективно използване на ресурсите, включително намалено потребление на материали и рециклиране.</t>
  </si>
  <si>
    <t>(v) улавяне, използване и съхранение на въглероден диоксид</t>
  </si>
  <si>
    <t>(vi) други</t>
  </si>
  <si>
    <t>(iii) (1) водород</t>
  </si>
  <si>
    <t>(iii) (2) електроенергия</t>
  </si>
  <si>
    <t>(iii) (3) устойчива Биомаса</t>
  </si>
  <si>
    <t>(iii) (4) за алтернативни горива</t>
  </si>
  <si>
    <t>(iii) (5) други източници на възобновяема енергия</t>
  </si>
  <si>
    <t>(iv) ресурсна ефективност и др.</t>
  </si>
  <si>
    <t>Инвестиции</t>
  </si>
  <si>
    <t>Моля, избройте тук всички инвестиции, като предоставите следната информация:</t>
  </si>
  <si>
    <t>годината, през която се планира да бъде направена инвестицията (когато е целесъобразно, инвестициите могат да бъдат комбинирани, тъй като средните стойности за 5 години ще бъдат изчислени съгласно точка 2 по-долу);</t>
  </si>
  <si>
    <t>кратко име или вътрешен идентификатор за всяка инвестиция, за да се улесни позоваването на всяка инвестиция по-късно в този шаблон;</t>
  </si>
  <si>
    <t>съответните инвестиционни разходи в млн. евро (най-добра оценка към момента на изготвяне на НПР). Тази стойност следва да бъде изразена като еднократни инвестиционни разходи, като годишното изчисление ще бъде направено автоматично съгласно точка 2) по-долу;</t>
  </si>
  <si>
    <t>подробно описание на всяка инвестиция. Възможно е да се позовете на прикачен файл с документ, ако описанието надхвърля предвиденото тук място (тогава, моля, посочете точното име на файла тук и в лист K_Comments).</t>
  </si>
  <si>
    <t>Година</t>
  </si>
  <si>
    <t>Разходи в млн. евро</t>
  </si>
  <si>
    <t>Подробно описание на инвестициите</t>
  </si>
  <si>
    <t>Съответен период</t>
  </si>
  <si>
    <t>Нови електрически пещи</t>
  </si>
  <si>
    <t>Закупуване и инсталиране на електрически пещи (повече подробности вижте в отделен файл 'CNP file.docx')</t>
  </si>
  <si>
    <t>Инвестиции на годишна база в евро</t>
  </si>
  <si>
    <t>Годишните стойности в евро за всеки петгодишен период се изчисляват автоматично въз основа на входящите данни по точка 1) по-горе.</t>
  </si>
  <si>
    <t>На годишна база в млн.</t>
  </si>
  <si>
    <t>Основни етапи</t>
  </si>
  <si>
    <t>Моля, избройте тук всички основни етапи, като предоставите следната информация:</t>
  </si>
  <si>
    <t>годината, през която се планира да бъде достигнат етапът;</t>
  </si>
  <si>
    <t>подробно описание на всеки етап;</t>
  </si>
  <si>
    <t>съответната мярка за всеки етап. Моля, изберете ги от падащия списък или, когато е приложима повече от една мярка, въведете съответната информация под формата на "ME1, ME3" и т.н.</t>
  </si>
  <si>
    <t>Основните етапи трябва да са съизмерими с целите, вписани в следващите листове.</t>
  </si>
  <si>
    <t>Подробно описание на основните етапи</t>
  </si>
  <si>
    <t>Мярка(и)</t>
  </si>
  <si>
    <t>Вземане на окончателно инвестиционно решение (повече подробности вижте в отделен файл "CNP file.docx")</t>
  </si>
  <si>
    <t>ME1: Нови електрически пещи</t>
  </si>
  <si>
    <t>Демонтиране на стари пещи (повече подробности вижте в отделен файл "CNP file.docx")</t>
  </si>
  <si>
    <t>Мерки и инвестиции преди подаването на CNP (по избор)</t>
  </si>
  <si>
    <t>Стари мерки и инвестиции</t>
  </si>
  <si>
    <t>По желание можете да посочите и опишете всички мерки и инвестиции, които вече са били приложени преди подаването на плана за неутралност по отношение на климата.</t>
  </si>
  <si>
    <t>Цели и въздействия ProdBM</t>
  </si>
  <si>
    <t>Количествена оценка на въздействието на подинсталациите на BM</t>
  </si>
  <si>
    <t>Подинсталация с еталон за продукт:</t>
  </si>
  <si>
    <t>Името на подинсталацията на продуктовия еталон се показва автоматично въз основа на въведените данни в лист "C_InstallationDescription".</t>
  </si>
  <si>
    <t>Специфични цели за емисиите</t>
  </si>
  <si>
    <t>Периоди</t>
  </si>
  <si>
    <t>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t>
  </si>
  <si>
    <t>Базовата линия се изчислява автоматично въз основа на въведените исторически емисии в лист D_HistoricalEmissions.</t>
  </si>
  <si>
    <t>Цели за абсолютни емисии</t>
  </si>
  <si>
    <t>Относителни цели за емисиите</t>
  </si>
  <si>
    <t>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t>
  </si>
  <si>
    <t>Референтна стойност</t>
  </si>
  <si>
    <t>Относително към изходната стойност</t>
  </si>
  <si>
    <t>Относително към съответната стойност на БМ</t>
  </si>
  <si>
    <t>Разпределение на намалението на специфичните емисии по мерки и инвестиции</t>
  </si>
  <si>
    <t>Моля, изберете от падащия списък всяка мярка, която оказва въздействие върху целите, посочени по-горе за тази подинсталация.</t>
  </si>
  <si>
    <t>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t>
  </si>
  <si>
    <t>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t>
  </si>
  <si>
    <t>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t>
  </si>
  <si>
    <t>Проверката за съгласуваност под v. ще доведе до съобщение за грешка в следните случаи:</t>
  </si>
  <si>
    <t>не се определят цели преди прекратяване или се определят цели след прекратяване;</t>
  </si>
  <si>
    <t>въздействията се въвеждат за годините, в които или няма определени цели, или целите са равни на базовия сценарий, т.е. намалението по i. е равно на нула;</t>
  </si>
  <si>
    <t>въздействията не достигат 100%.</t>
  </si>
  <si>
    <t>Специфично намаление (целево спрямо базово)</t>
  </si>
  <si>
    <t>ME1: Оптимизация на процесите за различни периоди от 2027 г. нататък</t>
  </si>
  <si>
    <t>ME2: Нова пещ</t>
  </si>
  <si>
    <t>IN2: Нова пещ</t>
  </si>
  <si>
    <t>Начален период за мярката</t>
  </si>
  <si>
    <t>Намаление в сравнение с изходното ниво (100% = стойности под i.)</t>
  </si>
  <si>
    <t>Проверка на съответствието (= iii. / i.)</t>
  </si>
  <si>
    <t>Проверка на последователността (съобщение за грешка)</t>
  </si>
  <si>
    <t>Други коментари</t>
  </si>
  <si>
    <t>Ж. Отстъпки</t>
  </si>
  <si>
    <t>Цели и въздействия Отстъпления</t>
  </si>
  <si>
    <t>"Fall-back" подинсталация:</t>
  </si>
  <si>
    <t>H.
Други процеси</t>
  </si>
  <si>
    <t>Цели и въздействия други процеси</t>
  </si>
  <si>
    <t>Други процеси:</t>
  </si>
  <si>
    <t>I.
Резюме</t>
  </si>
  <si>
    <t>РЕЗЮМЕ</t>
  </si>
  <si>
    <t>Обща информация за CNP</t>
  </si>
  <si>
    <t>Обща информация</t>
  </si>
  <si>
    <t>CNP, подадена от DH компанията на ниво компания</t>
  </si>
  <si>
    <t>За инсталацията(ите)</t>
  </si>
  <si>
    <t>Исторически емисии</t>
  </si>
  <si>
    <t>Специфични цели по отношение на съответния референтен показател и на базовата стойност</t>
  </si>
  <si>
    <t>Специфични цели</t>
  </si>
  <si>
    <t>Специфични цели по отношение на съответните референтни стойности</t>
  </si>
  <si>
    <t>Стойност на BM</t>
  </si>
  <si>
    <t>Специфични цели спрямо средните специфични емисии по време на базовия период</t>
  </si>
  <si>
    <t>Диаграми на Гант за мерки, инвестиции и етапи</t>
  </si>
  <si>
    <t>Диаграми на Гант</t>
  </si>
  <si>
    <t>Подробности за мерките, инвестициите и основните етапи</t>
  </si>
  <si>
    <t>Подробности за мерките &amp; Co.</t>
  </si>
  <si>
    <t>Данни за подинсталацията</t>
  </si>
  <si>
    <t>Подробности: Продукт BM</t>
  </si>
  <si>
    <t>Цели в сравнение с базовата стойност</t>
  </si>
  <si>
    <t>Цели спрямо съответната стойност на БМ</t>
  </si>
  <si>
    <t>Абсолютно специфично намаление в сравнение с изходното ниво</t>
  </si>
  <si>
    <t>Дял на въздействието на всяка мярка (100 % = стойността по точка iii.)</t>
  </si>
  <si>
    <t>ОБЩО</t>
  </si>
  <si>
    <t>Дял на въздействието на всяка мярка (100 % = референтна стойност по време на изходното ниво, точка i.)</t>
  </si>
  <si>
    <t>Подробности: Fall-back BM</t>
  </si>
  <si>
    <t>Подробности: Други процеси</t>
  </si>
  <si>
    <t>Име</t>
  </si>
  <si>
    <t>Постоянно</t>
  </si>
  <si>
    <t>Допълнителни константи</t>
  </si>
  <si>
    <t>работен проект</t>
  </si>
  <si>
    <t>представени на компетентния орган</t>
  </si>
  <si>
    <t>върнати със забележки</t>
  </si>
  <si>
    <t>приети от компетентния орган</t>
  </si>
  <si>
    <t>Операторът на тази инсталация потвърждава, че този план може да бъде използван от компетентния орган и Европейската комисия.</t>
  </si>
  <si>
    <t>Операторът на тази инсталация потвърждава съответствието на границите на емисиите на системата.</t>
  </si>
  <si>
    <t>Операторът на тази инсталация потвърждава съответствието на етапните и междинните етапи</t>
  </si>
  <si>
    <t>Операторът на тази инсталация потвърждава съответствието на целите и междинните цели</t>
  </si>
  <si>
    <t>Австрия</t>
  </si>
  <si>
    <t>Белгия</t>
  </si>
  <si>
    <t>България</t>
  </si>
  <si>
    <t>Кипър</t>
  </si>
  <si>
    <t>Хърватия</t>
  </si>
  <si>
    <t>Чешка република</t>
  </si>
  <si>
    <t>Дания</t>
  </si>
  <si>
    <t>Естония</t>
  </si>
  <si>
    <t>Финландия</t>
  </si>
  <si>
    <t>Франция</t>
  </si>
  <si>
    <t>Германия</t>
  </si>
  <si>
    <t>Гърция</t>
  </si>
  <si>
    <t>Унгария</t>
  </si>
  <si>
    <t>Исландия</t>
  </si>
  <si>
    <t>Ирландия</t>
  </si>
  <si>
    <t>Италия</t>
  </si>
  <si>
    <t>Латвия</t>
  </si>
  <si>
    <t>Лихтенщайн</t>
  </si>
  <si>
    <t>Литва</t>
  </si>
  <si>
    <t>Люксембург</t>
  </si>
  <si>
    <t>Малта</t>
  </si>
  <si>
    <t>Нидерландия</t>
  </si>
  <si>
    <t>Норвегия</t>
  </si>
  <si>
    <t>Полша</t>
  </si>
  <si>
    <t>Португалия</t>
  </si>
  <si>
    <t>Румъния</t>
  </si>
  <si>
    <t>Словакия</t>
  </si>
  <si>
    <t>Словения</t>
  </si>
  <si>
    <t>Испания</t>
  </si>
  <si>
    <t>Швеция</t>
  </si>
  <si>
    <t>Обединеното кралство</t>
  </si>
  <si>
    <t>Гориво</t>
  </si>
  <si>
    <t>Бенчмарк</t>
  </si>
  <si>
    <t>Прехвърлени или съхранявани емисии</t>
  </si>
  <si>
    <t>Подинсталация с еталон за продукт</t>
  </si>
  <si>
    <t>"Fall-Back" подинсталация</t>
  </si>
  <si>
    <t>година</t>
  </si>
  <si>
    <t>тонове</t>
  </si>
  <si>
    <t>TJ / година</t>
  </si>
  <si>
    <t>MWh / година</t>
  </si>
  <si>
    <t>т/година</t>
  </si>
  <si>
    <t>съответните</t>
  </si>
  <si>
    <t>не е от значение</t>
  </si>
  <si>
    <t>Моля, въведете данни в този раздел!</t>
  </si>
  <si>
    <t>Списъкът с аспектите, които трябва да включва това описание, се намира в горната част на този лист!</t>
  </si>
  <si>
    <t>Моля, продължете със следващите точки по-долу</t>
  </si>
  <si>
    <t xml:space="preserve">Подробни инструкции за въвеждане на данни в този инструмент можете да намерите в първото копие на този инструмент. </t>
  </si>
  <si>
    <t>Моля, преминете към следващата подинсталация!</t>
  </si>
  <si>
    <t>Инсталация, обхваната от ETS</t>
  </si>
  <si>
    <t>Инсталиране извън ETS</t>
  </si>
  <si>
    <t>Инсталация за производство на азотна киселина</t>
  </si>
  <si>
    <t>Топлопреносна мрежа</t>
  </si>
  <si>
    <t>Измерима топлина</t>
  </si>
  <si>
    <t>Отпадъчен газ</t>
  </si>
  <si>
    <t>прехвърлен CO2</t>
  </si>
  <si>
    <t>Междинни продукти</t>
  </si>
  <si>
    <t>Топлина</t>
  </si>
  <si>
    <t>Внос</t>
  </si>
  <si>
    <t>Експорт</t>
  </si>
  <si>
    <t>Единица</t>
  </si>
  <si>
    <t>Прекратяване на дейността</t>
  </si>
  <si>
    <t>Последователен</t>
  </si>
  <si>
    <t>Непоследователно!</t>
  </si>
  <si>
    <t>няма инвестиции</t>
  </si>
  <si>
    <t>Друг процес</t>
  </si>
  <si>
    <t>В раздел Б.II.д. сте посочили, че CNP се подава от топлофикационно дружество. Следователно се очаква да бъдат релевантни само подинсталациите за централно отопление и топлинните еталони.</t>
  </si>
  <si>
    <t>Предишен лист</t>
  </si>
  <si>
    <t>Следващ лист</t>
  </si>
  <si>
    <t>Продуктов показател</t>
  </si>
  <si>
    <t>Продукти на рафинерията</t>
  </si>
  <si>
    <t>Моля, използвайте инструмента CWT в лист "SpecialBM" за изчисляване на историческите нива на активност.</t>
  </si>
  <si>
    <t>Кока-кола</t>
  </si>
  <si>
    <t>Агломерирана желязна руда</t>
  </si>
  <si>
    <t>Горещ метал</t>
  </si>
  <si>
    <t>Въглеродна стомана EAF</t>
  </si>
  <si>
    <t>Високолегирана стомана EAF</t>
  </si>
  <si>
    <t>Леене на желязо</t>
  </si>
  <si>
    <t>Анод за предварително изпичане</t>
  </si>
  <si>
    <t>[Първичен] Алуминий</t>
  </si>
  <si>
    <t>Сив циментов клинкер</t>
  </si>
  <si>
    <t>Бял циментов клинкер</t>
  </si>
  <si>
    <t>За изчисляване на историческите нива на активност използвайте инструмента за варовик в лист "SpecialBM".</t>
  </si>
  <si>
    <t>Моля, използвайте инструмента dolime в лист "SpecialBM" за изчисляване на историческите нива на активност.</t>
  </si>
  <si>
    <t>Синтерован долим</t>
  </si>
  <si>
    <t>Поплавъчно стъкло</t>
  </si>
  <si>
    <t>Бутилки и буркани от безцветно стъкло</t>
  </si>
  <si>
    <t>Бутилки и буркани от цветно стъкло</t>
  </si>
  <si>
    <t>Продукти от стъклени влакна с непрекъсната нишка</t>
  </si>
  <si>
    <t>Облицовъчни тухли</t>
  </si>
  <si>
    <t>Павета</t>
  </si>
  <si>
    <t>Покривни плочки</t>
  </si>
  <si>
    <t>Изсушен в спрей прах</t>
  </si>
  <si>
    <t>Минерална вата</t>
  </si>
  <si>
    <t>Гипс</t>
  </si>
  <si>
    <t>Изсушен вторичен гипс</t>
  </si>
  <si>
    <t>Гипсокартон</t>
  </si>
  <si>
    <t>Късовлакнеста крафт целулоза</t>
  </si>
  <si>
    <t>Имайте предвид, че за интегрираното производство на целулоза и хартия се прилагат специални правила за разпределение (член 10, параграф 7 от CIMs).</t>
  </si>
  <si>
    <t>Дълговлакнеста крафт целулоза</t>
  </si>
  <si>
    <t>Сулфитна целулоза, термомеханична и механична целулоза</t>
  </si>
  <si>
    <t>Възстановена хартиена маса</t>
  </si>
  <si>
    <t>Вестникарска хартия</t>
  </si>
  <si>
    <t>Фина хартия без покритие</t>
  </si>
  <si>
    <t>Покрита фина хартия</t>
  </si>
  <si>
    <t>Тъкан</t>
  </si>
  <si>
    <t>Testliner и флутинг</t>
  </si>
  <si>
    <t>Картон без покритие</t>
  </si>
  <si>
    <t>Картон с покритие</t>
  </si>
  <si>
    <t>Въглеродна сажди</t>
  </si>
  <si>
    <t>Азотна киселина</t>
  </si>
  <si>
    <t>Измерваемата топлина, доставяна до други подобекти, трябва да се третира като топлина от източници, които не са включени в ЕСТЕ.</t>
  </si>
  <si>
    <t>Адипинова киселина</t>
  </si>
  <si>
    <t>Амоняк</t>
  </si>
  <si>
    <t>Парен крекинг</t>
  </si>
  <si>
    <t>Моля, използвайте инструмента за разбиване на парата в лист "SpecialBM" за изчисляване на историческите нива на активност и предварителното разпределение.</t>
  </si>
  <si>
    <t>Ароматични вещества</t>
  </si>
  <si>
    <t>Стирен</t>
  </si>
  <si>
    <t>Фенол/ацетон</t>
  </si>
  <si>
    <t>Етиленов оксид/етиленгликоли</t>
  </si>
  <si>
    <t>Моля, използвайте инструмента за етиленов оксид/гликоли в лист "SpecialBM" за изчисляване на историческите нива на активност.</t>
  </si>
  <si>
    <t>Мономер на винилхлорида</t>
  </si>
  <si>
    <t>Моля, използвайте инструмента VCM в лист "SpecialBM" за изчисляване на предварителното разпределение.</t>
  </si>
  <si>
    <t>Водород</t>
  </si>
  <si>
    <t>Моля, използвайте водородния инструмент в лист "SpecialBM" за изчисляване на историческите нива на активност.</t>
  </si>
  <si>
    <t>Синтезен газ</t>
  </si>
  <si>
    <t>Моля, използвайте инструмента за сингаз в лист "SpecialBM" за изчисляване на историческите нива на активност.</t>
  </si>
  <si>
    <t>Калцинирана сода</t>
  </si>
  <si>
    <t>Референтна стойност (EUA/t)</t>
  </si>
  <si>
    <t>Подинсталация на топлинен еталон, CL, не-CBAM</t>
  </si>
  <si>
    <t>Подинсталация на топлинния еталон, не-CL, не-CBAM</t>
  </si>
  <si>
    <t>Подинсталация на топлинен еталон, CBAM</t>
  </si>
  <si>
    <t>Подинсталация за централно отопление</t>
  </si>
  <si>
    <t>Подинсталация на еталон за гориво, CL, не-CBAM</t>
  </si>
  <si>
    <t>Подинсталация на бенчмарка за гориво, не-CL, не-CBAM</t>
  </si>
  <si>
    <t>Подинсталация на еталон за гориво, CBAM</t>
  </si>
  <si>
    <t>Подинсталация на технологични емисии, CL, не-CBAM</t>
  </si>
  <si>
    <t>Подинсталация на технологични емисии, не-CL, не-CBAM</t>
  </si>
  <si>
    <t>Подинсталация за технологични емисии, CBAM</t>
  </si>
  <si>
    <t>Години</t>
  </si>
  <si>
    <t>Категории мерки и инвестиции</t>
  </si>
  <si>
    <t>(iii) (1) преминаване от изкопаеми горива към водород</t>
  </si>
  <si>
    <t>(iii) (2) преминаване от изкопаеми горива към електроенергия</t>
  </si>
  <si>
    <t>(iii) (3) преминаване от изкопаеми горива към биомаса, отговаряща на критериите за устойчивост и намаляване на емисиите на парникови газове, посочени в член 38, параграф 5 от Регламент за изпълнение (ЕС) 2018/2066</t>
  </si>
  <si>
    <t>(iii) (4) преминаване от изкопаеми горива към алтернативни горива от отпадъчни потоци</t>
  </si>
  <si>
    <t>(iii) (5) преминаване от изкопаеми горива към други източници на възобновяема енергия</t>
  </si>
  <si>
    <t>Започване на работа и прекратяване на подинсталацията</t>
  </si>
  <si>
    <t>Няма</t>
  </si>
  <si>
    <t>Оценка на ефикасността</t>
  </si>
  <si>
    <t>1 година</t>
  </si>
  <si>
    <t>2 години</t>
  </si>
  <si>
    <t>3 години</t>
  </si>
  <si>
    <t>4 години</t>
  </si>
  <si>
    <t>5 години</t>
  </si>
  <si>
    <t>I. 
 Специфични за държавите-членки</t>
  </si>
  <si>
    <t>ДОПЪЛНИТЕЛНИ ИЗИСКВАНИЯ ЗА ДАННИ ОТ СТРАНА НА ДЪРЖАВАТА ЧЛЕНКА</t>
  </si>
  <si>
    <t>Определя се от държавата-членка</t>
  </si>
  <si>
    <t>K. 
Коментари</t>
  </si>
  <si>
    <t>КОМЕНТАРИ И ДОПЪЛНИТЕЛНА ИНФОРМАЦИЯ</t>
  </si>
  <si>
    <t>Документи в подкрепа на настоящия доклад</t>
  </si>
  <si>
    <t>Моля, избройте тук всички съответни документи, които са представени заедно с този план</t>
  </si>
  <si>
    <t>Моля, посочете по-долу името(ата) на файла (ако е в електронен формат) или референтния(те) номер(а) на документа (ако е на хартиен носител):</t>
  </si>
  <si>
    <t>Име на файла/референция</t>
  </si>
  <si>
    <t>Описание на документа</t>
  </si>
  <si>
    <t>Свободно място за всякакъв вид допълнителна информация</t>
  </si>
  <si>
    <t>В полето по-долу можете да въведете цялата информация, която не е била подходяща за въвеждане в други листове и която смятате за важна за компетентния орган.</t>
  </si>
  <si>
    <t>Отклонения при количествената оценка на въздействието</t>
  </si>
  <si>
    <t>Количествена оценка на въздействието други процеси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</si>
</sst>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_ ;[Red]\-#,##0\ "/>
    <numFmt numFmtId="165" formatCode="#,##0.000"/>
    <numFmt numFmtId="166" formatCode="#,##0.0000_ ;[Red]\-#,##0.0000\ "/>
    <numFmt numFmtId="167" formatCode="0.0000"/>
    <numFmt numFmtId="168" formatCode="#,##0.0000"/>
    <numFmt numFmtId="169" formatCode="#,##0.00_ ;[Red]\-#,##0.00\ "/>
    <numFmt numFmtId="170" formatCode="0.000"/>
    <numFmt numFmtId="171" formatCode="#,##0.0##"/>
  </numFmts>
  <fonts count="101" x14ac:knownFonts="1">
    <font>
      <sz val="11"/>
      <color theme="1"/>
      <name val="Calibri"/>
      <family val="2"/>
      <scheme val="minor"/>
    </font>
    <font>
      <sz val="10"/>
      <name val="Arial"/>
      <family val="2"/>
    </font>
    <font>
      <sz val="11"/>
      <color indexed="8"/>
      <name val="Calibri"/>
      <family val="2"/>
    </font>
    <font>
      <sz val="10"/>
      <name val="Arial"/>
      <family val="2"/>
    </font>
    <font>
      <b/>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3"/>
      <name val="Arial"/>
      <family val="2"/>
    </font>
    <font>
      <sz val="11"/>
      <color theme="1"/>
      <name val="Arial"/>
      <family val="2"/>
    </font>
    <font>
      <b/>
      <sz val="14"/>
      <name val="Arial"/>
      <family val="2"/>
    </font>
    <font>
      <b/>
      <sz val="12"/>
      <color indexed="9"/>
      <name val="Arial"/>
      <family val="2"/>
    </font>
    <font>
      <b/>
      <sz val="11"/>
      <color indexed="62"/>
      <name val="Arial"/>
      <family val="2"/>
    </font>
    <font>
      <i/>
      <sz val="8"/>
      <color indexed="62"/>
      <name val="Arial"/>
      <family val="2"/>
    </font>
    <font>
      <b/>
      <sz val="11"/>
      <color indexed="18"/>
      <name val="Arial"/>
      <family val="2"/>
    </font>
    <font>
      <sz val="10"/>
      <color indexed="10"/>
      <name val="Arial"/>
      <family val="2"/>
    </font>
    <font>
      <b/>
      <i/>
      <sz val="10"/>
      <color indexed="62"/>
      <name val="Arial"/>
      <family val="2"/>
    </font>
    <font>
      <sz val="8"/>
      <name val="Arial"/>
      <family val="2"/>
    </font>
    <font>
      <i/>
      <sz val="8"/>
      <color indexed="18"/>
      <name val="Arial"/>
      <family val="2"/>
    </font>
    <font>
      <sz val="10"/>
      <name val="Arial"/>
      <family val="2"/>
    </font>
    <font>
      <i/>
      <sz val="10"/>
      <name val="Arial"/>
      <family val="2"/>
    </font>
    <font>
      <b/>
      <sz val="11"/>
      <name val="Arial"/>
      <family val="2"/>
    </font>
    <font>
      <u/>
      <sz val="10"/>
      <color indexed="12"/>
      <name val="Arial"/>
      <family val="2"/>
    </font>
    <font>
      <b/>
      <u/>
      <sz val="10"/>
      <color indexed="12"/>
      <name val="Arial"/>
      <family val="2"/>
    </font>
    <font>
      <sz val="9"/>
      <name val="Times New Roman"/>
      <family val="1"/>
    </font>
    <font>
      <sz val="10"/>
      <color theme="1"/>
      <name val="Arial"/>
      <family val="2"/>
    </font>
    <font>
      <b/>
      <sz val="11"/>
      <color theme="1"/>
      <name val="Arial"/>
      <family val="2"/>
    </font>
    <font>
      <sz val="10"/>
      <name val="Arial"/>
      <family val="2"/>
    </font>
    <font>
      <b/>
      <u/>
      <sz val="10"/>
      <color indexed="62"/>
      <name val="Arial"/>
      <family val="2"/>
    </font>
    <font>
      <b/>
      <u/>
      <sz val="20"/>
      <color indexed="62"/>
      <name val="Arial"/>
      <family val="2"/>
    </font>
    <font>
      <sz val="10"/>
      <color indexed="12"/>
      <name val="Arial"/>
      <family val="2"/>
    </font>
    <font>
      <b/>
      <i/>
      <sz val="22"/>
      <color rgb="FFFF0000"/>
      <name val="Arial"/>
      <family val="2"/>
    </font>
    <font>
      <sz val="10"/>
      <color indexed="18"/>
      <name val="Arial"/>
      <family val="2"/>
    </font>
    <font>
      <b/>
      <sz val="10"/>
      <color indexed="18"/>
      <name val="Arial"/>
      <family val="2"/>
    </font>
    <font>
      <u/>
      <sz val="10"/>
      <color indexed="62"/>
      <name val="Arial"/>
      <family val="2"/>
    </font>
    <font>
      <sz val="10"/>
      <color indexed="62"/>
      <name val="Arial"/>
      <family val="2"/>
    </font>
    <font>
      <b/>
      <sz val="12"/>
      <name val="Arial"/>
      <family val="2"/>
    </font>
    <font>
      <b/>
      <sz val="9"/>
      <name val="Arial"/>
      <family val="2"/>
    </font>
    <font>
      <sz val="9"/>
      <name val="Arial"/>
      <family val="2"/>
    </font>
    <font>
      <sz val="10"/>
      <color indexed="48"/>
      <name val="Arial"/>
      <family val="2"/>
    </font>
    <font>
      <i/>
      <sz val="8"/>
      <name val="Arial"/>
      <family val="2"/>
    </font>
    <font>
      <b/>
      <sz val="10"/>
      <color indexed="10"/>
      <name val="Arial"/>
      <family val="2"/>
    </font>
    <font>
      <sz val="8"/>
      <color indexed="62"/>
      <name val="Arial"/>
      <family val="2"/>
    </font>
    <font>
      <sz val="10"/>
      <name val="Arial"/>
      <family val="2"/>
    </font>
    <font>
      <b/>
      <sz val="9"/>
      <color indexed="81"/>
      <name val="Segoe UI"/>
      <family val="2"/>
    </font>
    <font>
      <sz val="11"/>
      <color theme="1"/>
      <name val="Calibri"/>
      <family val="2"/>
      <scheme val="minor"/>
    </font>
    <font>
      <b/>
      <sz val="10"/>
      <color rgb="FFFF0000"/>
      <name val="Arial"/>
      <family val="2"/>
    </font>
    <font>
      <sz val="11"/>
      <name val="Calibri"/>
      <family val="2"/>
      <scheme val="minor"/>
    </font>
    <font>
      <sz val="8"/>
      <color theme="1" tint="0.34998626667073579"/>
      <name val="Arial"/>
      <family val="2"/>
    </font>
    <font>
      <sz val="9"/>
      <color theme="0" tint="-0.499984740745262"/>
      <name val="Arial"/>
      <family val="2"/>
    </font>
    <font>
      <sz val="10"/>
      <color rgb="FFFF0000"/>
      <name val="Arial"/>
      <family val="2"/>
    </font>
    <font>
      <b/>
      <sz val="9"/>
      <color theme="0" tint="-0.499984740745262"/>
      <name val="Arial"/>
      <family val="2"/>
    </font>
    <font>
      <sz val="9"/>
      <color theme="1"/>
      <name val="Calibri"/>
      <family val="2"/>
      <scheme val="minor"/>
    </font>
    <font>
      <b/>
      <sz val="8"/>
      <name val="Arial"/>
      <family val="2"/>
    </font>
    <font>
      <sz val="8"/>
      <color theme="1"/>
      <name val="Arial"/>
      <family val="2"/>
    </font>
    <font>
      <sz val="9"/>
      <color theme="1" tint="0.499984740745262"/>
      <name val="Arial"/>
      <family val="2"/>
    </font>
    <font>
      <sz val="9"/>
      <color theme="1" tint="0.499984740745262"/>
      <name val="Calibri"/>
      <family val="2"/>
      <scheme val="minor"/>
    </font>
    <font>
      <sz val="8"/>
      <color theme="1" tint="0.499984740745262"/>
      <name val="Arial"/>
      <family val="2"/>
    </font>
    <font>
      <b/>
      <sz val="12"/>
      <color rgb="FFFF0000"/>
      <name val="Arial"/>
      <family val="2"/>
    </font>
    <font>
      <sz val="11"/>
      <color theme="0"/>
      <name val="Calibri"/>
      <family val="2"/>
      <scheme val="minor"/>
    </font>
    <font>
      <b/>
      <sz val="11"/>
      <color theme="0"/>
      <name val="Arial"/>
      <family val="2"/>
    </font>
    <font>
      <b/>
      <sz val="11"/>
      <color theme="1"/>
      <name val="Calibri"/>
      <family val="2"/>
      <scheme val="minor"/>
    </font>
    <font>
      <sz val="10"/>
      <color theme="1"/>
      <name val="Calibri"/>
      <family val="2"/>
      <scheme val="minor"/>
    </font>
    <font>
      <b/>
      <sz val="10"/>
      <color theme="1"/>
      <name val="Arial"/>
      <family val="2"/>
    </font>
    <font>
      <b/>
      <sz val="10"/>
      <color theme="3" tint="-0.499984740745262"/>
      <name val="Arial"/>
      <family val="2"/>
    </font>
    <font>
      <sz val="10"/>
      <color theme="0" tint="-0.249977111117893"/>
      <name val="Arial"/>
      <family val="2"/>
    </font>
    <font>
      <b/>
      <sz val="11"/>
      <color rgb="FF000000"/>
      <name val="Calibri"/>
      <family val="2"/>
      <charset val="204"/>
      <scheme val="minor"/>
    </font>
    <font>
      <b/>
      <sz val="10"/>
      <color theme="1"/>
      <name val="Arial"/>
      <family val="2"/>
      <charset val="204"/>
    </font>
    <font>
      <b/>
      <u/>
      <sz val="20"/>
      <color rgb="FF333399"/>
      <name val="Arial"/>
      <family val="2"/>
      <charset val="204"/>
    </font>
    <font>
      <b/>
      <sz val="14"/>
      <color theme="1"/>
      <name val="Arial"/>
      <family val="2"/>
      <charset val="204"/>
    </font>
    <font>
      <sz val="10"/>
      <color theme="1"/>
      <name val="Arial"/>
      <family val="2"/>
      <charset val="204"/>
    </font>
    <font>
      <b/>
      <sz val="12"/>
      <color rgb="FFFFFFFF"/>
      <name val="Arial"/>
      <family val="2"/>
      <charset val="204"/>
    </font>
    <font>
      <sz val="10"/>
      <color rgb="FF000080"/>
      <name val="Arial"/>
      <family val="2"/>
      <charset val="204"/>
    </font>
    <font>
      <u/>
      <sz val="10"/>
      <color rgb="FF333399"/>
      <name val="Arial"/>
      <family val="2"/>
      <charset val="204"/>
    </font>
    <font>
      <sz val="10"/>
      <color rgb="FF333399"/>
      <name val="Arial"/>
      <family val="2"/>
      <charset val="204"/>
    </font>
    <font>
      <i/>
      <sz val="8"/>
      <color rgb="FF333399"/>
      <name val="Arial"/>
      <family val="2"/>
      <charset val="204"/>
    </font>
    <font>
      <b/>
      <sz val="10"/>
      <color indexed="10"/>
      <name val="Arial"/>
      <family val="2"/>
      <charset val="204"/>
    </font>
    <font>
      <b/>
      <sz val="12"/>
      <color theme="1"/>
      <name val="Arial"/>
      <family val="2"/>
      <charset val="204"/>
    </font>
    <font>
      <b/>
      <i/>
      <sz val="10"/>
      <color rgb="FF333399"/>
      <name val="Arial"/>
      <family val="2"/>
      <charset val="204"/>
    </font>
    <font>
      <sz val="10"/>
      <color rgb="FF000000"/>
      <name val="Arial"/>
      <family val="2"/>
      <charset val="204"/>
    </font>
    <font>
      <b/>
      <sz val="11"/>
      <color rgb="FF333399"/>
      <name val="Arial"/>
      <family val="2"/>
      <charset val="204"/>
    </font>
    <font>
      <sz val="9"/>
      <color theme="1"/>
      <name val="Arial"/>
      <family val="2"/>
      <charset val="204"/>
    </font>
    <font>
      <i/>
      <sz val="8"/>
      <color rgb="FF000080"/>
      <name val="Arial"/>
      <family val="2"/>
      <charset val="204"/>
    </font>
    <font>
      <i/>
      <sz val="8"/>
      <color theme="1"/>
      <name val="Arial"/>
      <family val="2"/>
      <charset val="204"/>
    </font>
    <font>
      <sz val="9"/>
      <color rgb="FF808080"/>
      <name val="Arial"/>
      <family val="2"/>
      <charset val="204"/>
    </font>
    <font>
      <b/>
      <sz val="11"/>
      <color rgb="FF000080"/>
      <name val="Arial"/>
      <family val="2"/>
      <charset val="204"/>
    </font>
    <font>
      <b/>
      <sz val="11"/>
      <color rgb="FFFFFFFF"/>
      <name val="Arial"/>
      <family val="2"/>
      <charset val="204"/>
    </font>
    <font>
      <b/>
      <sz val="10"/>
      <color rgb="FFFFFF00"/>
      <name val="Arial"/>
      <family val="2"/>
      <charset val="204"/>
    </font>
  </fonts>
  <fills count="52">
    <fill>
      <patternFill patternType="none"/>
    </fill>
    <fill>
      <patternFill patternType="gray125"/>
    </fill>
    <fill>
      <patternFill patternType="solid">
        <fgColor rgb="FFFFFF00"/>
        <bgColor indexed="64"/>
      </patternFill>
    </fill>
    <fill>
      <patternFill patternType="solid">
        <fgColor indexed="55"/>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12"/>
        <bgColor indexed="64"/>
      </patternFill>
    </fill>
    <fill>
      <patternFill patternType="solid">
        <fgColor indexed="9"/>
        <bgColor indexed="64"/>
      </patternFill>
    </fill>
    <fill>
      <patternFill patternType="solid">
        <fgColor rgb="FFFFFFCC"/>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indexed="11"/>
        <bgColor indexed="64"/>
      </patternFill>
    </fill>
    <fill>
      <patternFill patternType="solid">
        <fgColor indexed="43"/>
        <bgColor indexed="64"/>
      </patternFill>
    </fill>
    <fill>
      <patternFill patternType="solid">
        <fgColor indexed="57"/>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lightUp">
        <bgColor indexed="9"/>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9999"/>
        <bgColor indexed="64"/>
      </patternFill>
    </fill>
    <fill>
      <patternFill patternType="solid">
        <fgColor rgb="FF0000FF"/>
        <bgColor indexed="64"/>
      </patternFill>
    </fill>
    <fill>
      <patternFill patternType="solid">
        <fgColor indexed="27"/>
        <bgColor indexed="64"/>
      </patternFill>
    </fill>
    <fill>
      <patternFill patternType="solid">
        <fgColor rgb="FFBFBFBF"/>
        <bgColor indexed="64"/>
      </patternFill>
    </fill>
    <fill>
      <patternFill patternType="solid">
        <fgColor rgb="FFFFFFFF"/>
        <bgColor indexed="64"/>
      </patternFill>
    </fill>
    <fill>
      <patternFill patternType="solid">
        <fgColor rgb="FF808080"/>
        <bgColor indexed="64"/>
      </patternFill>
    </fill>
    <fill>
      <patternFill patternType="solid">
        <fgColor rgb="FFDDEBF7"/>
        <bgColor indexed="64"/>
      </patternFill>
    </fill>
    <fill>
      <patternFill patternType="solid">
        <fgColor rgb="FFC0C0C0"/>
        <bgColor indexed="64"/>
      </patternFill>
    </fill>
  </fills>
  <borders count="1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hair">
        <color indexed="64"/>
      </bottom>
      <diagonal/>
    </border>
    <border>
      <left style="thin">
        <color auto="1"/>
      </left>
      <right style="thin">
        <color auto="1"/>
      </right>
      <top style="hair">
        <color auto="1"/>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medium">
        <color indexed="64"/>
      </top>
      <bottom style="hair">
        <color indexed="64"/>
      </bottom>
      <diagonal/>
    </border>
    <border>
      <left/>
      <right style="medium">
        <color indexed="64"/>
      </right>
      <top style="thin">
        <color auto="1"/>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right/>
      <top style="medium">
        <color indexed="12"/>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s>
  <cellStyleXfs count="108">
    <xf numFmtId="0" fontId="0" fillId="0" borderId="0"/>
    <xf numFmtId="0" fontId="1"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17" fillId="11" borderId="4" applyNumberFormat="0" applyAlignment="0" applyProtection="0"/>
    <xf numFmtId="0" fontId="6" fillId="8" borderId="0" applyNumberFormat="0" applyBorder="0" applyAlignment="0" applyProtection="0"/>
    <xf numFmtId="0" fontId="7" fillId="11" borderId="5" applyNumberFormat="0" applyAlignment="0" applyProtection="0"/>
    <xf numFmtId="0" fontId="7" fillId="11" borderId="5" applyNumberFormat="0" applyAlignment="0" applyProtection="0"/>
    <xf numFmtId="0" fontId="8" fillId="3" borderId="6" applyNumberFormat="0" applyAlignment="0" applyProtection="0"/>
    <xf numFmtId="0" fontId="14" fillId="4" borderId="5" applyNumberFormat="0" applyAlignment="0" applyProtection="0"/>
    <xf numFmtId="0" fontId="19" fillId="0" borderId="7"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9" borderId="0" applyNumberFormat="0" applyBorder="0" applyAlignment="0" applyProtection="0"/>
    <xf numFmtId="0" fontId="10" fillId="9" borderId="0" applyNumberFormat="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4" fillId="4" borderId="5" applyNumberFormat="0" applyAlignment="0" applyProtection="0"/>
    <xf numFmtId="0" fontId="15" fillId="0" borderId="11" applyNumberFormat="0" applyFill="0" applyAlignment="0" applyProtection="0"/>
    <xf numFmtId="0" fontId="16" fillId="13" borderId="0" applyNumberFormat="0" applyBorder="0" applyAlignment="0" applyProtection="0"/>
    <xf numFmtId="0" fontId="3" fillId="5" borderId="12" applyNumberFormat="0" applyFont="0" applyAlignment="0" applyProtection="0"/>
    <xf numFmtId="0" fontId="2" fillId="5" borderId="12" applyNumberFormat="0" applyFont="0" applyAlignment="0" applyProtection="0"/>
    <xf numFmtId="0" fontId="17" fillId="11" borderId="4" applyNumberFormat="0" applyAlignment="0" applyProtection="0"/>
    <xf numFmtId="9" fontId="3" fillId="0" borderId="0" applyFont="0" applyFill="0" applyBorder="0" applyAlignment="0" applyProtection="0"/>
    <xf numFmtId="0" fontId="6" fillId="8" borderId="0" applyNumberFormat="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18" fillId="0" borderId="0" applyNumberFormat="0" applyFill="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5" fillId="0" borderId="11"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3" borderId="6" applyNumberFormat="0" applyAlignment="0" applyProtection="0"/>
    <xf numFmtId="0" fontId="1" fillId="5" borderId="12" applyNumberFormat="0" applyFont="0" applyAlignment="0" applyProtection="0"/>
    <xf numFmtId="9" fontId="1" fillId="0" borderId="0" applyFont="0" applyFill="0" applyBorder="0" applyAlignment="0" applyProtection="0"/>
    <xf numFmtId="0" fontId="32" fillId="0" borderId="0"/>
    <xf numFmtId="0" fontId="35" fillId="0" borderId="0" applyNumberFormat="0" applyFill="0" applyBorder="0" applyAlignment="0" applyProtection="0">
      <alignment vertical="top"/>
      <protection locked="0"/>
    </xf>
    <xf numFmtId="0" fontId="1" fillId="0" borderId="0" applyNumberFormat="0" applyFont="0" applyFill="0" applyBorder="0" applyProtection="0">
      <alignment horizontal="left" vertical="center" indent="5"/>
    </xf>
    <xf numFmtId="0" fontId="2" fillId="16"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9" fontId="1" fillId="0" borderId="0" applyFont="0" applyFill="0" applyBorder="0" applyAlignment="0" applyProtection="0"/>
    <xf numFmtId="0" fontId="1" fillId="0" borderId="0"/>
    <xf numFmtId="4" fontId="37" fillId="0" borderId="0"/>
    <xf numFmtId="0" fontId="40" fillId="0" borderId="0"/>
    <xf numFmtId="0" fontId="56" fillId="0" borderId="0"/>
    <xf numFmtId="0" fontId="2" fillId="0" borderId="0"/>
    <xf numFmtId="9" fontId="58" fillId="0" borderId="0" applyFont="0" applyFill="0" applyBorder="0" applyAlignment="0" applyProtection="0"/>
  </cellStyleXfs>
  <cellXfs count="1420">
    <xf numFmtId="0" fontId="0" fillId="0" borderId="0" xfId="0"/>
    <xf numFmtId="0" fontId="4" fillId="0" borderId="13" xfId="1" applyFont="1" applyBorder="1" applyProtection="1"/>
    <xf numFmtId="0" fontId="23" fillId="26" borderId="0" xfId="0" applyNumberFormat="1" applyFont="1" applyFill="1" applyBorder="1" applyAlignment="1" applyProtection="1">
      <alignment vertical="top"/>
    </xf>
    <xf numFmtId="164" fontId="1" fillId="26" borderId="26" xfId="1" applyNumberFormat="1" applyFont="1" applyFill="1" applyBorder="1" applyAlignment="1" applyProtection="1">
      <alignment horizontal="right" vertical="top"/>
    </xf>
    <xf numFmtId="0" fontId="1" fillId="0" borderId="0" xfId="1" applyProtection="1"/>
    <xf numFmtId="164" fontId="1" fillId="26" borderId="21" xfId="1" applyNumberFormat="1" applyFont="1" applyFill="1" applyBorder="1" applyAlignment="1" applyProtection="1">
      <alignment horizontal="right" vertical="top"/>
    </xf>
    <xf numFmtId="164" fontId="1" fillId="26" borderId="23" xfId="1" applyNumberFormat="1" applyFont="1" applyFill="1" applyBorder="1" applyAlignment="1" applyProtection="1">
      <alignment horizontal="right" vertical="top"/>
    </xf>
    <xf numFmtId="0" fontId="4" fillId="26" borderId="28" xfId="1" applyNumberFormat="1" applyFont="1" applyFill="1" applyBorder="1" applyAlignment="1" applyProtection="1">
      <alignment horizontal="right" wrapText="1"/>
    </xf>
    <xf numFmtId="0" fontId="1" fillId="28" borderId="0" xfId="1" applyNumberFormat="1" applyFont="1" applyFill="1" applyBorder="1" applyAlignment="1" applyProtection="1">
      <alignment vertical="top"/>
    </xf>
    <xf numFmtId="0" fontId="1" fillId="26" borderId="0" xfId="1" applyNumberFormat="1" applyFont="1" applyFill="1" applyBorder="1" applyAlignment="1" applyProtection="1">
      <alignment horizontal="center" vertical="top"/>
    </xf>
    <xf numFmtId="0" fontId="1" fillId="28" borderId="0" xfId="1" applyNumberFormat="1" applyFont="1" applyFill="1" applyBorder="1" applyAlignment="1" applyProtection="1">
      <alignment horizontal="center" vertical="top"/>
    </xf>
    <xf numFmtId="0" fontId="1" fillId="28" borderId="0" xfId="1" applyNumberFormat="1" applyFont="1" applyFill="1" applyBorder="1" applyAlignment="1" applyProtection="1">
      <alignment horizontal="left" vertical="top"/>
    </xf>
    <xf numFmtId="0" fontId="21" fillId="25" borderId="0" xfId="1" applyFont="1" applyFill="1" applyProtection="1"/>
    <xf numFmtId="0" fontId="1" fillId="26" borderId="0" xfId="1" applyNumberFormat="1" applyFont="1" applyFill="1" applyBorder="1" applyAlignment="1" applyProtection="1">
      <alignment vertical="top"/>
    </xf>
    <xf numFmtId="0" fontId="4" fillId="26" borderId="0" xfId="0" applyFont="1" applyFill="1" applyAlignment="1" applyProtection="1">
      <alignment vertical="top"/>
    </xf>
    <xf numFmtId="0" fontId="1" fillId="0" borderId="0" xfId="0" applyNumberFormat="1" applyFont="1" applyFill="1" applyBorder="1" applyAlignment="1" applyProtection="1">
      <alignment vertical="top"/>
    </xf>
    <xf numFmtId="0" fontId="1" fillId="32" borderId="0" xfId="0" applyNumberFormat="1" applyFont="1" applyFill="1" applyBorder="1" applyAlignment="1" applyProtection="1">
      <alignment vertical="top"/>
    </xf>
    <xf numFmtId="0" fontId="1" fillId="26" borderId="0" xfId="0" applyFont="1" applyFill="1" applyAlignment="1" applyProtection="1"/>
    <xf numFmtId="0" fontId="4" fillId="26" borderId="0" xfId="0" applyFont="1" applyFill="1" applyBorder="1" applyAlignment="1" applyProtection="1">
      <alignment vertical="top"/>
    </xf>
    <xf numFmtId="0" fontId="1" fillId="28" borderId="0" xfId="0" applyNumberFormat="1" applyFont="1" applyFill="1" applyBorder="1" applyAlignment="1" applyProtection="1">
      <alignment vertical="top"/>
    </xf>
    <xf numFmtId="0" fontId="1" fillId="26" borderId="0" xfId="0" applyFont="1" applyFill="1" applyBorder="1" applyAlignment="1" applyProtection="1">
      <alignment horizontal="right" vertical="top"/>
    </xf>
    <xf numFmtId="0" fontId="4" fillId="26" borderId="16" xfId="0" applyNumberFormat="1" applyFont="1" applyFill="1" applyBorder="1" applyAlignment="1" applyProtection="1">
      <alignment vertical="top" wrapText="1"/>
    </xf>
    <xf numFmtId="0" fontId="1" fillId="32" borderId="16" xfId="1" applyNumberFormat="1" applyFont="1" applyFill="1" applyBorder="1" applyAlignment="1" applyProtection="1">
      <alignment horizontal="center" vertical="top" wrapText="1"/>
    </xf>
    <xf numFmtId="0" fontId="1" fillId="32" borderId="16" xfId="1" applyNumberFormat="1" applyFont="1" applyFill="1" applyBorder="1" applyAlignment="1" applyProtection="1">
      <alignment horizontal="center" vertical="top"/>
    </xf>
    <xf numFmtId="0" fontId="1" fillId="32" borderId="33" xfId="0" applyNumberFormat="1" applyFont="1" applyFill="1" applyBorder="1" applyAlignment="1" applyProtection="1">
      <alignment horizontal="center" vertical="top"/>
    </xf>
    <xf numFmtId="0" fontId="1" fillId="32" borderId="34" xfId="0" applyNumberFormat="1" applyFont="1" applyFill="1" applyBorder="1" applyAlignment="1" applyProtection="1">
      <alignment horizontal="center" vertical="top"/>
    </xf>
    <xf numFmtId="0" fontId="1" fillId="32" borderId="35" xfId="0" applyNumberFormat="1" applyFont="1" applyFill="1" applyBorder="1" applyAlignment="1" applyProtection="1">
      <alignment horizontal="center" vertical="top"/>
    </xf>
    <xf numFmtId="164" fontId="1" fillId="32" borderId="33" xfId="0" applyNumberFormat="1" applyFont="1" applyFill="1" applyBorder="1" applyAlignment="1" applyProtection="1">
      <alignment horizontal="center" vertical="top"/>
    </xf>
    <xf numFmtId="0" fontId="4" fillId="33" borderId="0" xfId="0" applyNumberFormat="1" applyFont="1" applyFill="1" applyBorder="1" applyAlignment="1" applyProtection="1">
      <alignment vertical="top"/>
    </xf>
    <xf numFmtId="0" fontId="4" fillId="26" borderId="16" xfId="0" applyNumberFormat="1" applyFont="1" applyFill="1" applyBorder="1" applyAlignment="1" applyProtection="1">
      <alignment vertical="top"/>
    </xf>
    <xf numFmtId="0" fontId="1" fillId="26" borderId="0" xfId="0" applyNumberFormat="1" applyFont="1" applyFill="1" applyBorder="1" applyAlignment="1" applyProtection="1">
      <alignment vertical="top"/>
    </xf>
    <xf numFmtId="0" fontId="1" fillId="26" borderId="0" xfId="0" applyFont="1" applyFill="1" applyAlignment="1" applyProtection="1">
      <alignment vertical="top"/>
    </xf>
    <xf numFmtId="0" fontId="1" fillId="32" borderId="0" xfId="0" applyFont="1" applyFill="1" applyAlignment="1" applyProtection="1"/>
    <xf numFmtId="0" fontId="4" fillId="0" borderId="0" xfId="1" applyFont="1" applyProtection="1"/>
    <xf numFmtId="0" fontId="1" fillId="0" borderId="62" xfId="1" applyBorder="1" applyProtection="1"/>
    <xf numFmtId="0" fontId="1" fillId="35" borderId="63" xfId="1" applyFill="1" applyBorder="1" applyProtection="1"/>
    <xf numFmtId="0" fontId="1" fillId="0" borderId="64" xfId="1" applyBorder="1" applyProtection="1"/>
    <xf numFmtId="14" fontId="1" fillId="36" borderId="65" xfId="1" applyNumberFormat="1" applyFill="1" applyBorder="1" applyAlignment="1" applyProtection="1">
      <alignment horizontal="left"/>
    </xf>
    <xf numFmtId="0" fontId="1" fillId="29" borderId="44" xfId="1" applyFill="1" applyBorder="1" applyProtection="1"/>
    <xf numFmtId="0" fontId="1" fillId="29" borderId="66" xfId="1" applyFill="1" applyBorder="1" applyProtection="1"/>
    <xf numFmtId="0" fontId="1" fillId="29" borderId="46" xfId="1" applyFill="1" applyBorder="1" applyProtection="1"/>
    <xf numFmtId="0" fontId="1" fillId="0" borderId="67" xfId="1" applyBorder="1" applyProtection="1"/>
    <xf numFmtId="0" fontId="1" fillId="37" borderId="68" xfId="1" applyFill="1" applyBorder="1" applyProtection="1"/>
    <xf numFmtId="0" fontId="1" fillId="0" borderId="69" xfId="1" applyBorder="1" applyProtection="1"/>
    <xf numFmtId="0" fontId="1" fillId="38" borderId="70" xfId="1" applyFill="1" applyBorder="1" applyProtection="1"/>
    <xf numFmtId="0" fontId="4" fillId="0" borderId="0" xfId="1" applyFont="1" applyBorder="1" applyProtection="1"/>
    <xf numFmtId="0" fontId="1" fillId="35" borderId="0" xfId="1" applyFont="1" applyFill="1" applyProtection="1"/>
    <xf numFmtId="0" fontId="1" fillId="35" borderId="0" xfId="1" applyFill="1" applyProtection="1"/>
    <xf numFmtId="0" fontId="1" fillId="35" borderId="0" xfId="1" applyFont="1" applyFill="1" applyBorder="1" applyProtection="1"/>
    <xf numFmtId="0" fontId="1" fillId="0" borderId="0" xfId="1" applyFill="1" applyBorder="1" applyProtection="1"/>
    <xf numFmtId="0" fontId="4" fillId="0" borderId="1" xfId="1" applyFont="1" applyBorder="1" applyProtection="1"/>
    <xf numFmtId="0" fontId="4" fillId="0" borderId="2" xfId="1" applyFont="1" applyBorder="1" applyProtection="1"/>
    <xf numFmtId="0" fontId="1" fillId="0" borderId="3" xfId="1" applyBorder="1" applyProtection="1"/>
    <xf numFmtId="14" fontId="1" fillId="36" borderId="71" xfId="1" applyNumberFormat="1" applyFill="1" applyBorder="1" applyAlignment="1" applyProtection="1">
      <alignment horizontal="center"/>
    </xf>
    <xf numFmtId="0" fontId="1" fillId="29" borderId="71" xfId="1" applyFill="1" applyBorder="1" applyProtection="1"/>
    <xf numFmtId="0" fontId="1" fillId="29" borderId="39" xfId="1" applyFont="1" applyFill="1" applyBorder="1" applyProtection="1"/>
    <xf numFmtId="0" fontId="1" fillId="29" borderId="40" xfId="1" applyFill="1" applyBorder="1" applyProtection="1"/>
    <xf numFmtId="14" fontId="1" fillId="36" borderId="36" xfId="1" applyNumberFormat="1" applyFill="1" applyBorder="1" applyAlignment="1" applyProtection="1">
      <alignment horizontal="center"/>
    </xf>
    <xf numFmtId="0" fontId="1" fillId="29" borderId="36" xfId="1" applyFill="1" applyBorder="1" applyProtection="1"/>
    <xf numFmtId="0" fontId="1" fillId="29" borderId="38" xfId="1" applyFont="1" applyFill="1" applyBorder="1" applyProtection="1"/>
    <xf numFmtId="0" fontId="1" fillId="29" borderId="29" xfId="1" applyFill="1" applyBorder="1" applyProtection="1"/>
    <xf numFmtId="0" fontId="1" fillId="29" borderId="38" xfId="1" applyFill="1" applyBorder="1" applyProtection="1"/>
    <xf numFmtId="14" fontId="1" fillId="36" borderId="31" xfId="1" applyNumberFormat="1" applyFill="1" applyBorder="1" applyAlignment="1" applyProtection="1">
      <alignment horizontal="center"/>
    </xf>
    <xf numFmtId="0" fontId="1" fillId="29" borderId="31" xfId="1" applyFill="1" applyBorder="1" applyProtection="1"/>
    <xf numFmtId="0" fontId="1" fillId="29" borderId="32" xfId="1" applyFill="1" applyBorder="1" applyProtection="1"/>
    <xf numFmtId="0" fontId="1" fillId="29" borderId="28" xfId="1" applyFill="1" applyBorder="1" applyProtection="1"/>
    <xf numFmtId="0" fontId="1" fillId="37" borderId="0" xfId="1" applyFill="1" applyProtection="1"/>
    <xf numFmtId="0" fontId="4" fillId="0" borderId="0" xfId="1" applyFont="1" applyFill="1" applyProtection="1"/>
    <xf numFmtId="0" fontId="1" fillId="38" borderId="0" xfId="1" applyFont="1" applyFill="1" applyBorder="1" applyAlignment="1" applyProtection="1">
      <alignment horizontal="left" vertical="top" wrapText="1"/>
    </xf>
    <xf numFmtId="0" fontId="40" fillId="26" borderId="0" xfId="104" applyFill="1" applyBorder="1" applyProtection="1"/>
    <xf numFmtId="0" fontId="41" fillId="26" borderId="0" xfId="104" applyFont="1" applyFill="1" applyBorder="1" applyProtection="1"/>
    <xf numFmtId="0" fontId="42" fillId="26" borderId="0" xfId="104" applyFont="1" applyFill="1" applyBorder="1" applyProtection="1"/>
    <xf numFmtId="0" fontId="40" fillId="26" borderId="0" xfId="104" applyFill="1" applyBorder="1" applyAlignment="1" applyProtection="1">
      <alignment vertical="top"/>
    </xf>
    <xf numFmtId="0" fontId="23" fillId="26" borderId="0" xfId="104" applyFont="1" applyFill="1" applyBorder="1" applyAlignment="1" applyProtection="1">
      <alignment vertical="top"/>
    </xf>
    <xf numFmtId="0" fontId="43" fillId="26" borderId="0" xfId="104" applyFont="1" applyFill="1" applyBorder="1" applyAlignment="1" applyProtection="1">
      <alignment horizontal="center" vertical="top"/>
    </xf>
    <xf numFmtId="0" fontId="1" fillId="26" borderId="0" xfId="104" applyFont="1" applyFill="1" applyBorder="1" applyAlignment="1" applyProtection="1"/>
    <xf numFmtId="0" fontId="1" fillId="26" borderId="0" xfId="104" applyFont="1" applyFill="1" applyBorder="1" applyAlignment="1" applyProtection="1">
      <alignment horizontal="center" vertical="top"/>
    </xf>
    <xf numFmtId="0" fontId="35" fillId="26" borderId="0" xfId="87" applyFill="1" applyBorder="1" applyAlignment="1" applyProtection="1">
      <alignment horizontal="center" vertical="top"/>
    </xf>
    <xf numFmtId="0" fontId="1" fillId="26" borderId="0" xfId="104" applyFont="1" applyFill="1" applyBorder="1" applyAlignment="1" applyProtection="1">
      <alignment vertical="top"/>
    </xf>
    <xf numFmtId="0" fontId="44" fillId="26" borderId="0" xfId="104" applyFont="1" applyFill="1" applyBorder="1" applyProtection="1"/>
    <xf numFmtId="0" fontId="40" fillId="26" borderId="74" xfId="104" applyFill="1" applyBorder="1" applyAlignment="1" applyProtection="1">
      <alignment vertical="top"/>
    </xf>
    <xf numFmtId="0" fontId="40" fillId="26" borderId="75" xfId="104" applyFill="1" applyBorder="1" applyAlignment="1" applyProtection="1">
      <alignment vertical="top"/>
    </xf>
    <xf numFmtId="0" fontId="40" fillId="26" borderId="76" xfId="104" applyFill="1" applyBorder="1" applyAlignment="1" applyProtection="1">
      <alignment vertical="top"/>
    </xf>
    <xf numFmtId="0" fontId="40" fillId="29" borderId="75" xfId="104" applyFill="1" applyBorder="1" applyAlignment="1" applyProtection="1">
      <alignment vertical="top"/>
    </xf>
    <xf numFmtId="0" fontId="40" fillId="29" borderId="77" xfId="104" applyFill="1" applyBorder="1" applyAlignment="1" applyProtection="1">
      <alignment vertical="top"/>
    </xf>
    <xf numFmtId="0" fontId="40" fillId="26" borderId="52" xfId="104" applyFill="1" applyBorder="1" applyAlignment="1" applyProtection="1">
      <alignment vertical="top"/>
    </xf>
    <xf numFmtId="0" fontId="40" fillId="26" borderId="53" xfId="104" applyFill="1" applyBorder="1" applyAlignment="1" applyProtection="1">
      <alignment vertical="top"/>
    </xf>
    <xf numFmtId="0" fontId="40" fillId="26" borderId="78" xfId="104" applyFill="1" applyBorder="1" applyAlignment="1" applyProtection="1">
      <alignment vertical="top"/>
    </xf>
    <xf numFmtId="0" fontId="40" fillId="29" borderId="53" xfId="104" applyFill="1" applyBorder="1" applyAlignment="1" applyProtection="1">
      <alignment vertical="top"/>
    </xf>
    <xf numFmtId="0" fontId="40" fillId="29" borderId="54" xfId="104" applyFill="1" applyBorder="1" applyAlignment="1" applyProtection="1">
      <alignment vertical="top"/>
    </xf>
    <xf numFmtId="0" fontId="4" fillId="26" borderId="0" xfId="104" applyFont="1" applyFill="1" applyBorder="1" applyAlignment="1" applyProtection="1">
      <alignment vertical="top"/>
    </xf>
    <xf numFmtId="0" fontId="40" fillId="26" borderId="79" xfId="104" applyFill="1" applyBorder="1" applyAlignment="1" applyProtection="1">
      <alignment vertical="top"/>
    </xf>
    <xf numFmtId="0" fontId="40" fillId="26" borderId="14" xfId="104" applyFill="1" applyBorder="1" applyAlignment="1" applyProtection="1">
      <alignment vertical="top"/>
    </xf>
    <xf numFmtId="0" fontId="40" fillId="26" borderId="21" xfId="104" applyFill="1" applyBorder="1" applyAlignment="1" applyProtection="1">
      <alignment vertical="top"/>
    </xf>
    <xf numFmtId="0" fontId="40" fillId="29" borderId="14" xfId="104" applyFill="1" applyBorder="1" applyAlignment="1" applyProtection="1">
      <alignment vertical="top"/>
    </xf>
    <xf numFmtId="0" fontId="40" fillId="29" borderId="58" xfId="104" applyFill="1" applyBorder="1" applyAlignment="1" applyProtection="1">
      <alignment vertical="top"/>
    </xf>
    <xf numFmtId="0" fontId="1" fillId="26" borderId="80" xfId="104" applyFont="1" applyFill="1" applyBorder="1" applyProtection="1"/>
    <xf numFmtId="0" fontId="40" fillId="26" borderId="59" xfId="104" applyFill="1" applyBorder="1" applyAlignment="1" applyProtection="1">
      <alignment vertical="top"/>
    </xf>
    <xf numFmtId="0" fontId="40" fillId="26" borderId="60" xfId="104" applyFill="1" applyBorder="1" applyAlignment="1" applyProtection="1">
      <alignment vertical="top"/>
    </xf>
    <xf numFmtId="0" fontId="40" fillId="31" borderId="59" xfId="104" applyFill="1" applyBorder="1" applyAlignment="1" applyProtection="1">
      <alignment vertical="top"/>
    </xf>
    <xf numFmtId="0" fontId="40" fillId="31" borderId="61" xfId="104" applyFill="1" applyBorder="1" applyAlignment="1" applyProtection="1">
      <alignment vertical="top"/>
    </xf>
    <xf numFmtId="0" fontId="40" fillId="26" borderId="0" xfId="104" applyFill="1" applyBorder="1" applyAlignment="1" applyProtection="1">
      <alignment horizontal="center" vertical="top"/>
    </xf>
    <xf numFmtId="0" fontId="40" fillId="26" borderId="13" xfId="104" applyFill="1" applyBorder="1" applyAlignment="1" applyProtection="1">
      <alignment vertical="top"/>
    </xf>
    <xf numFmtId="0" fontId="40" fillId="26" borderId="0" xfId="104" applyFill="1" applyBorder="1" applyAlignment="1" applyProtection="1">
      <alignment horizontal="center" vertical="top" wrapText="1"/>
    </xf>
    <xf numFmtId="0" fontId="40" fillId="0" borderId="0" xfId="104" applyFill="1" applyBorder="1" applyProtection="1"/>
    <xf numFmtId="0" fontId="40" fillId="26" borderId="0" xfId="104" applyFill="1" applyProtection="1"/>
    <xf numFmtId="0" fontId="4" fillId="26" borderId="0" xfId="104" applyFont="1" applyFill="1" applyAlignment="1" applyProtection="1">
      <alignment horizontal="center" vertical="top"/>
    </xf>
    <xf numFmtId="0" fontId="24" fillId="25" borderId="0" xfId="104" applyFont="1" applyFill="1" applyBorder="1" applyAlignment="1" applyProtection="1">
      <alignment horizontal="left"/>
    </xf>
    <xf numFmtId="0" fontId="40" fillId="26" borderId="0" xfId="104" applyFill="1" applyBorder="1" applyAlignment="1" applyProtection="1"/>
    <xf numFmtId="0" fontId="40" fillId="0" borderId="0" xfId="104" applyFill="1" applyBorder="1" applyAlignment="1" applyProtection="1"/>
    <xf numFmtId="0" fontId="45" fillId="26" borderId="0" xfId="104" applyFont="1" applyFill="1" applyAlignment="1" applyProtection="1">
      <alignment horizontal="left" vertical="top"/>
    </xf>
    <xf numFmtId="0" fontId="40" fillId="26" borderId="0" xfId="104" applyFill="1" applyAlignment="1" applyProtection="1">
      <alignment horizontal="left" vertical="top"/>
    </xf>
    <xf numFmtId="0" fontId="46" fillId="26" borderId="0" xfId="104" applyFont="1" applyFill="1" applyAlignment="1" applyProtection="1">
      <alignment horizontal="center" vertical="top"/>
    </xf>
    <xf numFmtId="0" fontId="45" fillId="26" borderId="0" xfId="104" applyNumberFormat="1" applyFont="1" applyFill="1" applyAlignment="1" applyProtection="1">
      <alignment horizontal="left" vertical="top"/>
    </xf>
    <xf numFmtId="0" fontId="40" fillId="26" borderId="0" xfId="104" applyFill="1" applyAlignment="1" applyProtection="1">
      <alignment vertical="top"/>
    </xf>
    <xf numFmtId="164" fontId="40" fillId="26" borderId="0" xfId="104" applyNumberFormat="1" applyFill="1" applyBorder="1" applyAlignment="1" applyProtection="1">
      <alignment vertical="top"/>
    </xf>
    <xf numFmtId="0" fontId="40" fillId="26" borderId="0" xfId="104" applyNumberFormat="1" applyFill="1" applyBorder="1" applyAlignment="1" applyProtection="1">
      <alignment vertical="top"/>
    </xf>
    <xf numFmtId="0" fontId="35" fillId="26" borderId="0" xfId="87" applyFill="1" applyAlignment="1" applyProtection="1"/>
    <xf numFmtId="0" fontId="40" fillId="26" borderId="0" xfId="104" applyFill="1" applyAlignment="1" applyProtection="1"/>
    <xf numFmtId="0" fontId="40" fillId="0" borderId="0" xfId="104" applyFill="1" applyProtection="1"/>
    <xf numFmtId="0" fontId="1" fillId="26" borderId="0" xfId="0" applyNumberFormat="1" applyFont="1" applyFill="1" applyBorder="1" applyAlignment="1" applyProtection="1">
      <alignment vertical="center"/>
    </xf>
    <xf numFmtId="0" fontId="1" fillId="26" borderId="0" xfId="0" applyNumberFormat="1" applyFont="1" applyFill="1" applyBorder="1" applyAlignment="1" applyProtection="1">
      <alignment horizontal="center" vertical="top"/>
    </xf>
    <xf numFmtId="0" fontId="30" fillId="26" borderId="0" xfId="0" applyNumberFormat="1" applyFont="1" applyFill="1" applyBorder="1" applyAlignment="1" applyProtection="1">
      <alignment horizontal="left" vertical="top"/>
    </xf>
    <xf numFmtId="0" fontId="1" fillId="26" borderId="0" xfId="0" applyNumberFormat="1" applyFont="1" applyFill="1" applyBorder="1" applyAlignment="1" applyProtection="1">
      <alignment horizontal="left" vertical="center" shrinkToFit="1"/>
    </xf>
    <xf numFmtId="0" fontId="4" fillId="26" borderId="0" xfId="0" applyFont="1" applyFill="1" applyAlignment="1" applyProtection="1">
      <alignment horizontal="left" vertical="center"/>
    </xf>
    <xf numFmtId="0" fontId="28" fillId="26" borderId="0" xfId="0" applyFont="1" applyFill="1" applyAlignment="1" applyProtection="1">
      <alignment vertical="center"/>
    </xf>
    <xf numFmtId="0" fontId="52" fillId="26" borderId="0" xfId="0" applyFont="1" applyFill="1" applyProtection="1"/>
    <xf numFmtId="0" fontId="1" fillId="26" borderId="0" xfId="0" applyFont="1" applyFill="1" applyAlignment="1" applyProtection="1">
      <alignment horizontal="right"/>
    </xf>
    <xf numFmtId="0" fontId="4" fillId="26" borderId="0" xfId="0" applyFont="1" applyFill="1" applyAlignment="1" applyProtection="1">
      <alignment horizontal="left"/>
    </xf>
    <xf numFmtId="0" fontId="1" fillId="26" borderId="0" xfId="0" applyFont="1" applyFill="1" applyAlignment="1" applyProtection="1">
      <alignment horizontal="left" vertical="top"/>
    </xf>
    <xf numFmtId="0" fontId="54" fillId="26" borderId="0" xfId="0" applyFont="1" applyFill="1" applyAlignment="1" applyProtection="1">
      <alignment horizontal="left" vertical="top"/>
    </xf>
    <xf numFmtId="0" fontId="28" fillId="26" borderId="0" xfId="0" applyFont="1" applyFill="1" applyProtection="1"/>
    <xf numFmtId="0" fontId="1" fillId="32" borderId="0" xfId="0" applyFont="1" applyFill="1" applyProtection="1"/>
    <xf numFmtId="0" fontId="25" fillId="26" borderId="0" xfId="0" applyNumberFormat="1" applyFont="1" applyFill="1" applyBorder="1" applyAlignment="1" applyProtection="1">
      <alignment horizontal="center" vertical="top" wrapText="1"/>
    </xf>
    <xf numFmtId="0" fontId="1" fillId="32" borderId="0" xfId="0" applyNumberFormat="1" applyFont="1" applyFill="1" applyBorder="1" applyAlignment="1" applyProtection="1">
      <alignment horizontal="center" vertical="top"/>
    </xf>
    <xf numFmtId="0" fontId="1" fillId="32" borderId="0" xfId="0" applyNumberFormat="1" applyFont="1" applyFill="1" applyBorder="1" applyAlignment="1" applyProtection="1">
      <alignment horizontal="left" vertical="top"/>
    </xf>
    <xf numFmtId="0" fontId="1" fillId="26" borderId="37" xfId="0" applyNumberFormat="1" applyFont="1" applyFill="1" applyBorder="1" applyAlignment="1" applyProtection="1">
      <alignment vertical="top"/>
    </xf>
    <xf numFmtId="0" fontId="1" fillId="0" borderId="16" xfId="0" applyNumberFormat="1" applyFont="1" applyFill="1" applyBorder="1" applyAlignment="1" applyProtection="1">
      <alignment vertical="top"/>
    </xf>
    <xf numFmtId="0" fontId="1" fillId="0" borderId="16" xfId="0" applyNumberFormat="1" applyFont="1" applyFill="1" applyBorder="1" applyAlignment="1" applyProtection="1">
      <alignment horizontal="left" vertical="top"/>
    </xf>
    <xf numFmtId="164" fontId="1" fillId="0" borderId="16" xfId="0" applyNumberFormat="1" applyFont="1" applyFill="1" applyBorder="1" applyAlignment="1" applyProtection="1">
      <alignment vertical="top"/>
    </xf>
    <xf numFmtId="0" fontId="1" fillId="34" borderId="16" xfId="0" applyNumberFormat="1" applyFont="1" applyFill="1" applyBorder="1" applyAlignment="1" applyProtection="1">
      <alignment vertical="top"/>
    </xf>
    <xf numFmtId="0" fontId="1" fillId="29" borderId="16" xfId="0" applyNumberFormat="1" applyFont="1" applyFill="1" applyBorder="1" applyAlignment="1" applyProtection="1">
      <alignment vertical="top"/>
    </xf>
    <xf numFmtId="0" fontId="1" fillId="0" borderId="16" xfId="0" applyNumberFormat="1" applyFont="1" applyFill="1" applyBorder="1" applyAlignment="1" applyProtection="1">
      <alignment horizontal="center" vertical="top"/>
    </xf>
    <xf numFmtId="0" fontId="1" fillId="34" borderId="16" xfId="0" applyNumberFormat="1" applyFont="1" applyFill="1" applyBorder="1" applyAlignment="1" applyProtection="1">
      <alignment horizontal="center" vertical="top"/>
    </xf>
    <xf numFmtId="0" fontId="1" fillId="26" borderId="0" xfId="1" applyFont="1" applyFill="1" applyProtection="1"/>
    <xf numFmtId="0" fontId="1" fillId="28" borderId="0" xfId="1" applyFont="1" applyFill="1" applyProtection="1"/>
    <xf numFmtId="0" fontId="22" fillId="28" borderId="0" xfId="0" applyFont="1" applyFill="1" applyProtection="1"/>
    <xf numFmtId="0" fontId="22" fillId="26" borderId="0" xfId="0" applyFont="1" applyFill="1" applyAlignment="1" applyProtection="1">
      <alignment horizontal="left"/>
    </xf>
    <xf numFmtId="0" fontId="22" fillId="26" borderId="0" xfId="0" applyFont="1" applyFill="1" applyProtection="1"/>
    <xf numFmtId="0" fontId="22" fillId="32" borderId="0" xfId="0" applyFont="1" applyFill="1" applyProtection="1"/>
    <xf numFmtId="0" fontId="49" fillId="28" borderId="0" xfId="0" applyFont="1" applyFill="1" applyAlignment="1" applyProtection="1">
      <alignment vertical="center"/>
    </xf>
    <xf numFmtId="0" fontId="49" fillId="26" borderId="0" xfId="0" applyFont="1" applyFill="1" applyAlignment="1" applyProtection="1">
      <alignment horizontal="left" vertical="center"/>
    </xf>
    <xf numFmtId="0" fontId="22" fillId="26" borderId="0" xfId="0" applyFont="1" applyFill="1" applyAlignment="1" applyProtection="1">
      <alignment horizontal="right" vertical="center" wrapText="1"/>
    </xf>
    <xf numFmtId="0" fontId="22" fillId="26" borderId="0" xfId="0" applyFont="1" applyFill="1" applyAlignment="1" applyProtection="1">
      <alignment vertical="center"/>
    </xf>
    <xf numFmtId="0" fontId="0" fillId="26" borderId="0" xfId="0" applyFill="1" applyAlignment="1" applyProtection="1"/>
    <xf numFmtId="0" fontId="50" fillId="26" borderId="0" xfId="0" applyFont="1" applyFill="1" applyBorder="1" applyAlignment="1" applyProtection="1">
      <alignment horizontal="left" vertical="top" wrapText="1"/>
    </xf>
    <xf numFmtId="0" fontId="22" fillId="26" borderId="0" xfId="0" applyFont="1" applyFill="1" applyBorder="1" applyAlignment="1" applyProtection="1"/>
    <xf numFmtId="0" fontId="4" fillId="26" borderId="0" xfId="0" applyNumberFormat="1" applyFont="1" applyFill="1" applyBorder="1" applyAlignment="1" applyProtection="1">
      <alignment vertical="top" wrapText="1"/>
    </xf>
    <xf numFmtId="0" fontId="1" fillId="30" borderId="24" xfId="1" applyNumberFormat="1" applyFont="1" applyFill="1" applyBorder="1" applyAlignment="1" applyProtection="1">
      <alignment vertical="top"/>
      <protection locked="0"/>
    </xf>
    <xf numFmtId="0" fontId="1" fillId="30" borderId="30" xfId="1" applyNumberFormat="1" applyFont="1" applyFill="1" applyBorder="1" applyAlignment="1" applyProtection="1">
      <alignment vertical="top"/>
      <protection locked="0"/>
    </xf>
    <xf numFmtId="0" fontId="1" fillId="30" borderId="27" xfId="1" applyNumberFormat="1" applyFont="1" applyFill="1" applyBorder="1" applyAlignment="1" applyProtection="1">
      <alignment vertical="top"/>
      <protection locked="0"/>
    </xf>
    <xf numFmtId="0" fontId="1" fillId="26" borderId="38" xfId="0" applyNumberFormat="1" applyFont="1" applyFill="1" applyBorder="1" applyAlignment="1" applyProtection="1">
      <alignment vertical="top"/>
    </xf>
    <xf numFmtId="0" fontId="1" fillId="26" borderId="29" xfId="0" applyNumberFormat="1" applyFont="1" applyFill="1" applyBorder="1" applyAlignment="1" applyProtection="1">
      <alignment vertical="top"/>
    </xf>
    <xf numFmtId="0" fontId="24" fillId="25" borderId="0" xfId="0" applyFont="1" applyFill="1" applyAlignment="1" applyProtection="1">
      <alignment vertical="top" wrapText="1"/>
    </xf>
    <xf numFmtId="0" fontId="1" fillId="2" borderId="16" xfId="0" applyNumberFormat="1" applyFont="1" applyFill="1" applyBorder="1" applyAlignment="1" applyProtection="1">
      <alignment horizontal="center" vertical="top"/>
      <protection locked="0"/>
    </xf>
    <xf numFmtId="0" fontId="22" fillId="33" borderId="0" xfId="0" applyFont="1" applyFill="1" applyProtection="1"/>
    <xf numFmtId="0" fontId="38" fillId="32" borderId="0" xfId="0" applyFont="1" applyFill="1" applyProtection="1"/>
    <xf numFmtId="0" fontId="1" fillId="32" borderId="0" xfId="1" applyFont="1" applyFill="1" applyProtection="1"/>
    <xf numFmtId="0" fontId="38" fillId="0" borderId="0" xfId="0" applyFont="1" applyAlignment="1" applyProtection="1">
      <alignment horizontal="left"/>
    </xf>
    <xf numFmtId="0" fontId="38" fillId="32" borderId="0" xfId="0" applyFont="1" applyFill="1" applyAlignment="1" applyProtection="1">
      <alignment vertical="center"/>
    </xf>
    <xf numFmtId="0" fontId="22" fillId="32" borderId="0" xfId="0" applyFont="1" applyFill="1" applyAlignment="1" applyProtection="1">
      <alignment vertical="center"/>
    </xf>
    <xf numFmtId="0" fontId="22" fillId="33" borderId="0" xfId="0" applyFont="1" applyFill="1" applyAlignment="1" applyProtection="1">
      <alignment vertical="center"/>
    </xf>
    <xf numFmtId="14" fontId="38" fillId="32" borderId="0" xfId="0" applyNumberFormat="1" applyFont="1" applyFill="1" applyProtection="1"/>
    <xf numFmtId="0" fontId="0" fillId="0" borderId="0" xfId="0" applyProtection="1"/>
    <xf numFmtId="0" fontId="1" fillId="28" borderId="0" xfId="0" applyFont="1" applyFill="1" applyProtection="1"/>
    <xf numFmtId="0" fontId="38" fillId="32" borderId="16" xfId="0" applyFont="1" applyFill="1" applyBorder="1" applyProtection="1"/>
    <xf numFmtId="14" fontId="40" fillId="31" borderId="59" xfId="104" applyNumberFormat="1" applyFill="1" applyBorder="1" applyAlignment="1" applyProtection="1">
      <alignment horizontal="left"/>
    </xf>
    <xf numFmtId="0" fontId="40" fillId="29" borderId="14" xfId="104" applyFill="1" applyBorder="1" applyAlignment="1" applyProtection="1">
      <alignment horizontal="left" vertical="top"/>
    </xf>
    <xf numFmtId="0" fontId="1" fillId="33" borderId="0" xfId="1" applyFont="1" applyFill="1" applyProtection="1"/>
    <xf numFmtId="0" fontId="40" fillId="33" borderId="0" xfId="104" applyFill="1" applyBorder="1" applyProtection="1"/>
    <xf numFmtId="0" fontId="40" fillId="33" borderId="0" xfId="104" applyFill="1" applyBorder="1" applyAlignment="1" applyProtection="1"/>
    <xf numFmtId="0" fontId="40" fillId="33" borderId="0" xfId="104" applyFill="1" applyBorder="1" applyAlignment="1" applyProtection="1">
      <alignment vertical="top"/>
    </xf>
    <xf numFmtId="0" fontId="24" fillId="25" borderId="0" xfId="0" applyFont="1" applyFill="1" applyBorder="1" applyAlignment="1" applyProtection="1">
      <alignment horizontal="left"/>
    </xf>
    <xf numFmtId="0" fontId="1" fillId="26" borderId="24" xfId="0" applyNumberFormat="1" applyFont="1" applyFill="1" applyBorder="1" applyAlignment="1" applyProtection="1">
      <alignment horizontal="center" vertical="top"/>
    </xf>
    <xf numFmtId="0" fontId="1" fillId="26" borderId="30" xfId="0" applyNumberFormat="1" applyFont="1" applyFill="1" applyBorder="1" applyAlignment="1" applyProtection="1">
      <alignment horizontal="center" vertical="top"/>
    </xf>
    <xf numFmtId="0" fontId="1" fillId="26" borderId="27" xfId="0" applyNumberFormat="1" applyFont="1" applyFill="1" applyBorder="1" applyAlignment="1" applyProtection="1">
      <alignment horizontal="center" vertical="top"/>
    </xf>
    <xf numFmtId="0" fontId="1" fillId="29" borderId="24" xfId="0" applyNumberFormat="1" applyFont="1" applyFill="1" applyBorder="1" applyAlignment="1" applyProtection="1">
      <alignment horizontal="center" vertical="top"/>
    </xf>
    <xf numFmtId="0" fontId="1" fillId="29" borderId="30" xfId="0" applyNumberFormat="1" applyFont="1" applyFill="1" applyBorder="1" applyAlignment="1" applyProtection="1">
      <alignment horizontal="center" vertical="top"/>
    </xf>
    <xf numFmtId="0" fontId="1" fillId="29" borderId="27" xfId="0" applyNumberFormat="1" applyFont="1" applyFill="1" applyBorder="1" applyAlignment="1" applyProtection="1">
      <alignment horizontal="center" vertical="top"/>
    </xf>
    <xf numFmtId="0" fontId="4" fillId="42" borderId="44" xfId="0" applyFont="1" applyFill="1" applyBorder="1" applyProtection="1"/>
    <xf numFmtId="0" fontId="22" fillId="42" borderId="45" xfId="0" applyFont="1" applyFill="1" applyBorder="1" applyProtection="1"/>
    <xf numFmtId="0" fontId="4" fillId="42" borderId="45" xfId="104" applyFont="1" applyFill="1" applyBorder="1" applyProtection="1"/>
    <xf numFmtId="0" fontId="40" fillId="42" borderId="45" xfId="104" applyFill="1" applyBorder="1" applyProtection="1"/>
    <xf numFmtId="0" fontId="4" fillId="26" borderId="38" xfId="0" applyNumberFormat="1" applyFont="1" applyFill="1" applyBorder="1" applyAlignment="1" applyProtection="1">
      <alignment vertical="top"/>
    </xf>
    <xf numFmtId="0" fontId="1" fillId="0" borderId="13" xfId="1" applyFont="1" applyBorder="1" applyProtection="1"/>
    <xf numFmtId="0" fontId="1" fillId="0" borderId="0" xfId="1" applyFont="1" applyProtection="1"/>
    <xf numFmtId="0" fontId="1" fillId="0" borderId="0" xfId="1" applyFont="1" applyFill="1" applyProtection="1"/>
    <xf numFmtId="0" fontId="1" fillId="0" borderId="0" xfId="1" applyFont="1" applyBorder="1" applyProtection="1"/>
    <xf numFmtId="0" fontId="1" fillId="28" borderId="0" xfId="1" applyFont="1" applyFill="1" applyBorder="1" applyProtection="1"/>
    <xf numFmtId="0" fontId="1" fillId="0" borderId="0" xfId="1" applyFont="1" applyBorder="1" applyAlignment="1" applyProtection="1">
      <alignment horizontal="center"/>
    </xf>
    <xf numFmtId="0" fontId="38" fillId="0" borderId="0" xfId="0" applyFont="1" applyProtection="1"/>
    <xf numFmtId="0" fontId="38" fillId="0" borderId="0" xfId="0" applyFont="1" applyFill="1" applyProtection="1"/>
    <xf numFmtId="0" fontId="38" fillId="28" borderId="0" xfId="0" applyFont="1" applyFill="1" applyProtection="1"/>
    <xf numFmtId="16" fontId="38" fillId="32" borderId="16" xfId="0" applyNumberFormat="1" applyFont="1" applyFill="1" applyBorder="1" applyProtection="1"/>
    <xf numFmtId="17" fontId="38" fillId="32" borderId="16" xfId="0" applyNumberFormat="1" applyFont="1" applyFill="1" applyBorder="1" applyProtection="1"/>
    <xf numFmtId="0" fontId="1" fillId="32" borderId="16" xfId="0" applyNumberFormat="1" applyFont="1" applyFill="1" applyBorder="1" applyAlignment="1" applyProtection="1">
      <alignment horizontal="center" vertical="top"/>
    </xf>
    <xf numFmtId="0" fontId="39" fillId="26" borderId="0" xfId="0" applyFont="1" applyFill="1" applyProtection="1"/>
    <xf numFmtId="0" fontId="4" fillId="26" borderId="0" xfId="104" applyFont="1" applyFill="1" applyBorder="1" applyAlignment="1" applyProtection="1">
      <alignment horizontal="left" vertical="top"/>
    </xf>
    <xf numFmtId="0" fontId="0" fillId="42" borderId="45" xfId="0" applyFill="1" applyBorder="1" applyProtection="1"/>
    <xf numFmtId="0" fontId="30" fillId="26" borderId="0" xfId="0" applyFont="1" applyFill="1" applyBorder="1" applyAlignment="1" applyProtection="1"/>
    <xf numFmtId="0" fontId="0" fillId="26" borderId="0" xfId="0" applyFill="1" applyBorder="1" applyAlignment="1" applyProtection="1"/>
    <xf numFmtId="0" fontId="0" fillId="26" borderId="0" xfId="0" applyFill="1" applyBorder="1" applyAlignment="1" applyProtection="1">
      <alignment horizontal="center"/>
    </xf>
    <xf numFmtId="0" fontId="23" fillId="26" borderId="0" xfId="0" applyFont="1" applyFill="1" applyAlignment="1" applyProtection="1">
      <alignment vertical="top"/>
    </xf>
    <xf numFmtId="0" fontId="27" fillId="26" borderId="0" xfId="0" applyFont="1" applyFill="1" applyAlignment="1" applyProtection="1">
      <alignment horizontal="center"/>
    </xf>
    <xf numFmtId="0" fontId="1" fillId="26" borderId="13" xfId="0" applyNumberFormat="1" applyFont="1" applyFill="1" applyBorder="1" applyAlignment="1" applyProtection="1">
      <alignment vertical="top"/>
    </xf>
    <xf numFmtId="0" fontId="27" fillId="26" borderId="13" xfId="0" applyFont="1" applyFill="1" applyBorder="1" applyAlignment="1" applyProtection="1">
      <alignment horizontal="center"/>
    </xf>
    <xf numFmtId="0" fontId="1" fillId="39" borderId="0" xfId="0" applyNumberFormat="1" applyFont="1" applyFill="1" applyBorder="1" applyAlignment="1" applyProtection="1">
      <alignment vertical="top"/>
    </xf>
    <xf numFmtId="0" fontId="24" fillId="25" borderId="0" xfId="0" applyFont="1" applyFill="1" applyBorder="1" applyAlignment="1" applyProtection="1"/>
    <xf numFmtId="0" fontId="0" fillId="33" borderId="0" xfId="0" applyFill="1" applyProtection="1"/>
    <xf numFmtId="0" fontId="0" fillId="0" borderId="0" xfId="0" applyAlignment="1" applyProtection="1">
      <alignment vertical="top"/>
    </xf>
    <xf numFmtId="0" fontId="19" fillId="0" borderId="13" xfId="106" applyFont="1" applyBorder="1" applyAlignment="1" applyProtection="1">
      <alignment vertical="top" wrapText="1"/>
    </xf>
    <xf numFmtId="0" fontId="26" fillId="26" borderId="0" xfId="0" applyFont="1" applyFill="1" applyBorder="1" applyAlignment="1" applyProtection="1">
      <alignment horizontal="left" vertical="top" wrapText="1"/>
    </xf>
    <xf numFmtId="0" fontId="4" fillId="42" borderId="45" xfId="104" applyFont="1" applyFill="1" applyBorder="1" applyAlignment="1" applyProtection="1">
      <alignment horizontal="left"/>
    </xf>
    <xf numFmtId="0" fontId="0" fillId="0" borderId="0" xfId="0" quotePrefix="1" applyAlignment="1" applyProtection="1">
      <alignment vertical="top"/>
    </xf>
    <xf numFmtId="0" fontId="42" fillId="26" borderId="0" xfId="104" applyFont="1" applyFill="1" applyBorder="1" applyAlignment="1" applyProtection="1">
      <alignment horizontal="left"/>
    </xf>
    <xf numFmtId="0" fontId="23" fillId="26" borderId="0" xfId="104" applyFont="1" applyFill="1" applyBorder="1" applyAlignment="1" applyProtection="1">
      <alignment horizontal="left" vertical="top"/>
    </xf>
    <xf numFmtId="0" fontId="40" fillId="26" borderId="74" xfId="104" applyFill="1" applyBorder="1" applyAlignment="1" applyProtection="1">
      <alignment horizontal="left" vertical="top"/>
    </xf>
    <xf numFmtId="0" fontId="40" fillId="26" borderId="52" xfId="104" applyFill="1" applyBorder="1" applyAlignment="1" applyProtection="1">
      <alignment horizontal="left" vertical="top"/>
    </xf>
    <xf numFmtId="0" fontId="40" fillId="26" borderId="79" xfId="104" applyFill="1" applyBorder="1" applyAlignment="1" applyProtection="1">
      <alignment horizontal="left" vertical="top"/>
    </xf>
    <xf numFmtId="0" fontId="1" fillId="26" borderId="80" xfId="104" applyFont="1" applyFill="1" applyBorder="1" applyAlignment="1" applyProtection="1">
      <alignment horizontal="left"/>
    </xf>
    <xf numFmtId="0" fontId="4" fillId="26" borderId="0" xfId="104" applyFont="1" applyFill="1" applyBorder="1" applyAlignment="1" applyProtection="1">
      <alignment horizontal="left" vertical="top" wrapText="1"/>
    </xf>
    <xf numFmtId="0" fontId="40" fillId="26" borderId="37" xfId="104" applyFill="1" applyBorder="1" applyAlignment="1" applyProtection="1">
      <alignment horizontal="left" vertical="top" wrapText="1"/>
    </xf>
    <xf numFmtId="0" fontId="24" fillId="25" borderId="0" xfId="104" applyFont="1" applyFill="1" applyBorder="1" applyAlignment="1" applyProtection="1">
      <alignment horizontal="left" vertical="top" wrapText="1"/>
    </xf>
    <xf numFmtId="0" fontId="47" fillId="26" borderId="0" xfId="104" applyFont="1" applyFill="1" applyAlignment="1" applyProtection="1">
      <alignment horizontal="left" vertical="top" wrapText="1"/>
    </xf>
    <xf numFmtId="0" fontId="4" fillId="26" borderId="0" xfId="104" applyFont="1" applyFill="1" applyAlignment="1" applyProtection="1">
      <alignment horizontal="left" vertical="top" wrapText="1"/>
    </xf>
    <xf numFmtId="0" fontId="48" fillId="26" borderId="0" xfId="104" applyFont="1" applyFill="1" applyAlignment="1" applyProtection="1">
      <alignment horizontal="left" vertical="top" wrapText="1"/>
    </xf>
    <xf numFmtId="0" fontId="26" fillId="26" borderId="13" xfId="104" applyFont="1" applyFill="1" applyBorder="1" applyAlignment="1" applyProtection="1">
      <alignment horizontal="left" vertical="top" wrapText="1"/>
    </xf>
    <xf numFmtId="0" fontId="48" fillId="26" borderId="38" xfId="104" applyFont="1" applyFill="1" applyBorder="1" applyAlignment="1" applyProtection="1">
      <alignment horizontal="left" vertical="top" wrapText="1"/>
    </xf>
    <xf numFmtId="0" fontId="40" fillId="43" borderId="39" xfId="104" applyFill="1" applyBorder="1" applyAlignment="1" applyProtection="1">
      <alignment horizontal="left" vertical="top" wrapText="1"/>
    </xf>
    <xf numFmtId="0" fontId="4" fillId="42" borderId="41" xfId="0" applyFont="1" applyFill="1" applyBorder="1" applyAlignment="1" applyProtection="1">
      <alignment horizontal="left" vertical="center" wrapText="1"/>
    </xf>
    <xf numFmtId="0" fontId="4" fillId="26" borderId="16" xfId="0" applyNumberFormat="1" applyFont="1" applyFill="1" applyBorder="1" applyAlignment="1" applyProtection="1">
      <alignment horizontal="left" vertical="top"/>
    </xf>
    <xf numFmtId="0" fontId="4" fillId="26" borderId="16" xfId="0" applyNumberFormat="1" applyFont="1" applyFill="1" applyBorder="1" applyAlignment="1" applyProtection="1">
      <alignment horizontal="left" vertical="top" wrapText="1"/>
    </xf>
    <xf numFmtId="0" fontId="25" fillId="26" borderId="0" xfId="0" applyNumberFormat="1" applyFont="1" applyFill="1" applyBorder="1" applyAlignment="1" applyProtection="1">
      <alignment horizontal="left" vertical="top" wrapText="1"/>
    </xf>
    <xf numFmtId="0" fontId="53" fillId="43" borderId="0" xfId="0" applyFont="1" applyFill="1" applyAlignment="1" applyProtection="1">
      <alignment horizontal="left" vertical="top" wrapText="1"/>
    </xf>
    <xf numFmtId="0" fontId="4" fillId="26" borderId="0" xfId="0" applyFont="1" applyFill="1" applyAlignment="1" applyProtection="1">
      <alignment horizontal="left" wrapText="1"/>
    </xf>
    <xf numFmtId="0" fontId="24" fillId="25" borderId="0" xfId="1" applyFont="1" applyFill="1" applyBorder="1" applyAlignment="1" applyProtection="1">
      <alignment horizontal="left" vertical="top" wrapText="1"/>
    </xf>
    <xf numFmtId="0" fontId="26" fillId="33" borderId="0" xfId="0" applyFont="1" applyFill="1" applyBorder="1" applyAlignment="1" applyProtection="1">
      <alignment horizontal="left" vertical="top" wrapText="1"/>
    </xf>
    <xf numFmtId="0" fontId="4" fillId="42" borderId="82" xfId="0" applyFont="1" applyFill="1" applyBorder="1" applyAlignment="1" applyProtection="1">
      <alignment horizontal="left" vertical="center" wrapText="1"/>
    </xf>
    <xf numFmtId="0" fontId="23" fillId="26" borderId="0" xfId="0" applyFont="1" applyFill="1" applyAlignment="1" applyProtection="1">
      <alignment horizontal="left" vertical="top"/>
    </xf>
    <xf numFmtId="0" fontId="24" fillId="25" borderId="0" xfId="0" applyFont="1" applyFill="1" applyBorder="1" applyAlignment="1" applyProtection="1">
      <alignment horizontal="left" vertical="top" wrapText="1"/>
    </xf>
    <xf numFmtId="0" fontId="27" fillId="26" borderId="0" xfId="0" applyFont="1" applyFill="1" applyAlignment="1" applyProtection="1">
      <alignment horizontal="left" vertical="top" wrapText="1"/>
    </xf>
    <xf numFmtId="0" fontId="4" fillId="0" borderId="13" xfId="1" applyFont="1" applyBorder="1" applyAlignment="1" applyProtection="1">
      <alignment horizontal="left"/>
    </xf>
    <xf numFmtId="0" fontId="38" fillId="32" borderId="0" xfId="0" applyFont="1" applyFill="1" applyAlignment="1" applyProtection="1">
      <alignment horizontal="left"/>
    </xf>
    <xf numFmtId="0" fontId="1" fillId="32" borderId="0" xfId="0" applyFont="1" applyFill="1" applyAlignment="1" applyProtection="1">
      <alignment horizontal="left"/>
    </xf>
    <xf numFmtId="0" fontId="1" fillId="28" borderId="0" xfId="0" applyNumberFormat="1" applyFont="1" applyFill="1" applyBorder="1" applyAlignment="1" applyProtection="1">
      <alignment horizontal="left" vertical="top"/>
    </xf>
    <xf numFmtId="0" fontId="1" fillId="28" borderId="0" xfId="1" applyFont="1" applyFill="1" applyAlignment="1" applyProtection="1">
      <alignment horizontal="left"/>
    </xf>
    <xf numFmtId="0" fontId="38" fillId="28" borderId="0" xfId="0" applyFont="1" applyFill="1" applyAlignment="1" applyProtection="1">
      <alignment horizontal="left"/>
    </xf>
    <xf numFmtId="0" fontId="1" fillId="28" borderId="0" xfId="0" applyFont="1" applyFill="1" applyAlignment="1" applyProtection="1">
      <alignment horizontal="left"/>
    </xf>
    <xf numFmtId="0" fontId="21" fillId="25" borderId="0" xfId="1" applyFont="1" applyFill="1" applyAlignment="1" applyProtection="1">
      <alignment horizontal="left"/>
    </xf>
    <xf numFmtId="0" fontId="38" fillId="32" borderId="16" xfId="0" applyFont="1" applyFill="1" applyBorder="1" applyAlignment="1" applyProtection="1">
      <alignment horizontal="left"/>
    </xf>
    <xf numFmtId="0" fontId="0" fillId="28" borderId="0" xfId="0" applyFill="1" applyAlignment="1" applyProtection="1"/>
    <xf numFmtId="0" fontId="59" fillId="26" borderId="0" xfId="0" applyNumberFormat="1" applyFont="1" applyFill="1" applyBorder="1" applyAlignment="1" applyProtection="1">
      <alignment vertical="top"/>
    </xf>
    <xf numFmtId="0" fontId="4" fillId="26" borderId="29" xfId="1" applyNumberFormat="1" applyFont="1" applyFill="1" applyBorder="1" applyAlignment="1" applyProtection="1">
      <alignment horizontal="right" vertical="top" wrapText="1"/>
    </xf>
    <xf numFmtId="0" fontId="59" fillId="0" borderId="0" xfId="0" applyFont="1" applyProtection="1"/>
    <xf numFmtId="164" fontId="1" fillId="32" borderId="34" xfId="0" applyNumberFormat="1" applyFont="1" applyFill="1" applyBorder="1" applyAlignment="1" applyProtection="1">
      <alignment horizontal="center" vertical="top"/>
    </xf>
    <xf numFmtId="164" fontId="1" fillId="32" borderId="35" xfId="0" applyNumberFormat="1" applyFont="1" applyFill="1" applyBorder="1" applyAlignment="1" applyProtection="1">
      <alignment horizontal="center" vertical="top"/>
    </xf>
    <xf numFmtId="164" fontId="1" fillId="26" borderId="0" xfId="1" applyNumberFormat="1" applyFont="1" applyFill="1" applyBorder="1" applyAlignment="1" applyProtection="1">
      <alignment horizontal="right" vertical="top"/>
    </xf>
    <xf numFmtId="0" fontId="1" fillId="26" borderId="0" xfId="1" applyNumberFormat="1" applyFont="1" applyFill="1" applyBorder="1" applyAlignment="1" applyProtection="1">
      <alignment horizontal="left" vertical="top" wrapText="1"/>
    </xf>
    <xf numFmtId="0" fontId="1" fillId="32" borderId="0" xfId="1" applyFont="1" applyFill="1" applyBorder="1" applyProtection="1"/>
    <xf numFmtId="0" fontId="38" fillId="0" borderId="0" xfId="0" applyFont="1" applyAlignment="1" applyProtection="1">
      <alignment horizontal="right"/>
    </xf>
    <xf numFmtId="0" fontId="1" fillId="32" borderId="71" xfId="1" applyNumberFormat="1" applyFont="1" applyFill="1" applyBorder="1" applyAlignment="1" applyProtection="1">
      <alignment horizontal="center" vertical="top" wrapText="1"/>
    </xf>
    <xf numFmtId="0" fontId="1" fillId="32" borderId="1" xfId="1" applyNumberFormat="1" applyFont="1" applyFill="1" applyBorder="1" applyAlignment="1" applyProtection="1">
      <alignment horizontal="center" vertical="top"/>
    </xf>
    <xf numFmtId="0" fontId="59" fillId="32" borderId="0" xfId="0" applyNumberFormat="1" applyFont="1" applyFill="1" applyBorder="1" applyAlignment="1" applyProtection="1">
      <alignment horizontal="left" vertical="top"/>
    </xf>
    <xf numFmtId="0" fontId="59" fillId="32" borderId="0" xfId="0" applyNumberFormat="1" applyFont="1" applyFill="1" applyBorder="1" applyAlignment="1" applyProtection="1">
      <alignment horizontal="center" vertical="top"/>
    </xf>
    <xf numFmtId="0" fontId="1" fillId="26" borderId="0" xfId="0" applyNumberFormat="1" applyFont="1" applyFill="1" applyBorder="1" applyAlignment="1" applyProtection="1">
      <alignment horizontal="left" vertical="top"/>
    </xf>
    <xf numFmtId="0" fontId="1" fillId="32" borderId="0" xfId="1" applyNumberFormat="1" applyFont="1" applyFill="1" applyBorder="1" applyAlignment="1" applyProtection="1">
      <alignment horizontal="center" vertical="top" wrapText="1"/>
    </xf>
    <xf numFmtId="0" fontId="1" fillId="32" borderId="0" xfId="1" applyNumberFormat="1" applyFont="1" applyFill="1" applyBorder="1" applyAlignment="1" applyProtection="1">
      <alignment horizontal="center" vertical="top"/>
    </xf>
    <xf numFmtId="0" fontId="1" fillId="26" borderId="0" xfId="1" applyNumberFormat="1" applyFont="1" applyFill="1" applyBorder="1" applyAlignment="1" applyProtection="1">
      <alignment vertical="top" wrapText="1"/>
    </xf>
    <xf numFmtId="164" fontId="1" fillId="32" borderId="0" xfId="0" applyNumberFormat="1" applyFont="1" applyFill="1" applyBorder="1" applyAlignment="1" applyProtection="1">
      <alignment horizontal="center" vertical="top"/>
    </xf>
    <xf numFmtId="164" fontId="1" fillId="26" borderId="20" xfId="1" applyNumberFormat="1" applyFont="1" applyFill="1" applyBorder="1" applyAlignment="1" applyProtection="1">
      <alignment horizontal="right" vertical="top"/>
    </xf>
    <xf numFmtId="0" fontId="1" fillId="30" borderId="81" xfId="1" applyNumberFormat="1" applyFont="1" applyFill="1" applyBorder="1" applyAlignment="1" applyProtection="1">
      <alignment vertical="top"/>
      <protection locked="0"/>
    </xf>
    <xf numFmtId="0" fontId="59" fillId="32" borderId="0" xfId="0" applyNumberFormat="1" applyFont="1" applyFill="1" applyBorder="1" applyAlignment="1" applyProtection="1">
      <alignment vertical="top"/>
    </xf>
    <xf numFmtId="0" fontId="1" fillId="26" borderId="40" xfId="0" applyNumberFormat="1" applyFont="1" applyFill="1" applyBorder="1" applyAlignment="1" applyProtection="1">
      <alignment vertical="top"/>
    </xf>
    <xf numFmtId="164" fontId="1" fillId="33" borderId="0" xfId="1" applyNumberFormat="1" applyFont="1" applyFill="1" applyBorder="1" applyAlignment="1" applyProtection="1">
      <alignment horizontal="left" vertical="top"/>
    </xf>
    <xf numFmtId="0" fontId="59" fillId="32" borderId="0" xfId="1" applyNumberFormat="1" applyFont="1" applyFill="1" applyBorder="1" applyAlignment="1" applyProtection="1">
      <alignment horizontal="left" vertical="top"/>
    </xf>
    <xf numFmtId="164" fontId="59" fillId="26" borderId="0" xfId="1" applyNumberFormat="1" applyFont="1" applyFill="1" applyBorder="1" applyAlignment="1" applyProtection="1">
      <alignment vertical="top"/>
    </xf>
    <xf numFmtId="0" fontId="38" fillId="44" borderId="45" xfId="0" applyFont="1" applyFill="1" applyBorder="1" applyAlignment="1" applyProtection="1">
      <alignment horizontal="center" vertical="center"/>
    </xf>
    <xf numFmtId="0" fontId="38" fillId="32" borderId="16" xfId="0" applyFont="1" applyFill="1" applyBorder="1" applyAlignment="1" applyProtection="1">
      <alignment vertical="center"/>
    </xf>
    <xf numFmtId="0" fontId="1" fillId="32" borderId="16" xfId="0" applyNumberFormat="1" applyFont="1" applyFill="1" applyBorder="1" applyAlignment="1" applyProtection="1">
      <alignment horizontal="left" vertical="top"/>
    </xf>
    <xf numFmtId="0" fontId="38" fillId="32" borderId="39" xfId="0" applyFont="1" applyFill="1" applyBorder="1" applyAlignment="1" applyProtection="1">
      <alignment horizontal="center" vertical="center"/>
    </xf>
    <xf numFmtId="0" fontId="38" fillId="32" borderId="37" xfId="0" applyFont="1" applyFill="1" applyBorder="1" applyAlignment="1" applyProtection="1">
      <alignment horizontal="center" vertical="center"/>
    </xf>
    <xf numFmtId="0" fontId="38" fillId="32" borderId="40" xfId="0" applyFont="1" applyFill="1" applyBorder="1" applyAlignment="1" applyProtection="1">
      <alignment horizontal="center" vertical="center"/>
    </xf>
    <xf numFmtId="0" fontId="38" fillId="32" borderId="38" xfId="0" applyFont="1" applyFill="1" applyBorder="1" applyAlignment="1" applyProtection="1">
      <alignment horizontal="center" vertical="center"/>
    </xf>
    <xf numFmtId="0" fontId="38" fillId="32" borderId="0" xfId="0" applyFont="1" applyFill="1" applyBorder="1" applyAlignment="1" applyProtection="1">
      <alignment horizontal="center" vertical="center"/>
    </xf>
    <xf numFmtId="0" fontId="38" fillId="32" borderId="29" xfId="0" applyFont="1" applyFill="1" applyBorder="1" applyAlignment="1" applyProtection="1">
      <alignment horizontal="center" vertical="center"/>
    </xf>
    <xf numFmtId="0" fontId="38" fillId="32" borderId="16" xfId="0" applyFont="1" applyFill="1" applyBorder="1" applyAlignment="1" applyProtection="1">
      <alignment horizontal="left" vertical="center"/>
    </xf>
    <xf numFmtId="0" fontId="4" fillId="26" borderId="31" xfId="1" applyNumberFormat="1" applyFont="1" applyFill="1" applyBorder="1" applyAlignment="1" applyProtection="1">
      <alignment wrapText="1"/>
    </xf>
    <xf numFmtId="0" fontId="1" fillId="32" borderId="71" xfId="1" applyFont="1" applyFill="1" applyBorder="1" applyProtection="1"/>
    <xf numFmtId="0" fontId="1" fillId="32" borderId="33" xfId="1" applyFont="1" applyFill="1" applyBorder="1" applyProtection="1"/>
    <xf numFmtId="0" fontId="1" fillId="32" borderId="34" xfId="1" applyFont="1" applyFill="1" applyBorder="1" applyProtection="1"/>
    <xf numFmtId="0" fontId="1" fillId="32" borderId="35" xfId="1" applyFont="1" applyFill="1" applyBorder="1" applyProtection="1"/>
    <xf numFmtId="0" fontId="22" fillId="32" borderId="16" xfId="0" applyFont="1" applyFill="1" applyBorder="1" applyProtection="1"/>
    <xf numFmtId="0" fontId="4" fillId="26" borderId="31" xfId="1" applyNumberFormat="1" applyFont="1" applyFill="1" applyBorder="1" applyAlignment="1" applyProtection="1">
      <alignment horizontal="center" vertical="top" wrapText="1"/>
    </xf>
    <xf numFmtId="164" fontId="1" fillId="33" borderId="0" xfId="1" applyNumberFormat="1" applyFont="1" applyFill="1" applyBorder="1" applyAlignment="1" applyProtection="1">
      <alignment horizontal="center" vertical="top"/>
    </xf>
    <xf numFmtId="0" fontId="4" fillId="26" borderId="36" xfId="1" applyNumberFormat="1" applyFont="1" applyFill="1" applyBorder="1" applyAlignment="1" applyProtection="1">
      <alignment horizontal="center" vertical="top" wrapText="1"/>
    </xf>
    <xf numFmtId="3" fontId="1" fillId="27" borderId="16" xfId="1" applyNumberFormat="1" applyFont="1" applyFill="1" applyBorder="1" applyAlignment="1" applyProtection="1">
      <alignment horizontal="center" vertical="top" wrapText="1"/>
      <protection locked="0"/>
    </xf>
    <xf numFmtId="9" fontId="1" fillId="30" borderId="18" xfId="107" applyFont="1" applyFill="1" applyBorder="1" applyAlignment="1" applyProtection="1">
      <alignment horizontal="center" vertical="top" wrapText="1"/>
      <protection locked="0"/>
    </xf>
    <xf numFmtId="9" fontId="1" fillId="30" borderId="19" xfId="107" applyFont="1" applyFill="1" applyBorder="1" applyAlignment="1" applyProtection="1">
      <alignment horizontal="center" vertical="top" wrapText="1"/>
      <protection locked="0"/>
    </xf>
    <xf numFmtId="0" fontId="1" fillId="32" borderId="1" xfId="1" applyNumberFormat="1" applyFont="1" applyFill="1" applyBorder="1" applyAlignment="1" applyProtection="1">
      <alignment horizontal="left" vertical="top"/>
    </xf>
    <xf numFmtId="0" fontId="1" fillId="32" borderId="0" xfId="0" applyNumberFormat="1" applyFont="1" applyFill="1" applyBorder="1" applyAlignment="1" applyProtection="1">
      <alignment horizontal="center" vertical="center"/>
    </xf>
    <xf numFmtId="0" fontId="1" fillId="32" borderId="0" xfId="1" applyFont="1" applyFill="1" applyBorder="1" applyAlignment="1" applyProtection="1">
      <alignment vertical="center"/>
    </xf>
    <xf numFmtId="0" fontId="1" fillId="32" borderId="0" xfId="1" applyNumberFormat="1" applyFont="1" applyFill="1" applyBorder="1" applyAlignment="1" applyProtection="1">
      <alignment horizontal="left" vertical="top"/>
    </xf>
    <xf numFmtId="0" fontId="1" fillId="32" borderId="16" xfId="1" applyNumberFormat="1" applyFont="1" applyFill="1" applyBorder="1" applyAlignment="1" applyProtection="1">
      <alignment horizontal="left" vertical="top"/>
    </xf>
    <xf numFmtId="0" fontId="1" fillId="33" borderId="0" xfId="1" applyNumberFormat="1" applyFont="1" applyFill="1" applyBorder="1" applyAlignment="1" applyProtection="1">
      <alignment vertical="top" wrapText="1"/>
    </xf>
    <xf numFmtId="9" fontId="1" fillId="30" borderId="18" xfId="107" applyNumberFormat="1" applyFont="1" applyFill="1" applyBorder="1" applyAlignment="1" applyProtection="1">
      <alignment horizontal="center" vertical="top" wrapText="1"/>
      <protection locked="0"/>
    </xf>
    <xf numFmtId="9" fontId="1" fillId="30" borderId="19" xfId="107" applyNumberFormat="1" applyFont="1" applyFill="1" applyBorder="1" applyAlignment="1" applyProtection="1">
      <alignment horizontal="center" vertical="top" wrapText="1"/>
      <protection locked="0"/>
    </xf>
    <xf numFmtId="9" fontId="1" fillId="32" borderId="0" xfId="0" applyNumberFormat="1" applyFont="1" applyFill="1" applyBorder="1" applyAlignment="1" applyProtection="1">
      <alignment horizontal="center" vertical="top"/>
    </xf>
    <xf numFmtId="0" fontId="40" fillId="33" borderId="0" xfId="104" applyFill="1" applyProtection="1"/>
    <xf numFmtId="0" fontId="40" fillId="32" borderId="0" xfId="104" applyFill="1" applyBorder="1" applyProtection="1"/>
    <xf numFmtId="0" fontId="40" fillId="32" borderId="0" xfId="104" applyFill="1" applyProtection="1"/>
    <xf numFmtId="0" fontId="1" fillId="32" borderId="16" xfId="0" applyNumberFormat="1" applyFont="1" applyFill="1" applyBorder="1" applyAlignment="1" applyProtection="1">
      <alignment vertical="top"/>
    </xf>
    <xf numFmtId="1" fontId="1" fillId="31" borderId="16" xfId="0" applyNumberFormat="1" applyFont="1" applyFill="1" applyBorder="1" applyAlignment="1" applyProtection="1">
      <alignment vertical="top"/>
    </xf>
    <xf numFmtId="0" fontId="59" fillId="32" borderId="0" xfId="0" applyFont="1" applyFill="1" applyProtection="1"/>
    <xf numFmtId="0" fontId="4" fillId="26" borderId="31" xfId="0" applyNumberFormat="1" applyFont="1" applyFill="1" applyBorder="1" applyAlignment="1" applyProtection="1">
      <alignment horizontal="center" vertical="top"/>
    </xf>
    <xf numFmtId="0" fontId="4" fillId="26" borderId="29" xfId="1" applyNumberFormat="1" applyFont="1" applyFill="1" applyBorder="1" applyAlignment="1" applyProtection="1">
      <alignment vertical="top" wrapText="1"/>
    </xf>
    <xf numFmtId="0" fontId="1" fillId="26" borderId="0" xfId="0" applyNumberFormat="1" applyFont="1" applyFill="1" applyBorder="1" applyAlignment="1" applyProtection="1">
      <alignment horizontal="right" vertical="top"/>
    </xf>
    <xf numFmtId="0" fontId="4" fillId="26" borderId="0" xfId="0" applyFont="1" applyFill="1" applyBorder="1" applyAlignment="1" applyProtection="1">
      <alignment vertical="top" wrapText="1"/>
    </xf>
    <xf numFmtId="0" fontId="4" fillId="26" borderId="29" xfId="0" applyFont="1" applyFill="1" applyBorder="1" applyAlignment="1" applyProtection="1">
      <alignment vertical="top" wrapText="1"/>
    </xf>
    <xf numFmtId="0" fontId="1" fillId="26" borderId="17" xfId="1" applyNumberFormat="1" applyFont="1" applyFill="1" applyBorder="1" applyAlignment="1" applyProtection="1">
      <alignment vertical="top"/>
    </xf>
    <xf numFmtId="0" fontId="1" fillId="26" borderId="18" xfId="1" applyNumberFormat="1" applyFont="1" applyFill="1" applyBorder="1" applyAlignment="1" applyProtection="1">
      <alignment vertical="top"/>
    </xf>
    <xf numFmtId="0" fontId="1" fillId="26" borderId="19" xfId="1" applyNumberFormat="1" applyFont="1" applyFill="1" applyBorder="1" applyAlignment="1" applyProtection="1">
      <alignment vertical="top"/>
    </xf>
    <xf numFmtId="0" fontId="1" fillId="32" borderId="73" xfId="0" applyNumberFormat="1" applyFont="1" applyFill="1" applyBorder="1" applyAlignment="1" applyProtection="1">
      <alignment horizontal="center" vertical="top"/>
    </xf>
    <xf numFmtId="0" fontId="1" fillId="32" borderId="88" xfId="1" applyNumberFormat="1" applyFont="1" applyFill="1" applyBorder="1" applyAlignment="1" applyProtection="1">
      <alignment horizontal="center" vertical="top" wrapText="1"/>
    </xf>
    <xf numFmtId="2" fontId="1" fillId="31" borderId="16" xfId="0" applyNumberFormat="1" applyFont="1" applyFill="1" applyBorder="1" applyAlignment="1" applyProtection="1">
      <alignment horizontal="center" vertical="top"/>
    </xf>
    <xf numFmtId="164" fontId="1" fillId="26" borderId="18" xfId="1" applyNumberFormat="1" applyFont="1" applyFill="1" applyBorder="1" applyAlignment="1" applyProtection="1">
      <alignment horizontal="center" vertical="top"/>
    </xf>
    <xf numFmtId="164" fontId="1" fillId="26" borderId="19" xfId="1" applyNumberFormat="1" applyFont="1" applyFill="1" applyBorder="1" applyAlignment="1" applyProtection="1">
      <alignment horizontal="center" vertical="top"/>
    </xf>
    <xf numFmtId="164" fontId="1" fillId="26" borderId="17" xfId="1" applyNumberFormat="1" applyFont="1" applyFill="1" applyBorder="1" applyAlignment="1" applyProtection="1">
      <alignment horizontal="center" vertical="top"/>
    </xf>
    <xf numFmtId="0" fontId="22" fillId="32" borderId="0" xfId="0" applyFont="1" applyFill="1" applyAlignment="1" applyProtection="1">
      <alignment horizontal="left"/>
    </xf>
    <xf numFmtId="9" fontId="1" fillId="30" borderId="86" xfId="107" applyFont="1" applyFill="1" applyBorder="1" applyAlignment="1" applyProtection="1">
      <alignment horizontal="center" vertical="top" wrapText="1"/>
      <protection locked="0"/>
    </xf>
    <xf numFmtId="9" fontId="1" fillId="30" borderId="86" xfId="107" applyNumberFormat="1" applyFont="1" applyFill="1" applyBorder="1" applyAlignment="1" applyProtection="1">
      <alignment horizontal="center" vertical="top" wrapText="1"/>
      <protection locked="0"/>
    </xf>
    <xf numFmtId="0" fontId="1" fillId="32" borderId="1" xfId="1" applyNumberFormat="1" applyFont="1" applyFill="1" applyBorder="1" applyAlignment="1" applyProtection="1">
      <alignment horizontal="center" vertical="top" wrapText="1"/>
    </xf>
    <xf numFmtId="164" fontId="1" fillId="31" borderId="21" xfId="1" applyNumberFormat="1" applyFont="1" applyFill="1" applyBorder="1" applyAlignment="1" applyProtection="1">
      <alignment horizontal="center" vertical="top"/>
    </xf>
    <xf numFmtId="164" fontId="1" fillId="31" borderId="26" xfId="1" applyNumberFormat="1" applyFont="1" applyFill="1" applyBorder="1" applyAlignment="1" applyProtection="1">
      <alignment horizontal="center" vertical="top"/>
    </xf>
    <xf numFmtId="0" fontId="38" fillId="33" borderId="0" xfId="0" applyFont="1" applyFill="1" applyProtection="1"/>
    <xf numFmtId="164" fontId="61" fillId="26" borderId="0" xfId="1" applyNumberFormat="1" applyFont="1" applyFill="1" applyBorder="1" applyAlignment="1" applyProtection="1">
      <alignment vertical="center"/>
    </xf>
    <xf numFmtId="0" fontId="51" fillId="26" borderId="0" xfId="0" applyFont="1" applyFill="1" applyBorder="1" applyAlignment="1" applyProtection="1">
      <alignment horizontal="right" vertical="center"/>
    </xf>
    <xf numFmtId="164" fontId="51" fillId="26" borderId="20" xfId="1" applyNumberFormat="1" applyFont="1" applyFill="1" applyBorder="1" applyAlignment="1" applyProtection="1">
      <alignment horizontal="right" vertical="center"/>
    </xf>
    <xf numFmtId="164" fontId="51" fillId="26" borderId="21" xfId="1" applyNumberFormat="1" applyFont="1" applyFill="1" applyBorder="1" applyAlignment="1" applyProtection="1">
      <alignment horizontal="right" vertical="center"/>
    </xf>
    <xf numFmtId="164" fontId="51" fillId="26" borderId="26" xfId="1" applyNumberFormat="1" applyFont="1" applyFill="1" applyBorder="1" applyAlignment="1" applyProtection="1">
      <alignment horizontal="right" vertical="center"/>
    </xf>
    <xf numFmtId="0" fontId="38" fillId="32" borderId="0" xfId="0" applyFont="1" applyFill="1" applyAlignment="1" applyProtection="1">
      <alignment horizontal="right"/>
    </xf>
    <xf numFmtId="0" fontId="1" fillId="32" borderId="16" xfId="0" applyFont="1" applyFill="1" applyBorder="1" applyAlignment="1" applyProtection="1">
      <alignment horizontal="center"/>
    </xf>
    <xf numFmtId="0" fontId="63" fillId="32" borderId="0" xfId="0" applyNumberFormat="1" applyFont="1" applyFill="1" applyBorder="1" applyAlignment="1" applyProtection="1">
      <alignment horizontal="left" vertical="top"/>
    </xf>
    <xf numFmtId="164" fontId="51" fillId="26" borderId="23" xfId="1" applyNumberFormat="1" applyFont="1" applyFill="1" applyBorder="1" applyAlignment="1" applyProtection="1">
      <alignment horizontal="right" vertical="center"/>
    </xf>
    <xf numFmtId="3" fontId="1" fillId="27" borderId="17" xfId="1" applyNumberFormat="1" applyFont="1" applyFill="1" applyBorder="1" applyAlignment="1" applyProtection="1">
      <alignment horizontal="center" vertical="top" wrapText="1"/>
      <protection locked="0"/>
    </xf>
    <xf numFmtId="3" fontId="1" fillId="27" borderId="18" xfId="1" applyNumberFormat="1" applyFont="1" applyFill="1" applyBorder="1" applyAlignment="1" applyProtection="1">
      <alignment horizontal="center" vertical="top" wrapText="1"/>
      <protection locked="0"/>
    </xf>
    <xf numFmtId="3" fontId="1" fillId="27" borderId="19" xfId="1" applyNumberFormat="1" applyFont="1" applyFill="1" applyBorder="1" applyAlignment="1" applyProtection="1">
      <alignment horizontal="center" vertical="top" wrapText="1"/>
      <protection locked="0"/>
    </xf>
    <xf numFmtId="0" fontId="1" fillId="32" borderId="16" xfId="1" applyFont="1" applyFill="1" applyBorder="1" applyAlignment="1" applyProtection="1">
      <alignment horizontal="center"/>
    </xf>
    <xf numFmtId="0" fontId="1" fillId="31" borderId="17" xfId="1" applyNumberFormat="1" applyFont="1" applyFill="1" applyBorder="1" applyAlignment="1" applyProtection="1">
      <alignment vertical="top"/>
    </xf>
    <xf numFmtId="0" fontId="1" fillId="31" borderId="18" xfId="1" applyNumberFormat="1" applyFont="1" applyFill="1" applyBorder="1" applyAlignment="1" applyProtection="1">
      <alignment vertical="top"/>
    </xf>
    <xf numFmtId="0" fontId="1" fillId="31" borderId="19" xfId="1" applyNumberFormat="1" applyFont="1" applyFill="1" applyBorder="1" applyAlignment="1" applyProtection="1">
      <alignment vertical="top"/>
    </xf>
    <xf numFmtId="0" fontId="4" fillId="26" borderId="0" xfId="0" applyFont="1" applyFill="1" applyBorder="1" applyAlignment="1" applyProtection="1">
      <alignment horizontal="center" vertical="top"/>
    </xf>
    <xf numFmtId="166" fontId="1" fillId="31" borderId="1" xfId="1" applyNumberFormat="1" applyFont="1" applyFill="1" applyBorder="1" applyAlignment="1" applyProtection="1">
      <alignment horizontal="center" vertical="top"/>
    </xf>
    <xf numFmtId="0" fontId="1" fillId="32" borderId="0" xfId="1" applyFont="1" applyFill="1" applyBorder="1" applyAlignment="1" applyProtection="1">
      <alignment horizontal="center"/>
    </xf>
    <xf numFmtId="164" fontId="61" fillId="26" borderId="0" xfId="1" applyNumberFormat="1" applyFont="1" applyFill="1" applyBorder="1" applyAlignment="1" applyProtection="1">
      <alignment horizontal="right" vertical="center"/>
    </xf>
    <xf numFmtId="165" fontId="1" fillId="2" borderId="71" xfId="1" applyNumberFormat="1" applyFont="1" applyFill="1" applyBorder="1" applyAlignment="1" applyProtection="1">
      <alignment horizontal="center" vertical="top" wrapText="1"/>
      <protection locked="0"/>
    </xf>
    <xf numFmtId="4" fontId="1" fillId="30" borderId="17" xfId="1" applyNumberFormat="1" applyFont="1" applyFill="1" applyBorder="1" applyAlignment="1" applyProtection="1">
      <alignment horizontal="center" vertical="top" wrapText="1"/>
      <protection locked="0"/>
    </xf>
    <xf numFmtId="4" fontId="1" fillId="30" borderId="18" xfId="1" applyNumberFormat="1" applyFont="1" applyFill="1" applyBorder="1" applyAlignment="1" applyProtection="1">
      <alignment horizontal="center" vertical="top" wrapText="1"/>
      <protection locked="0"/>
    </xf>
    <xf numFmtId="4" fontId="1" fillId="30" borderId="87" xfId="1" applyNumberFormat="1" applyFont="1" applyFill="1" applyBorder="1" applyAlignment="1" applyProtection="1">
      <alignment horizontal="center" vertical="top" wrapText="1"/>
      <protection locked="0"/>
    </xf>
    <xf numFmtId="4" fontId="1" fillId="30" borderId="19" xfId="1" applyNumberFormat="1" applyFont="1" applyFill="1" applyBorder="1" applyAlignment="1" applyProtection="1">
      <alignment horizontal="center" vertical="top" wrapText="1"/>
      <protection locked="0"/>
    </xf>
    <xf numFmtId="0" fontId="38" fillId="32" borderId="0" xfId="0" applyFont="1" applyFill="1" applyBorder="1" applyProtection="1"/>
    <xf numFmtId="0" fontId="38" fillId="33" borderId="0" xfId="0" applyFont="1" applyFill="1" applyAlignment="1" applyProtection="1">
      <alignment vertical="center"/>
    </xf>
    <xf numFmtId="0" fontId="1" fillId="31" borderId="17" xfId="1" applyNumberFormat="1" applyFont="1" applyFill="1" applyBorder="1" applyAlignment="1" applyProtection="1">
      <alignment horizontal="center" vertical="top"/>
    </xf>
    <xf numFmtId="0" fontId="1" fillId="31" borderId="18" xfId="1" applyNumberFormat="1" applyFont="1" applyFill="1" applyBorder="1" applyAlignment="1" applyProtection="1">
      <alignment horizontal="center" vertical="top"/>
    </xf>
    <xf numFmtId="0" fontId="1" fillId="31" borderId="19" xfId="1" applyNumberFormat="1" applyFont="1" applyFill="1" applyBorder="1" applyAlignment="1" applyProtection="1">
      <alignment horizontal="center" vertical="top"/>
    </xf>
    <xf numFmtId="164" fontId="1" fillId="26" borderId="94" xfId="1" applyNumberFormat="1" applyFont="1" applyFill="1" applyBorder="1" applyAlignment="1" applyProtection="1">
      <alignment horizontal="right" vertical="top"/>
    </xf>
    <xf numFmtId="0" fontId="1" fillId="30" borderId="95" xfId="1" applyNumberFormat="1" applyFont="1" applyFill="1" applyBorder="1" applyAlignment="1" applyProtection="1">
      <alignment vertical="top"/>
      <protection locked="0"/>
    </xf>
    <xf numFmtId="0" fontId="1" fillId="26" borderId="95" xfId="0" applyNumberFormat="1" applyFont="1" applyFill="1" applyBorder="1" applyAlignment="1" applyProtection="1">
      <alignment horizontal="center" vertical="top"/>
    </xf>
    <xf numFmtId="0" fontId="1" fillId="26" borderId="87" xfId="1" applyNumberFormat="1" applyFont="1" applyFill="1" applyBorder="1" applyAlignment="1" applyProtection="1">
      <alignment vertical="top"/>
    </xf>
    <xf numFmtId="0" fontId="1" fillId="26" borderId="81" xfId="0" applyNumberFormat="1" applyFont="1" applyFill="1" applyBorder="1" applyAlignment="1" applyProtection="1">
      <alignment horizontal="center" vertical="top"/>
    </xf>
    <xf numFmtId="0" fontId="1" fillId="26" borderId="86" xfId="1" applyNumberFormat="1" applyFont="1" applyFill="1" applyBorder="1" applyAlignment="1" applyProtection="1">
      <alignment vertical="top"/>
    </xf>
    <xf numFmtId="165" fontId="1" fillId="31" borderId="17" xfId="107" applyNumberFormat="1" applyFont="1" applyFill="1" applyBorder="1" applyAlignment="1" applyProtection="1">
      <alignment horizontal="center" vertical="top" wrapText="1"/>
    </xf>
    <xf numFmtId="9" fontId="1" fillId="31" borderId="19" xfId="107" applyFont="1" applyFill="1" applyBorder="1" applyAlignment="1" applyProtection="1">
      <alignment horizontal="center" vertical="top" wrapText="1"/>
    </xf>
    <xf numFmtId="0" fontId="1" fillId="32" borderId="0" xfId="0" applyNumberFormat="1" applyFont="1" applyFill="1" applyBorder="1" applyAlignment="1" applyProtection="1">
      <alignment horizontal="right" vertical="top"/>
    </xf>
    <xf numFmtId="0" fontId="62" fillId="26" borderId="23" xfId="1" applyNumberFormat="1" applyFont="1" applyFill="1" applyBorder="1" applyAlignment="1" applyProtection="1">
      <alignment horizontal="right" vertical="center" wrapText="1"/>
    </xf>
    <xf numFmtId="0" fontId="62" fillId="26" borderId="94" xfId="1" applyNumberFormat="1" applyFont="1" applyFill="1" applyBorder="1" applyAlignment="1" applyProtection="1">
      <alignment horizontal="right" vertical="center" wrapText="1"/>
    </xf>
    <xf numFmtId="0" fontId="27" fillId="26" borderId="0" xfId="0" applyFont="1" applyFill="1" applyBorder="1" applyAlignment="1" applyProtection="1">
      <alignment horizontal="center" vertical="center"/>
    </xf>
    <xf numFmtId="9" fontId="4" fillId="31" borderId="16" xfId="0" applyNumberFormat="1" applyFont="1" applyFill="1" applyBorder="1" applyAlignment="1" applyProtection="1">
      <alignment horizontal="center" vertical="top"/>
    </xf>
    <xf numFmtId="0" fontId="4" fillId="33" borderId="0" xfId="0" applyNumberFormat="1" applyFont="1" applyFill="1" applyBorder="1" applyAlignment="1" applyProtection="1">
      <alignment horizontal="left" vertical="top"/>
    </xf>
    <xf numFmtId="0" fontId="4" fillId="33" borderId="36" xfId="0" applyNumberFormat="1" applyFont="1" applyFill="1" applyBorder="1" applyAlignment="1" applyProtection="1">
      <alignment horizontal="center" vertical="top"/>
    </xf>
    <xf numFmtId="9" fontId="1" fillId="31" borderId="17" xfId="107" applyFont="1" applyFill="1" applyBorder="1" applyAlignment="1" applyProtection="1">
      <alignment horizontal="center" vertical="top"/>
    </xf>
    <xf numFmtId="9" fontId="1" fillId="31" borderId="18" xfId="107" applyFont="1" applyFill="1" applyBorder="1" applyAlignment="1" applyProtection="1">
      <alignment horizontal="center" vertical="top"/>
    </xf>
    <xf numFmtId="9" fontId="1" fillId="31" borderId="19" xfId="107" applyFont="1" applyFill="1" applyBorder="1" applyAlignment="1" applyProtection="1">
      <alignment horizontal="center" vertical="top"/>
    </xf>
    <xf numFmtId="14" fontId="1" fillId="2" borderId="16" xfId="0" applyNumberFormat="1" applyFont="1" applyFill="1" applyBorder="1" applyAlignment="1" applyProtection="1">
      <alignment horizontal="center" vertical="top"/>
      <protection locked="0"/>
    </xf>
    <xf numFmtId="4" fontId="1" fillId="30" borderId="36" xfId="1" applyNumberFormat="1" applyFont="1" applyFill="1" applyBorder="1" applyAlignment="1" applyProtection="1">
      <alignment horizontal="center" vertical="top" wrapText="1"/>
      <protection locked="0"/>
    </xf>
    <xf numFmtId="0" fontId="38" fillId="44" borderId="72" xfId="0" applyFont="1" applyFill="1" applyBorder="1" applyAlignment="1" applyProtection="1">
      <alignment horizontal="center" vertical="center"/>
    </xf>
    <xf numFmtId="0" fontId="38" fillId="32" borderId="71" xfId="0" applyFont="1" applyFill="1" applyBorder="1" applyAlignment="1" applyProtection="1">
      <alignment vertical="center"/>
    </xf>
    <xf numFmtId="0" fontId="38" fillId="32" borderId="32" xfId="0" applyFont="1" applyFill="1" applyBorder="1" applyAlignment="1" applyProtection="1">
      <alignment horizontal="center" vertical="center"/>
    </xf>
    <xf numFmtId="0" fontId="38" fillId="32" borderId="13" xfId="0" applyFont="1" applyFill="1" applyBorder="1" applyAlignment="1" applyProtection="1">
      <alignment horizontal="center" vertical="center"/>
    </xf>
    <xf numFmtId="0" fontId="38" fillId="32" borderId="28" xfId="0" applyFont="1" applyFill="1" applyBorder="1" applyAlignment="1" applyProtection="1">
      <alignment horizontal="center" vertical="center"/>
    </xf>
    <xf numFmtId="0" fontId="1" fillId="28" borderId="16" xfId="0" applyNumberFormat="1" applyFont="1" applyFill="1" applyBorder="1" applyAlignment="1" applyProtection="1">
      <alignment horizontal="center" vertical="center"/>
    </xf>
    <xf numFmtId="0" fontId="38" fillId="32" borderId="0" xfId="0" applyFont="1" applyFill="1" applyAlignment="1" applyProtection="1">
      <alignment horizontal="center"/>
    </xf>
    <xf numFmtId="0" fontId="22" fillId="32" borderId="16" xfId="0" applyFont="1" applyFill="1" applyBorder="1" applyAlignment="1" applyProtection="1">
      <alignment horizontal="center"/>
    </xf>
    <xf numFmtId="0" fontId="22" fillId="32" borderId="16" xfId="0" applyFont="1" applyFill="1" applyBorder="1" applyAlignment="1" applyProtection="1">
      <alignment horizontal="center" vertical="center"/>
    </xf>
    <xf numFmtId="0" fontId="1" fillId="27" borderId="17" xfId="1" applyNumberFormat="1" applyFont="1" applyFill="1" applyBorder="1" applyAlignment="1" applyProtection="1">
      <alignment horizontal="center" vertical="top"/>
      <protection locked="0"/>
    </xf>
    <xf numFmtId="0" fontId="1" fillId="27" borderId="18" xfId="1" applyNumberFormat="1" applyFont="1" applyFill="1" applyBorder="1" applyAlignment="1" applyProtection="1">
      <alignment horizontal="center" vertical="top"/>
      <protection locked="0"/>
    </xf>
    <xf numFmtId="0" fontId="1" fillId="27" borderId="87" xfId="1" applyNumberFormat="1" applyFont="1" applyFill="1" applyBorder="1" applyAlignment="1" applyProtection="1">
      <alignment horizontal="center" vertical="top"/>
      <protection locked="0"/>
    </xf>
    <xf numFmtId="0" fontId="1" fillId="27" borderId="19" xfId="1" applyNumberFormat="1" applyFont="1" applyFill="1" applyBorder="1" applyAlignment="1" applyProtection="1">
      <alignment horizontal="center" vertical="top"/>
      <protection locked="0"/>
    </xf>
    <xf numFmtId="0" fontId="1" fillId="27" borderId="86" xfId="1" applyNumberFormat="1" applyFont="1" applyFill="1" applyBorder="1" applyAlignment="1" applyProtection="1">
      <alignment horizontal="center" vertical="top"/>
      <protection locked="0"/>
    </xf>
    <xf numFmtId="0" fontId="1" fillId="32" borderId="0" xfId="1" applyFont="1" applyFill="1" applyAlignment="1" applyProtection="1">
      <alignment horizontal="center"/>
    </xf>
    <xf numFmtId="0" fontId="38" fillId="32" borderId="16" xfId="0" applyFont="1" applyFill="1" applyBorder="1" applyAlignment="1" applyProtection="1">
      <alignment horizontal="center" vertical="center"/>
    </xf>
    <xf numFmtId="0" fontId="22" fillId="32" borderId="0" xfId="0" applyFont="1" applyFill="1" applyAlignment="1" applyProtection="1">
      <alignment horizontal="center"/>
    </xf>
    <xf numFmtId="0" fontId="1" fillId="28" borderId="0" xfId="0" applyNumberFormat="1" applyFont="1" applyFill="1" applyBorder="1" applyAlignment="1" applyProtection="1">
      <alignment horizontal="center" vertical="top"/>
    </xf>
    <xf numFmtId="16" fontId="1" fillId="28" borderId="0" xfId="0" applyNumberFormat="1" applyFont="1" applyFill="1" applyBorder="1" applyAlignment="1" applyProtection="1">
      <alignment horizontal="center" vertical="top"/>
    </xf>
    <xf numFmtId="0" fontId="25" fillId="26" borderId="0" xfId="0" applyNumberFormat="1" applyFont="1" applyFill="1" applyBorder="1" applyAlignment="1" applyProtection="1">
      <alignment horizontal="center" vertical="center" wrapText="1"/>
    </xf>
    <xf numFmtId="0" fontId="1" fillId="32" borderId="0" xfId="0" quotePrefix="1" applyNumberFormat="1" applyFont="1" applyFill="1" applyBorder="1" applyAlignment="1" applyProtection="1">
      <alignment horizontal="center" vertical="center"/>
    </xf>
    <xf numFmtId="0" fontId="24" fillId="25" borderId="0" xfId="0" applyFont="1" applyFill="1" applyAlignment="1" applyProtection="1">
      <alignment vertical="center" wrapText="1"/>
    </xf>
    <xf numFmtId="0" fontId="1" fillId="26" borderId="0" xfId="0" applyNumberFormat="1" applyFont="1" applyFill="1" applyBorder="1" applyAlignment="1" applyProtection="1">
      <alignment horizontal="left" vertical="center"/>
    </xf>
    <xf numFmtId="0" fontId="38" fillId="32" borderId="0" xfId="0" applyFont="1" applyFill="1" applyAlignment="1" applyProtection="1">
      <alignment horizontal="left" vertical="center"/>
    </xf>
    <xf numFmtId="0" fontId="22" fillId="33" borderId="0" xfId="0" applyFont="1" applyFill="1" applyAlignment="1" applyProtection="1">
      <alignment horizontal="left" vertical="center"/>
    </xf>
    <xf numFmtId="0" fontId="38" fillId="32" borderId="16" xfId="0" applyFont="1" applyFill="1" applyBorder="1" applyAlignment="1" applyProtection="1">
      <alignment horizontal="center"/>
    </xf>
    <xf numFmtId="0" fontId="1" fillId="33" borderId="38" xfId="0" applyNumberFormat="1" applyFont="1" applyFill="1" applyBorder="1" applyAlignment="1" applyProtection="1">
      <alignment vertical="top"/>
    </xf>
    <xf numFmtId="0" fontId="27" fillId="26" borderId="39" xfId="0" applyFont="1" applyFill="1" applyBorder="1" applyAlignment="1" applyProtection="1">
      <alignment horizontal="center" vertical="center"/>
    </xf>
    <xf numFmtId="0" fontId="4" fillId="26" borderId="38" xfId="1" applyNumberFormat="1" applyFont="1" applyFill="1" applyBorder="1" applyAlignment="1" applyProtection="1">
      <alignment horizontal="center" vertical="top" wrapText="1"/>
    </xf>
    <xf numFmtId="164" fontId="1" fillId="31" borderId="2" xfId="1" applyNumberFormat="1" applyFont="1" applyFill="1" applyBorder="1" applyAlignment="1" applyProtection="1">
      <alignment horizontal="center" vertical="top"/>
    </xf>
    <xf numFmtId="0" fontId="4" fillId="26" borderId="89" xfId="1" applyNumberFormat="1" applyFont="1" applyFill="1" applyBorder="1" applyAlignment="1" applyProtection="1">
      <alignment horizontal="center" vertical="top" wrapText="1"/>
    </xf>
    <xf numFmtId="9" fontId="1" fillId="30" borderId="99" xfId="107" applyFont="1" applyFill="1" applyBorder="1" applyAlignment="1" applyProtection="1">
      <alignment horizontal="center" vertical="top" wrapText="1"/>
      <protection locked="0"/>
    </xf>
    <xf numFmtId="9" fontId="1" fillId="30" borderId="100" xfId="107" applyFont="1" applyFill="1" applyBorder="1" applyAlignment="1" applyProtection="1">
      <alignment horizontal="center" vertical="top" wrapText="1"/>
      <protection locked="0"/>
    </xf>
    <xf numFmtId="9" fontId="1" fillId="30" borderId="92" xfId="107" applyFont="1" applyFill="1" applyBorder="1" applyAlignment="1" applyProtection="1">
      <alignment horizontal="center" vertical="top" wrapText="1"/>
      <protection locked="0"/>
    </xf>
    <xf numFmtId="165" fontId="1" fillId="31" borderId="91" xfId="107" applyNumberFormat="1" applyFont="1" applyFill="1" applyBorder="1" applyAlignment="1" applyProtection="1">
      <alignment horizontal="center" vertical="top" wrapText="1"/>
    </xf>
    <xf numFmtId="9" fontId="1" fillId="31" borderId="92" xfId="107" applyFont="1" applyFill="1" applyBorder="1" applyAlignment="1" applyProtection="1">
      <alignment horizontal="center" vertical="top" wrapText="1"/>
    </xf>
    <xf numFmtId="165" fontId="1" fillId="2" borderId="101" xfId="1" applyNumberFormat="1" applyFont="1" applyFill="1" applyBorder="1" applyAlignment="1" applyProtection="1">
      <alignment horizontal="center" vertical="top" wrapText="1"/>
      <protection locked="0"/>
    </xf>
    <xf numFmtId="3" fontId="1" fillId="27" borderId="93" xfId="1" applyNumberFormat="1" applyFont="1" applyFill="1" applyBorder="1" applyAlignment="1" applyProtection="1">
      <alignment horizontal="center" vertical="top" wrapText="1"/>
      <protection locked="0"/>
    </xf>
    <xf numFmtId="0" fontId="1" fillId="33" borderId="0" xfId="0" applyNumberFormat="1" applyFont="1" applyFill="1" applyBorder="1" applyAlignment="1" applyProtection="1">
      <alignment horizontal="right" vertical="top"/>
    </xf>
    <xf numFmtId="0" fontId="0" fillId="26" borderId="102" xfId="0" applyFill="1" applyBorder="1" applyAlignment="1" applyProtection="1"/>
    <xf numFmtId="9" fontId="1" fillId="31" borderId="16" xfId="0" applyNumberFormat="1" applyFont="1" applyFill="1" applyBorder="1" applyAlignment="1" applyProtection="1">
      <alignment horizontal="center" vertical="top"/>
    </xf>
    <xf numFmtId="0" fontId="4" fillId="33" borderId="32" xfId="0" applyNumberFormat="1" applyFont="1" applyFill="1" applyBorder="1" applyAlignment="1" applyProtection="1">
      <alignment horizontal="left" vertical="top"/>
    </xf>
    <xf numFmtId="0" fontId="1" fillId="31" borderId="17" xfId="1" applyNumberFormat="1" applyFont="1" applyFill="1" applyBorder="1" applyAlignment="1" applyProtection="1">
      <alignment horizontal="center" vertical="top" shrinkToFit="1"/>
    </xf>
    <xf numFmtId="0" fontId="1" fillId="31" borderId="18" xfId="1" applyNumberFormat="1" applyFont="1" applyFill="1" applyBorder="1" applyAlignment="1" applyProtection="1">
      <alignment horizontal="center" vertical="top" shrinkToFit="1"/>
    </xf>
    <xf numFmtId="0" fontId="1" fillId="31" borderId="87" xfId="1" applyNumberFormat="1" applyFont="1" applyFill="1" applyBorder="1" applyAlignment="1" applyProtection="1">
      <alignment horizontal="center" vertical="top" shrinkToFit="1"/>
    </xf>
    <xf numFmtId="0" fontId="1" fillId="31" borderId="19" xfId="1" applyNumberFormat="1" applyFont="1" applyFill="1" applyBorder="1" applyAlignment="1" applyProtection="1">
      <alignment horizontal="center" vertical="top" shrinkToFit="1"/>
    </xf>
    <xf numFmtId="0" fontId="1" fillId="31" borderId="86" xfId="1" applyNumberFormat="1" applyFont="1" applyFill="1" applyBorder="1" applyAlignment="1" applyProtection="1">
      <alignment horizontal="center" vertical="top" shrinkToFit="1"/>
    </xf>
    <xf numFmtId="9" fontId="1" fillId="31" borderId="17" xfId="107" applyFont="1" applyFill="1" applyBorder="1" applyAlignment="1" applyProtection="1">
      <alignment horizontal="center" vertical="top" wrapText="1"/>
    </xf>
    <xf numFmtId="9" fontId="1" fillId="31" borderId="18" xfId="107" applyFont="1" applyFill="1" applyBorder="1" applyAlignment="1" applyProtection="1">
      <alignment horizontal="center" vertical="top" wrapText="1"/>
    </xf>
    <xf numFmtId="9" fontId="1" fillId="31" borderId="87" xfId="107" applyFont="1" applyFill="1" applyBorder="1" applyAlignment="1" applyProtection="1">
      <alignment horizontal="center" vertical="top" wrapText="1"/>
    </xf>
    <xf numFmtId="9" fontId="1" fillId="31" borderId="36" xfId="107" applyFont="1" applyFill="1" applyBorder="1" applyAlignment="1" applyProtection="1">
      <alignment horizontal="center" vertical="top" wrapText="1"/>
    </xf>
    <xf numFmtId="166" fontId="1" fillId="31" borderId="21" xfId="1" applyNumberFormat="1" applyFont="1" applyFill="1" applyBorder="1" applyAlignment="1" applyProtection="1">
      <alignment horizontal="center" vertical="top"/>
    </xf>
    <xf numFmtId="166" fontId="1" fillId="31" borderId="26" xfId="1" applyNumberFormat="1" applyFont="1" applyFill="1" applyBorder="1" applyAlignment="1" applyProtection="1">
      <alignment horizontal="center" vertical="top"/>
    </xf>
    <xf numFmtId="0" fontId="64" fillId="26" borderId="91" xfId="1" applyNumberFormat="1" applyFont="1" applyFill="1" applyBorder="1" applyAlignment="1" applyProtection="1">
      <alignment horizontal="center" vertical="top" wrapText="1"/>
    </xf>
    <xf numFmtId="9" fontId="62" fillId="26" borderId="17" xfId="107" applyFont="1" applyFill="1" applyBorder="1" applyAlignment="1" applyProtection="1">
      <alignment horizontal="center" vertical="top" wrapText="1"/>
    </xf>
    <xf numFmtId="0" fontId="64" fillId="26" borderId="92" xfId="1" applyNumberFormat="1" applyFont="1" applyFill="1" applyBorder="1" applyAlignment="1" applyProtection="1">
      <alignment horizontal="center" vertical="top" wrapText="1"/>
    </xf>
    <xf numFmtId="9" fontId="62" fillId="26" borderId="19" xfId="107" applyFont="1" applyFill="1" applyBorder="1" applyAlignment="1" applyProtection="1">
      <alignment horizontal="center" vertical="top" wrapText="1"/>
    </xf>
    <xf numFmtId="0" fontId="62" fillId="26" borderId="17" xfId="1" applyNumberFormat="1" applyFont="1" applyFill="1" applyBorder="1" applyAlignment="1" applyProtection="1">
      <alignment horizontal="center" wrapText="1"/>
    </xf>
    <xf numFmtId="0" fontId="62" fillId="26" borderId="87" xfId="1" applyNumberFormat="1" applyFont="1" applyFill="1" applyBorder="1" applyAlignment="1" applyProtection="1">
      <alignment horizontal="center" wrapText="1"/>
    </xf>
    <xf numFmtId="168" fontId="1" fillId="30" borderId="17" xfId="1" applyNumberFormat="1" applyFont="1" applyFill="1" applyBorder="1" applyAlignment="1" applyProtection="1">
      <alignment horizontal="center" vertical="top" wrapText="1"/>
      <protection locked="0"/>
    </xf>
    <xf numFmtId="168" fontId="1" fillId="30" borderId="18" xfId="1" applyNumberFormat="1" applyFont="1" applyFill="1" applyBorder="1" applyAlignment="1" applyProtection="1">
      <alignment horizontal="center" vertical="top" wrapText="1"/>
      <protection locked="0"/>
    </xf>
    <xf numFmtId="168" fontId="1" fillId="30" borderId="19" xfId="1" applyNumberFormat="1" applyFont="1" applyFill="1" applyBorder="1" applyAlignment="1" applyProtection="1">
      <alignment horizontal="center" vertical="top" wrapText="1"/>
      <protection locked="0"/>
    </xf>
    <xf numFmtId="164" fontId="1" fillId="31" borderId="38" xfId="1" applyNumberFormat="1" applyFont="1" applyFill="1" applyBorder="1" applyAlignment="1" applyProtection="1">
      <alignment horizontal="center" wrapText="1"/>
    </xf>
    <xf numFmtId="0" fontId="51" fillId="32" borderId="16" xfId="0" applyNumberFormat="1" applyFont="1" applyFill="1" applyBorder="1" applyAlignment="1" applyProtection="1">
      <alignment horizontal="center" vertical="center"/>
    </xf>
    <xf numFmtId="0" fontId="4" fillId="26" borderId="0" xfId="87" applyFont="1" applyFill="1" applyBorder="1" applyAlignment="1" applyProtection="1">
      <alignment vertical="top"/>
    </xf>
    <xf numFmtId="0" fontId="60" fillId="33" borderId="0" xfId="0" applyFont="1" applyFill="1" applyAlignment="1" applyProtection="1"/>
    <xf numFmtId="0" fontId="0" fillId="0" borderId="0" xfId="0" applyAlignment="1" applyProtection="1"/>
    <xf numFmtId="0" fontId="1" fillId="2" borderId="17" xfId="1" applyNumberFormat="1" applyFont="1" applyFill="1" applyBorder="1" applyAlignment="1" applyProtection="1">
      <alignment horizontal="center" vertical="top" wrapText="1"/>
      <protection locked="0"/>
    </xf>
    <xf numFmtId="0" fontId="1" fillId="2" borderId="18" xfId="1" applyNumberFormat="1" applyFont="1" applyFill="1" applyBorder="1" applyAlignment="1" applyProtection="1">
      <alignment horizontal="center" vertical="top" wrapText="1"/>
      <protection locked="0"/>
    </xf>
    <xf numFmtId="0" fontId="1" fillId="2" borderId="19" xfId="1" applyNumberFormat="1" applyFont="1" applyFill="1" applyBorder="1" applyAlignment="1" applyProtection="1">
      <alignment horizontal="center" vertical="top" wrapText="1"/>
      <protection locked="0"/>
    </xf>
    <xf numFmtId="0" fontId="1" fillId="31" borderId="17" xfId="1" applyNumberFormat="1" applyFont="1" applyFill="1" applyBorder="1" applyAlignment="1" applyProtection="1">
      <alignment horizontal="center" vertical="top" wrapText="1"/>
    </xf>
    <xf numFmtId="0" fontId="1" fillId="31" borderId="18" xfId="1" applyNumberFormat="1" applyFont="1" applyFill="1" applyBorder="1" applyAlignment="1" applyProtection="1">
      <alignment horizontal="center" vertical="top" wrapText="1"/>
    </xf>
    <xf numFmtId="0" fontId="1" fillId="31" borderId="19" xfId="1" applyNumberFormat="1" applyFont="1" applyFill="1" applyBorder="1" applyAlignment="1" applyProtection="1">
      <alignment horizontal="center" vertical="top" wrapText="1"/>
    </xf>
    <xf numFmtId="0" fontId="1" fillId="2" borderId="86" xfId="1" applyNumberFormat="1" applyFont="1" applyFill="1" applyBorder="1" applyAlignment="1" applyProtection="1">
      <alignment horizontal="center" vertical="top" wrapText="1"/>
      <protection locked="0"/>
    </xf>
    <xf numFmtId="3" fontId="1" fillId="2" borderId="86" xfId="1" applyNumberFormat="1" applyFont="1" applyFill="1" applyBorder="1" applyAlignment="1" applyProtection="1">
      <alignment horizontal="center" vertical="top" wrapText="1"/>
      <protection locked="0"/>
    </xf>
    <xf numFmtId="3" fontId="1" fillId="2" borderId="18" xfId="1" applyNumberFormat="1" applyFont="1" applyFill="1" applyBorder="1" applyAlignment="1" applyProtection="1">
      <alignment horizontal="center" vertical="top" wrapText="1"/>
      <protection locked="0"/>
    </xf>
    <xf numFmtId="3" fontId="1" fillId="2" borderId="19" xfId="1" applyNumberFormat="1" applyFont="1" applyFill="1" applyBorder="1" applyAlignment="1" applyProtection="1">
      <alignment horizontal="center" vertical="top" wrapText="1"/>
      <protection locked="0"/>
    </xf>
    <xf numFmtId="0" fontId="1" fillId="2" borderId="87" xfId="1" applyNumberFormat="1" applyFont="1" applyFill="1" applyBorder="1" applyAlignment="1" applyProtection="1">
      <alignment horizontal="center" vertical="top" wrapText="1"/>
      <protection locked="0"/>
    </xf>
    <xf numFmtId="3" fontId="1" fillId="33" borderId="0" xfId="1" applyNumberFormat="1" applyFont="1" applyFill="1" applyBorder="1" applyAlignment="1" applyProtection="1">
      <alignment vertical="top" wrapText="1"/>
    </xf>
    <xf numFmtId="3" fontId="1" fillId="31" borderId="16" xfId="1" applyNumberFormat="1" applyFont="1" applyFill="1" applyBorder="1" applyAlignment="1" applyProtection="1">
      <alignment horizontal="center" vertical="top" wrapText="1"/>
    </xf>
    <xf numFmtId="167" fontId="1" fillId="31" borderId="24" xfId="107" applyNumberFormat="1" applyFont="1" applyFill="1" applyBorder="1" applyAlignment="1" applyProtection="1">
      <alignment horizontal="center" vertical="top" wrapText="1"/>
    </xf>
    <xf numFmtId="9" fontId="1" fillId="31" borderId="91" xfId="107" applyFont="1" applyFill="1" applyBorder="1" applyAlignment="1" applyProtection="1">
      <alignment horizontal="center" vertical="top" wrapText="1"/>
    </xf>
    <xf numFmtId="167" fontId="1" fillId="31" borderId="27" xfId="107" applyNumberFormat="1" applyFont="1" applyFill="1" applyBorder="1" applyAlignment="1" applyProtection="1">
      <alignment horizontal="center" vertical="top" wrapText="1"/>
    </xf>
    <xf numFmtId="9" fontId="1" fillId="33" borderId="0" xfId="107" applyFont="1" applyFill="1" applyBorder="1" applyAlignment="1" applyProtection="1">
      <alignment horizontal="right" vertical="top" wrapText="1"/>
    </xf>
    <xf numFmtId="9" fontId="4" fillId="33" borderId="0" xfId="107" applyFont="1" applyFill="1" applyBorder="1" applyAlignment="1" applyProtection="1">
      <alignment horizontal="right" vertical="top" wrapText="1"/>
    </xf>
    <xf numFmtId="9" fontId="1" fillId="33" borderId="29" xfId="107" applyFont="1" applyFill="1" applyBorder="1" applyAlignment="1" applyProtection="1">
      <alignment horizontal="right" vertical="top" wrapText="1"/>
    </xf>
    <xf numFmtId="165" fontId="1" fillId="31" borderId="93" xfId="1" applyNumberFormat="1" applyFont="1" applyFill="1" applyBorder="1" applyAlignment="1" applyProtection="1">
      <alignment horizontal="center" vertical="top" wrapText="1"/>
    </xf>
    <xf numFmtId="165" fontId="1" fillId="31" borderId="16" xfId="1" applyNumberFormat="1" applyFont="1" applyFill="1" applyBorder="1" applyAlignment="1" applyProtection="1">
      <alignment horizontal="center" vertical="top" wrapText="1"/>
    </xf>
    <xf numFmtId="0" fontId="1" fillId="39" borderId="0" xfId="0" applyNumberFormat="1" applyFont="1" applyFill="1" applyBorder="1" applyAlignment="1" applyProtection="1">
      <alignment vertical="top"/>
      <protection locked="0"/>
    </xf>
    <xf numFmtId="0" fontId="0" fillId="41" borderId="82" xfId="0" applyFill="1" applyBorder="1" applyAlignment="1" applyProtection="1"/>
    <xf numFmtId="0" fontId="0" fillId="41" borderId="83" xfId="0" applyFill="1" applyBorder="1" applyAlignment="1" applyProtection="1"/>
    <xf numFmtId="0" fontId="1" fillId="41" borderId="83" xfId="0" applyFont="1" applyFill="1" applyBorder="1" applyAlignment="1" applyProtection="1"/>
    <xf numFmtId="0" fontId="1" fillId="41" borderId="43" xfId="0" applyFont="1" applyFill="1" applyBorder="1" applyAlignment="1" applyProtection="1"/>
    <xf numFmtId="0" fontId="1" fillId="41" borderId="47" xfId="0" applyNumberFormat="1" applyFont="1" applyFill="1" applyBorder="1" applyAlignment="1" applyProtection="1">
      <alignment vertical="top"/>
    </xf>
    <xf numFmtId="0" fontId="29" fillId="41" borderId="48" xfId="0" applyNumberFormat="1" applyFont="1" applyFill="1" applyBorder="1" applyAlignment="1" applyProtection="1">
      <alignment vertical="top" wrapText="1"/>
    </xf>
    <xf numFmtId="0" fontId="0" fillId="41" borderId="52" xfId="0" applyFill="1" applyBorder="1" applyAlignment="1" applyProtection="1"/>
    <xf numFmtId="0" fontId="0" fillId="41" borderId="84" xfId="0" applyFill="1" applyBorder="1" applyAlignment="1" applyProtection="1"/>
    <xf numFmtId="0" fontId="1" fillId="41" borderId="84" xfId="0" applyFont="1" applyFill="1" applyBorder="1" applyAlignment="1" applyProtection="1"/>
    <xf numFmtId="0" fontId="1" fillId="41" borderId="85" xfId="0" applyFont="1" applyFill="1" applyBorder="1" applyAlignment="1" applyProtection="1"/>
    <xf numFmtId="0" fontId="1" fillId="28" borderId="0" xfId="0" applyNumberFormat="1" applyFont="1" applyFill="1" applyBorder="1" applyAlignment="1" applyProtection="1">
      <alignment vertical="center"/>
    </xf>
    <xf numFmtId="0" fontId="1" fillId="41" borderId="47" xfId="0" applyNumberFormat="1" applyFont="1" applyFill="1" applyBorder="1" applyAlignment="1" applyProtection="1">
      <alignment vertical="center"/>
    </xf>
    <xf numFmtId="0" fontId="29" fillId="41" borderId="48" xfId="0" applyNumberFormat="1" applyFont="1" applyFill="1" applyBorder="1" applyAlignment="1" applyProtection="1">
      <alignment vertical="center" wrapText="1"/>
    </xf>
    <xf numFmtId="0" fontId="1" fillId="32" borderId="0" xfId="0" applyNumberFormat="1" applyFont="1" applyFill="1" applyBorder="1" applyAlignment="1" applyProtection="1">
      <alignment vertical="center"/>
    </xf>
    <xf numFmtId="0" fontId="1" fillId="33" borderId="0" xfId="0" applyNumberFormat="1" applyFont="1" applyFill="1" applyBorder="1" applyAlignment="1" applyProtection="1">
      <alignment vertical="center"/>
    </xf>
    <xf numFmtId="0" fontId="1" fillId="33" borderId="17" xfId="1" applyNumberFormat="1" applyFont="1" applyFill="1" applyBorder="1" applyAlignment="1" applyProtection="1">
      <alignment horizontal="center" vertical="top" shrinkToFit="1"/>
    </xf>
    <xf numFmtId="0" fontId="1" fillId="33" borderId="18" xfId="1" applyNumberFormat="1" applyFont="1" applyFill="1" applyBorder="1" applyAlignment="1" applyProtection="1">
      <alignment horizontal="center" vertical="top" shrinkToFit="1"/>
    </xf>
    <xf numFmtId="0" fontId="1" fillId="33" borderId="87" xfId="1" applyNumberFormat="1" applyFont="1" applyFill="1" applyBorder="1" applyAlignment="1" applyProtection="1">
      <alignment horizontal="center" vertical="top" shrinkToFit="1"/>
    </xf>
    <xf numFmtId="0" fontId="1" fillId="33" borderId="19" xfId="1" applyNumberFormat="1" applyFont="1" applyFill="1" applyBorder="1" applyAlignment="1" applyProtection="1">
      <alignment horizontal="center" vertical="top" shrinkToFit="1"/>
    </xf>
    <xf numFmtId="0" fontId="1" fillId="33" borderId="86" xfId="1" applyNumberFormat="1" applyFont="1" applyFill="1" applyBorder="1" applyAlignment="1" applyProtection="1">
      <alignment horizontal="center" vertical="top" shrinkToFit="1"/>
    </xf>
    <xf numFmtId="166" fontId="1" fillId="31" borderId="21" xfId="1" applyNumberFormat="1" applyFont="1" applyFill="1" applyBorder="1" applyAlignment="1" applyProtection="1">
      <alignment horizontal="center" vertical="top" shrinkToFit="1"/>
    </xf>
    <xf numFmtId="166" fontId="1" fillId="31" borderId="26" xfId="1" applyNumberFormat="1" applyFont="1" applyFill="1" applyBorder="1" applyAlignment="1" applyProtection="1">
      <alignment horizontal="center" vertical="top" shrinkToFit="1"/>
    </xf>
    <xf numFmtId="165" fontId="1" fillId="31" borderId="18" xfId="107" applyNumberFormat="1" applyFont="1" applyFill="1" applyBorder="1" applyAlignment="1" applyProtection="1">
      <alignment horizontal="center" vertical="top" wrapText="1"/>
    </xf>
    <xf numFmtId="165" fontId="1" fillId="31" borderId="19" xfId="107" applyNumberFormat="1" applyFont="1" applyFill="1" applyBorder="1" applyAlignment="1" applyProtection="1">
      <alignment horizontal="center" vertical="top" wrapText="1"/>
    </xf>
    <xf numFmtId="4" fontId="1" fillId="31" borderId="17" xfId="107" applyNumberFormat="1" applyFont="1" applyFill="1" applyBorder="1" applyAlignment="1" applyProtection="1">
      <alignment horizontal="center" vertical="top" wrapText="1"/>
    </xf>
    <xf numFmtId="4" fontId="1" fillId="31" borderId="18" xfId="107" applyNumberFormat="1" applyFont="1" applyFill="1" applyBorder="1" applyAlignment="1" applyProtection="1">
      <alignment horizontal="center" vertical="top" wrapText="1"/>
    </xf>
    <xf numFmtId="4" fontId="1" fillId="31" borderId="87" xfId="107" applyNumberFormat="1" applyFont="1" applyFill="1" applyBorder="1" applyAlignment="1" applyProtection="1">
      <alignment horizontal="center" vertical="top" wrapText="1"/>
    </xf>
    <xf numFmtId="4" fontId="1" fillId="31" borderId="19" xfId="107" applyNumberFormat="1" applyFont="1" applyFill="1" applyBorder="1" applyAlignment="1" applyProtection="1">
      <alignment horizontal="center" vertical="top" wrapText="1"/>
    </xf>
    <xf numFmtId="4" fontId="1" fillId="31" borderId="36" xfId="107" applyNumberFormat="1" applyFont="1" applyFill="1" applyBorder="1" applyAlignment="1" applyProtection="1">
      <alignment horizontal="center" vertical="top" wrapText="1"/>
    </xf>
    <xf numFmtId="0" fontId="27" fillId="26" borderId="0" xfId="0" applyFont="1" applyFill="1" applyAlignment="1" applyProtection="1">
      <alignment horizontal="center" vertical="center"/>
    </xf>
    <xf numFmtId="0" fontId="4" fillId="26" borderId="0" xfId="0" applyFont="1" applyFill="1" applyAlignment="1" applyProtection="1">
      <alignment horizontal="center" vertical="top"/>
    </xf>
    <xf numFmtId="15" fontId="26" fillId="26" borderId="0" xfId="0" applyNumberFormat="1" applyFont="1" applyFill="1" applyAlignment="1" applyProtection="1">
      <alignment horizontal="right" vertical="top" wrapText="1"/>
    </xf>
    <xf numFmtId="0" fontId="62" fillId="26" borderId="26" xfId="1" applyNumberFormat="1" applyFont="1" applyFill="1" applyBorder="1" applyAlignment="1" applyProtection="1">
      <alignment horizontal="right" vertical="center" wrapText="1"/>
    </xf>
    <xf numFmtId="164" fontId="68" fillId="33" borderId="3" xfId="1" applyNumberFormat="1" applyFont="1" applyFill="1" applyBorder="1" applyAlignment="1" applyProtection="1">
      <alignment horizontal="right" vertical="center"/>
    </xf>
    <xf numFmtId="0" fontId="70" fillId="26" borderId="0" xfId="1" applyNumberFormat="1" applyFont="1" applyFill="1" applyBorder="1" applyAlignment="1" applyProtection="1">
      <alignment horizontal="right" vertical="center"/>
    </xf>
    <xf numFmtId="9" fontId="59" fillId="31" borderId="89" xfId="107" applyFont="1" applyFill="1" applyBorder="1" applyAlignment="1" applyProtection="1">
      <alignment horizontal="center" vertical="top" wrapText="1"/>
    </xf>
    <xf numFmtId="9" fontId="59" fillId="31" borderId="31" xfId="107" applyFont="1" applyFill="1" applyBorder="1" applyAlignment="1" applyProtection="1">
      <alignment horizontal="center" vertical="top" wrapText="1"/>
    </xf>
    <xf numFmtId="0" fontId="22" fillId="41" borderId="82" xfId="0" applyFont="1" applyFill="1" applyBorder="1" applyAlignment="1" applyProtection="1"/>
    <xf numFmtId="0" fontId="22" fillId="41" borderId="83" xfId="0" applyFont="1" applyFill="1" applyBorder="1" applyAlignment="1" applyProtection="1"/>
    <xf numFmtId="0" fontId="22" fillId="41" borderId="52" xfId="0" applyFont="1" applyFill="1" applyBorder="1" applyAlignment="1" applyProtection="1"/>
    <xf numFmtId="0" fontId="22" fillId="41" borderId="84" xfId="0" applyFont="1" applyFill="1" applyBorder="1" applyAlignment="1" applyProtection="1"/>
    <xf numFmtId="0" fontId="27" fillId="26" borderId="0" xfId="0" applyFont="1" applyFill="1" applyAlignment="1" applyProtection="1">
      <alignment vertical="center" wrapText="1"/>
    </xf>
    <xf numFmtId="0" fontId="4" fillId="26" borderId="31" xfId="0" applyFont="1" applyFill="1" applyBorder="1" applyAlignment="1" applyProtection="1">
      <alignment horizontal="center" wrapText="1"/>
    </xf>
    <xf numFmtId="0" fontId="4" fillId="26" borderId="0" xfId="0" applyFont="1" applyFill="1" applyAlignment="1" applyProtection="1">
      <alignment horizontal="right"/>
    </xf>
    <xf numFmtId="0" fontId="22" fillId="32" borderId="13" xfId="0" applyFont="1" applyFill="1" applyBorder="1" applyProtection="1"/>
    <xf numFmtId="0" fontId="1" fillId="33" borderId="23" xfId="0" applyFont="1" applyFill="1" applyBorder="1" applyAlignment="1" applyProtection="1">
      <alignment vertical="center" wrapText="1"/>
    </xf>
    <xf numFmtId="0" fontId="1" fillId="33" borderId="21" xfId="0" applyFont="1" applyFill="1" applyBorder="1" applyAlignment="1" applyProtection="1">
      <alignment vertical="center" wrapText="1"/>
    </xf>
    <xf numFmtId="0" fontId="1" fillId="33" borderId="26" xfId="0" applyFont="1" applyFill="1" applyBorder="1" applyAlignment="1" applyProtection="1">
      <alignment vertical="center" wrapText="1"/>
    </xf>
    <xf numFmtId="164" fontId="38" fillId="32" borderId="0" xfId="0" applyNumberFormat="1" applyFont="1" applyFill="1" applyProtection="1"/>
    <xf numFmtId="0" fontId="63" fillId="26" borderId="0" xfId="1" applyNumberFormat="1" applyFont="1" applyFill="1" applyBorder="1" applyAlignment="1" applyProtection="1">
      <alignment vertical="top"/>
    </xf>
    <xf numFmtId="0" fontId="0" fillId="33" borderId="0" xfId="0" applyFill="1" applyAlignment="1" applyProtection="1">
      <alignment vertical="center" wrapText="1"/>
    </xf>
    <xf numFmtId="1" fontId="1" fillId="31" borderId="17" xfId="107" applyNumberFormat="1" applyFont="1" applyFill="1" applyBorder="1" applyAlignment="1" applyProtection="1">
      <alignment horizontal="center" vertical="top"/>
    </xf>
    <xf numFmtId="1" fontId="1" fillId="31" borderId="18" xfId="107" applyNumberFormat="1" applyFont="1" applyFill="1" applyBorder="1" applyAlignment="1" applyProtection="1">
      <alignment horizontal="center" vertical="top"/>
    </xf>
    <xf numFmtId="1" fontId="1" fillId="31" borderId="19" xfId="107" applyNumberFormat="1" applyFont="1" applyFill="1" applyBorder="1" applyAlignment="1" applyProtection="1">
      <alignment horizontal="center" vertical="top"/>
    </xf>
    <xf numFmtId="1" fontId="1" fillId="33" borderId="0" xfId="107" applyNumberFormat="1" applyFont="1" applyFill="1" applyBorder="1" applyAlignment="1" applyProtection="1">
      <alignment horizontal="center" vertical="top"/>
    </xf>
    <xf numFmtId="0" fontId="1" fillId="32" borderId="16" xfId="1" applyNumberFormat="1" applyFont="1" applyFill="1" applyBorder="1" applyAlignment="1" applyProtection="1">
      <alignment horizontal="left" vertical="top" wrapText="1"/>
    </xf>
    <xf numFmtId="164" fontId="1" fillId="31" borderId="31" xfId="1" applyNumberFormat="1" applyFont="1" applyFill="1" applyBorder="1" applyAlignment="1" applyProtection="1">
      <alignment horizontal="center" wrapText="1"/>
    </xf>
    <xf numFmtId="164" fontId="1" fillId="31" borderId="106" xfId="1" applyNumberFormat="1" applyFont="1" applyFill="1" applyBorder="1" applyAlignment="1" applyProtection="1">
      <alignment horizontal="center" wrapText="1"/>
    </xf>
    <xf numFmtId="164" fontId="1" fillId="31" borderId="89" xfId="1" applyNumberFormat="1" applyFont="1" applyFill="1" applyBorder="1" applyAlignment="1" applyProtection="1">
      <alignment horizontal="center" wrapText="1"/>
    </xf>
    <xf numFmtId="0" fontId="73" fillId="45" borderId="0" xfId="0" applyFont="1" applyFill="1" applyAlignment="1" applyProtection="1">
      <alignment horizontal="center" vertical="center"/>
    </xf>
    <xf numFmtId="0" fontId="1" fillId="32" borderId="0" xfId="104" applyFont="1" applyFill="1" applyBorder="1" applyProtection="1"/>
    <xf numFmtId="0" fontId="1" fillId="32" borderId="16" xfId="104" applyFont="1" applyFill="1" applyBorder="1" applyProtection="1"/>
    <xf numFmtId="0" fontId="1" fillId="32" borderId="0" xfId="104" applyFont="1" applyFill="1" applyBorder="1" applyAlignment="1" applyProtection="1"/>
    <xf numFmtId="0" fontId="1" fillId="32" borderId="0" xfId="104" applyFont="1" applyFill="1" applyBorder="1" applyAlignment="1" applyProtection="1">
      <alignment vertical="top"/>
    </xf>
    <xf numFmtId="0" fontId="75" fillId="32" borderId="0" xfId="0" applyFont="1" applyFill="1" applyAlignment="1" applyProtection="1"/>
    <xf numFmtId="0" fontId="76" fillId="32" borderId="16" xfId="0" applyFont="1" applyFill="1" applyBorder="1" applyAlignment="1" applyProtection="1">
      <alignment horizontal="right" vertical="center"/>
    </xf>
    <xf numFmtId="0" fontId="76" fillId="32" borderId="0" xfId="0" applyFont="1" applyFill="1" applyAlignment="1" applyProtection="1">
      <alignment vertical="center"/>
    </xf>
    <xf numFmtId="0" fontId="38" fillId="32" borderId="16" xfId="0" applyFont="1" applyFill="1" applyBorder="1" applyAlignment="1" applyProtection="1">
      <alignment horizontal="right" vertical="center"/>
    </xf>
    <xf numFmtId="0" fontId="77" fillId="33" borderId="0" xfId="0" applyFont="1" applyFill="1" applyAlignment="1" applyProtection="1">
      <alignment horizontal="right" vertical="center"/>
    </xf>
    <xf numFmtId="0" fontId="4" fillId="33" borderId="0" xfId="0" applyFont="1" applyFill="1" applyAlignment="1" applyProtection="1">
      <alignment horizontal="right" vertical="center"/>
    </xf>
    <xf numFmtId="0" fontId="1" fillId="33" borderId="0" xfId="0" applyFont="1" applyFill="1" applyAlignment="1" applyProtection="1">
      <alignment horizontal="center" vertical="center"/>
    </xf>
    <xf numFmtId="0" fontId="38" fillId="32" borderId="45" xfId="0" applyFont="1" applyFill="1" applyBorder="1" applyAlignment="1" applyProtection="1">
      <alignment vertical="center"/>
    </xf>
    <xf numFmtId="0" fontId="50" fillId="31" borderId="89" xfId="1" applyNumberFormat="1" applyFont="1" applyFill="1" applyBorder="1" applyAlignment="1" applyProtection="1">
      <alignment horizontal="left" vertical="center"/>
    </xf>
    <xf numFmtId="0" fontId="50" fillId="31" borderId="28" xfId="1" applyNumberFormat="1" applyFont="1" applyFill="1" applyBorder="1" applyAlignment="1" applyProtection="1">
      <alignment horizontal="left" vertical="center"/>
    </xf>
    <xf numFmtId="0" fontId="51" fillId="26" borderId="0" xfId="0" applyNumberFormat="1" applyFont="1" applyFill="1" applyBorder="1" applyAlignment="1" applyProtection="1">
      <alignment vertical="top"/>
    </xf>
    <xf numFmtId="0" fontId="4" fillId="32" borderId="31" xfId="1" applyNumberFormat="1" applyFont="1" applyFill="1" applyBorder="1" applyAlignment="1" applyProtection="1">
      <alignment horizontal="center" vertical="top" wrapText="1"/>
    </xf>
    <xf numFmtId="0" fontId="1" fillId="32" borderId="16" xfId="1" applyNumberFormat="1" applyFont="1" applyFill="1" applyBorder="1" applyAlignment="1" applyProtection="1">
      <alignment horizontal="center" vertical="center" wrapText="1"/>
    </xf>
    <xf numFmtId="0" fontId="1" fillId="32" borderId="16" xfId="1" applyNumberFormat="1" applyFont="1" applyFill="1" applyBorder="1" applyAlignment="1" applyProtection="1">
      <alignment horizontal="center" vertical="center"/>
    </xf>
    <xf numFmtId="0" fontId="4" fillId="32" borderId="16" xfId="1" applyNumberFormat="1" applyFont="1" applyFill="1" applyBorder="1" applyAlignment="1" applyProtection="1">
      <alignment horizontal="center" wrapText="1"/>
    </xf>
    <xf numFmtId="0" fontId="4" fillId="26" borderId="32" xfId="1" applyNumberFormat="1" applyFont="1" applyFill="1" applyBorder="1" applyAlignment="1" applyProtection="1">
      <alignment horizontal="center" vertical="top" wrapText="1"/>
    </xf>
    <xf numFmtId="168" fontId="1" fillId="30" borderId="24" xfId="1" applyNumberFormat="1" applyFont="1" applyFill="1" applyBorder="1" applyAlignment="1" applyProtection="1">
      <alignment horizontal="center" vertical="top" wrapText="1"/>
      <protection locked="0"/>
    </xf>
    <xf numFmtId="168" fontId="1" fillId="30" borderId="30" xfId="1" applyNumberFormat="1" applyFont="1" applyFill="1" applyBorder="1" applyAlignment="1" applyProtection="1">
      <alignment horizontal="center" vertical="top" wrapText="1"/>
      <protection locked="0"/>
    </xf>
    <xf numFmtId="168" fontId="1" fillId="30" borderId="27" xfId="1" applyNumberFormat="1" applyFont="1" applyFill="1" applyBorder="1" applyAlignment="1" applyProtection="1">
      <alignment horizontal="center" vertical="top" wrapText="1"/>
      <protection locked="0"/>
    </xf>
    <xf numFmtId="4" fontId="1" fillId="30" borderId="24" xfId="1" applyNumberFormat="1" applyFont="1" applyFill="1" applyBorder="1" applyAlignment="1" applyProtection="1">
      <alignment horizontal="center" vertical="top" wrapText="1"/>
      <protection locked="0"/>
    </xf>
    <xf numFmtId="4" fontId="1" fillId="30" borderId="30" xfId="1" applyNumberFormat="1" applyFont="1" applyFill="1" applyBorder="1" applyAlignment="1" applyProtection="1">
      <alignment horizontal="center" vertical="top" wrapText="1"/>
      <protection locked="0"/>
    </xf>
    <xf numFmtId="4" fontId="1" fillId="30" borderId="95" xfId="1" applyNumberFormat="1" applyFont="1" applyFill="1" applyBorder="1" applyAlignment="1" applyProtection="1">
      <alignment horizontal="center" vertical="top" wrapText="1"/>
      <protection locked="0"/>
    </xf>
    <xf numFmtId="4" fontId="1" fillId="30" borderId="27" xfId="1" applyNumberFormat="1" applyFont="1" applyFill="1" applyBorder="1" applyAlignment="1" applyProtection="1">
      <alignment horizontal="center" vertical="top" wrapText="1"/>
      <protection locked="0"/>
    </xf>
    <xf numFmtId="4" fontId="1" fillId="30" borderId="38" xfId="1" applyNumberFormat="1" applyFont="1" applyFill="1" applyBorder="1" applyAlignment="1" applyProtection="1">
      <alignment horizontal="center" vertical="top" wrapText="1"/>
      <protection locked="0"/>
    </xf>
    <xf numFmtId="3" fontId="1" fillId="27" borderId="24" xfId="1" applyNumberFormat="1" applyFont="1" applyFill="1" applyBorder="1" applyAlignment="1" applyProtection="1">
      <alignment horizontal="center" vertical="top" wrapText="1"/>
      <protection locked="0"/>
    </xf>
    <xf numFmtId="3" fontId="1" fillId="27" borderId="30" xfId="1" applyNumberFormat="1" applyFont="1" applyFill="1" applyBorder="1" applyAlignment="1" applyProtection="1">
      <alignment horizontal="center" vertical="top" wrapText="1"/>
      <protection locked="0"/>
    </xf>
    <xf numFmtId="3" fontId="1" fillId="27" borderId="27" xfId="1" applyNumberFormat="1" applyFont="1" applyFill="1" applyBorder="1" applyAlignment="1" applyProtection="1">
      <alignment horizontal="center" vertical="top" wrapText="1"/>
      <protection locked="0"/>
    </xf>
    <xf numFmtId="168" fontId="1" fillId="32" borderId="16" xfId="1" applyNumberFormat="1" applyFont="1" applyFill="1" applyBorder="1" applyAlignment="1" applyProtection="1">
      <alignment horizontal="center" vertical="top" wrapText="1"/>
    </xf>
    <xf numFmtId="3" fontId="1" fillId="32" borderId="16" xfId="1" applyNumberFormat="1" applyFont="1" applyFill="1" applyBorder="1" applyAlignment="1" applyProtection="1">
      <alignment horizontal="center" vertical="top" wrapText="1"/>
    </xf>
    <xf numFmtId="0" fontId="1" fillId="27" borderId="17" xfId="1" applyNumberFormat="1" applyFont="1" applyFill="1" applyBorder="1" applyAlignment="1" applyProtection="1">
      <alignment horizontal="center" vertical="top" wrapText="1"/>
      <protection locked="0"/>
    </xf>
    <xf numFmtId="0" fontId="1" fillId="27" borderId="24" xfId="1" applyNumberFormat="1" applyFont="1" applyFill="1" applyBorder="1" applyAlignment="1" applyProtection="1">
      <alignment horizontal="center" vertical="top" wrapText="1"/>
      <protection locked="0"/>
    </xf>
    <xf numFmtId="0" fontId="1" fillId="27" borderId="18" xfId="1" applyNumberFormat="1" applyFont="1" applyFill="1" applyBorder="1" applyAlignment="1" applyProtection="1">
      <alignment horizontal="center" vertical="top" wrapText="1"/>
      <protection locked="0"/>
    </xf>
    <xf numFmtId="0" fontId="1" fillId="27" borderId="30" xfId="1" applyNumberFormat="1" applyFont="1" applyFill="1" applyBorder="1" applyAlignment="1" applyProtection="1">
      <alignment horizontal="center" vertical="top" wrapText="1"/>
      <protection locked="0"/>
    </xf>
    <xf numFmtId="0" fontId="1" fillId="27" borderId="19" xfId="1" applyNumberFormat="1" applyFont="1" applyFill="1" applyBorder="1" applyAlignment="1" applyProtection="1">
      <alignment horizontal="center" vertical="top" wrapText="1"/>
      <protection locked="0"/>
    </xf>
    <xf numFmtId="0" fontId="1" fillId="27" borderId="27" xfId="1" applyNumberFormat="1" applyFont="1" applyFill="1" applyBorder="1" applyAlignment="1" applyProtection="1">
      <alignment horizontal="center" vertical="top" wrapText="1"/>
      <protection locked="0"/>
    </xf>
    <xf numFmtId="165" fontId="1" fillId="31" borderId="24" xfId="107" applyNumberFormat="1" applyFont="1" applyFill="1" applyBorder="1" applyAlignment="1" applyProtection="1">
      <alignment horizontal="center" vertical="top" wrapText="1"/>
    </xf>
    <xf numFmtId="165" fontId="1" fillId="31" borderId="30" xfId="107" applyNumberFormat="1" applyFont="1" applyFill="1" applyBorder="1" applyAlignment="1" applyProtection="1">
      <alignment horizontal="center" vertical="top" wrapText="1"/>
    </xf>
    <xf numFmtId="165" fontId="1" fillId="31" borderId="27" xfId="107" applyNumberFormat="1" applyFont="1" applyFill="1" applyBorder="1" applyAlignment="1" applyProtection="1">
      <alignment horizontal="center" vertical="top" wrapText="1"/>
    </xf>
    <xf numFmtId="4" fontId="1" fillId="31" borderId="24" xfId="107" applyNumberFormat="1" applyFont="1" applyFill="1" applyBorder="1" applyAlignment="1" applyProtection="1">
      <alignment horizontal="center" vertical="top" wrapText="1"/>
    </xf>
    <xf numFmtId="4" fontId="1" fillId="31" borderId="30" xfId="107" applyNumberFormat="1" applyFont="1" applyFill="1" applyBorder="1" applyAlignment="1" applyProtection="1">
      <alignment horizontal="center" vertical="top" wrapText="1"/>
    </xf>
    <xf numFmtId="4" fontId="1" fillId="31" borderId="95" xfId="107" applyNumberFormat="1" applyFont="1" applyFill="1" applyBorder="1" applyAlignment="1" applyProtection="1">
      <alignment horizontal="center" vertical="top" wrapText="1"/>
    </xf>
    <xf numFmtId="4" fontId="1" fillId="31" borderId="27" xfId="107" applyNumberFormat="1" applyFont="1" applyFill="1" applyBorder="1" applyAlignment="1" applyProtection="1">
      <alignment horizontal="center" vertical="top" wrapText="1"/>
    </xf>
    <xf numFmtId="4" fontId="1" fillId="31" borderId="38" xfId="107" applyNumberFormat="1" applyFont="1" applyFill="1" applyBorder="1" applyAlignment="1" applyProtection="1">
      <alignment horizontal="center" vertical="top" wrapText="1"/>
    </xf>
    <xf numFmtId="165" fontId="1" fillId="31" borderId="100" xfId="107" applyNumberFormat="1" applyFont="1" applyFill="1" applyBorder="1" applyAlignment="1" applyProtection="1">
      <alignment horizontal="center" vertical="top" wrapText="1"/>
    </xf>
    <xf numFmtId="165" fontId="1" fillId="31" borderId="92" xfId="107" applyNumberFormat="1" applyFont="1" applyFill="1" applyBorder="1" applyAlignment="1" applyProtection="1">
      <alignment horizontal="center" vertical="top" wrapText="1"/>
    </xf>
    <xf numFmtId="4" fontId="1" fillId="31" borderId="91" xfId="107" applyNumberFormat="1" applyFont="1" applyFill="1" applyBorder="1" applyAlignment="1" applyProtection="1">
      <alignment horizontal="center" vertical="top" wrapText="1"/>
    </xf>
    <xf numFmtId="4" fontId="1" fillId="31" borderId="100" xfId="107" applyNumberFormat="1" applyFont="1" applyFill="1" applyBorder="1" applyAlignment="1" applyProtection="1">
      <alignment horizontal="center" vertical="top" wrapText="1"/>
    </xf>
    <xf numFmtId="4" fontId="1" fillId="31" borderId="107" xfId="107" applyNumberFormat="1" applyFont="1" applyFill="1" applyBorder="1" applyAlignment="1" applyProtection="1">
      <alignment horizontal="center" vertical="top" wrapText="1"/>
    </xf>
    <xf numFmtId="4" fontId="1" fillId="31" borderId="92" xfId="107" applyNumberFormat="1" applyFont="1" applyFill="1" applyBorder="1" applyAlignment="1" applyProtection="1">
      <alignment horizontal="center" vertical="top" wrapText="1"/>
    </xf>
    <xf numFmtId="4" fontId="1" fillId="31" borderId="90" xfId="107" applyNumberFormat="1" applyFont="1" applyFill="1" applyBorder="1" applyAlignment="1" applyProtection="1">
      <alignment horizontal="center" vertical="top" wrapText="1"/>
    </xf>
    <xf numFmtId="0" fontId="1" fillId="2" borderId="16" xfId="0" applyNumberFormat="1" applyFont="1" applyFill="1" applyBorder="1" applyAlignment="1" applyProtection="1">
      <alignment horizontal="center" vertical="center" shrinkToFit="1"/>
      <protection locked="0"/>
    </xf>
    <xf numFmtId="0" fontId="1" fillId="2" borderId="17"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left" vertical="center" wrapText="1"/>
      <protection locked="0"/>
    </xf>
    <xf numFmtId="0" fontId="1" fillId="2"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left" vertical="center" wrapText="1"/>
      <protection locked="0"/>
    </xf>
    <xf numFmtId="0" fontId="1" fillId="33" borderId="17" xfId="1" applyNumberFormat="1" applyFont="1" applyFill="1" applyBorder="1" applyAlignment="1" applyProtection="1">
      <alignment horizontal="center" vertical="top" wrapText="1"/>
    </xf>
    <xf numFmtId="0" fontId="38" fillId="33" borderId="18" xfId="0" applyFont="1" applyFill="1" applyBorder="1" applyAlignment="1" applyProtection="1">
      <alignment horizontal="center" vertical="top" wrapText="1"/>
    </xf>
    <xf numFmtId="0" fontId="38" fillId="33" borderId="19" xfId="0" applyFont="1" applyFill="1" applyBorder="1" applyAlignment="1" applyProtection="1">
      <alignment horizontal="center" vertical="top" wrapText="1"/>
    </xf>
    <xf numFmtId="0" fontId="1" fillId="27" borderId="17" xfId="0" applyNumberFormat="1" applyFont="1" applyFill="1" applyBorder="1" applyAlignment="1" applyProtection="1">
      <alignment horizontal="center" vertical="top"/>
      <protection locked="0"/>
    </xf>
    <xf numFmtId="0" fontId="1" fillId="27" borderId="18" xfId="0" applyNumberFormat="1" applyFont="1" applyFill="1" applyBorder="1" applyAlignment="1" applyProtection="1">
      <alignment horizontal="center" vertical="top"/>
      <protection locked="0"/>
    </xf>
    <xf numFmtId="0" fontId="1" fillId="27" borderId="19" xfId="0" applyNumberFormat="1" applyFont="1" applyFill="1" applyBorder="1" applyAlignment="1" applyProtection="1">
      <alignment horizontal="center" vertical="top"/>
      <protection locked="0"/>
    </xf>
    <xf numFmtId="0" fontId="1" fillId="27" borderId="87" xfId="1" applyNumberFormat="1" applyFont="1" applyFill="1" applyBorder="1" applyAlignment="1" applyProtection="1">
      <alignment horizontal="center" vertical="top" wrapText="1"/>
      <protection locked="0"/>
    </xf>
    <xf numFmtId="0" fontId="1" fillId="27" borderId="87" xfId="0" applyNumberFormat="1" applyFont="1" applyFill="1" applyBorder="1" applyAlignment="1" applyProtection="1">
      <alignment horizontal="center" vertical="top"/>
      <protection locked="0"/>
    </xf>
    <xf numFmtId="0" fontId="1" fillId="27" borderId="86" xfId="1" applyNumberFormat="1" applyFont="1" applyFill="1" applyBorder="1" applyAlignment="1" applyProtection="1">
      <alignment horizontal="center" vertical="top" wrapText="1"/>
      <protection locked="0"/>
    </xf>
    <xf numFmtId="0" fontId="1" fillId="27" borderId="86" xfId="0" applyNumberFormat="1" applyFont="1" applyFill="1" applyBorder="1" applyAlignment="1" applyProtection="1">
      <alignment horizontal="center" vertical="top"/>
      <protection locked="0"/>
    </xf>
    <xf numFmtId="168" fontId="1" fillId="2" borderId="91" xfId="1" applyNumberFormat="1" applyFont="1" applyFill="1" applyBorder="1" applyAlignment="1" applyProtection="1">
      <alignment horizontal="center" vertical="top" wrapText="1"/>
      <protection locked="0"/>
    </xf>
    <xf numFmtId="168" fontId="1" fillId="2" borderId="100" xfId="1" applyNumberFormat="1" applyFont="1" applyFill="1" applyBorder="1" applyAlignment="1" applyProtection="1">
      <alignment horizontal="center" vertical="top" wrapText="1"/>
      <protection locked="0"/>
    </xf>
    <xf numFmtId="168" fontId="1" fillId="2" borderId="92" xfId="1" applyNumberFormat="1" applyFont="1" applyFill="1" applyBorder="1" applyAlignment="1" applyProtection="1">
      <alignment horizontal="center" vertical="top" wrapText="1"/>
      <protection locked="0"/>
    </xf>
    <xf numFmtId="3" fontId="1" fillId="27" borderId="91" xfId="1" applyNumberFormat="1" applyFont="1" applyFill="1" applyBorder="1" applyAlignment="1" applyProtection="1">
      <alignment horizontal="center" vertical="top" wrapText="1"/>
      <protection locked="0"/>
    </xf>
    <xf numFmtId="3" fontId="1" fillId="27" borderId="100" xfId="1" applyNumberFormat="1" applyFont="1" applyFill="1" applyBorder="1" applyAlignment="1" applyProtection="1">
      <alignment horizontal="center" vertical="top" wrapText="1"/>
      <protection locked="0"/>
    </xf>
    <xf numFmtId="3" fontId="1" fillId="27" borderId="92" xfId="1" applyNumberFormat="1" applyFont="1" applyFill="1" applyBorder="1" applyAlignment="1" applyProtection="1">
      <alignment horizontal="center" vertical="top" wrapText="1"/>
      <protection locked="0"/>
    </xf>
    <xf numFmtId="3" fontId="1" fillId="27" borderId="99" xfId="1" applyNumberFormat="1" applyFont="1" applyFill="1" applyBorder="1" applyAlignment="1" applyProtection="1">
      <alignment horizontal="center" vertical="top" wrapText="1"/>
      <protection locked="0"/>
    </xf>
    <xf numFmtId="0" fontId="1" fillId="27" borderId="91" xfId="1" applyNumberFormat="1" applyFont="1" applyFill="1" applyBorder="1" applyAlignment="1" applyProtection="1">
      <alignment horizontal="center" vertical="top" wrapText="1"/>
      <protection locked="0"/>
    </xf>
    <xf numFmtId="0" fontId="1" fillId="27" borderId="100" xfId="1" applyNumberFormat="1" applyFont="1" applyFill="1" applyBorder="1" applyAlignment="1" applyProtection="1">
      <alignment horizontal="center" vertical="top" wrapText="1"/>
      <protection locked="0"/>
    </xf>
    <xf numFmtId="0" fontId="1" fillId="27" borderId="92" xfId="1" applyNumberFormat="1" applyFont="1" applyFill="1" applyBorder="1" applyAlignment="1" applyProtection="1">
      <alignment horizontal="center" vertical="top" wrapText="1"/>
      <protection locked="0"/>
    </xf>
    <xf numFmtId="0" fontId="68" fillId="33" borderId="16" xfId="1" applyNumberFormat="1" applyFont="1" applyFill="1" applyBorder="1" applyAlignment="1" applyProtection="1">
      <alignment horizontal="center" vertical="top" wrapText="1"/>
    </xf>
    <xf numFmtId="3" fontId="68" fillId="33" borderId="16" xfId="1" applyNumberFormat="1" applyFont="1" applyFill="1" applyBorder="1" applyAlignment="1" applyProtection="1">
      <alignment horizontal="center" vertical="top" wrapText="1"/>
    </xf>
    <xf numFmtId="0" fontId="68" fillId="33" borderId="17" xfId="1" applyNumberFormat="1" applyFont="1" applyFill="1" applyBorder="1" applyAlignment="1" applyProtection="1">
      <alignment horizontal="center" vertical="top" wrapText="1"/>
    </xf>
    <xf numFmtId="0" fontId="68" fillId="33" borderId="19" xfId="1" applyNumberFormat="1" applyFont="1" applyFill="1" applyBorder="1" applyAlignment="1" applyProtection="1">
      <alignment horizontal="center" vertical="top" wrapText="1"/>
    </xf>
    <xf numFmtId="4" fontId="1" fillId="2" borderId="91" xfId="1" applyNumberFormat="1" applyFont="1" applyFill="1" applyBorder="1" applyAlignment="1" applyProtection="1">
      <alignment horizontal="center" vertical="top" wrapText="1"/>
      <protection locked="0"/>
    </xf>
    <xf numFmtId="4" fontId="1" fillId="2" borderId="100" xfId="1" applyNumberFormat="1" applyFont="1" applyFill="1" applyBorder="1" applyAlignment="1" applyProtection="1">
      <alignment horizontal="center" vertical="top" wrapText="1"/>
      <protection locked="0"/>
    </xf>
    <xf numFmtId="4" fontId="1" fillId="2" borderId="107" xfId="1" applyNumberFormat="1" applyFont="1" applyFill="1" applyBorder="1" applyAlignment="1" applyProtection="1">
      <alignment horizontal="center" vertical="top" wrapText="1"/>
      <protection locked="0"/>
    </xf>
    <xf numFmtId="4" fontId="1" fillId="2" borderId="92" xfId="1" applyNumberFormat="1" applyFont="1" applyFill="1" applyBorder="1" applyAlignment="1" applyProtection="1">
      <alignment horizontal="center" vertical="top" wrapText="1"/>
      <protection locked="0"/>
    </xf>
    <xf numFmtId="4" fontId="1" fillId="2" borderId="90" xfId="1" applyNumberFormat="1" applyFont="1" applyFill="1" applyBorder="1" applyAlignment="1" applyProtection="1">
      <alignment horizontal="center" vertical="top" wrapText="1"/>
      <protection locked="0"/>
    </xf>
    <xf numFmtId="0" fontId="1" fillId="31" borderId="86" xfId="1" applyNumberFormat="1" applyFont="1" applyFill="1" applyBorder="1" applyAlignment="1" applyProtection="1">
      <alignment horizontal="center" vertical="top" wrapText="1"/>
    </xf>
    <xf numFmtId="0" fontId="4" fillId="26" borderId="28" xfId="0" applyFont="1" applyFill="1" applyBorder="1" applyAlignment="1" applyProtection="1">
      <alignment horizontal="center" vertical="top"/>
    </xf>
    <xf numFmtId="0" fontId="4" fillId="33" borderId="31" xfId="1" applyNumberFormat="1" applyFont="1" applyFill="1" applyBorder="1" applyAlignment="1" applyProtection="1">
      <alignment horizontal="center" vertical="center"/>
    </xf>
    <xf numFmtId="169" fontId="1" fillId="31" borderId="16" xfId="1" applyNumberFormat="1" applyFont="1" applyFill="1" applyBorder="1" applyAlignment="1" applyProtection="1">
      <alignment horizontal="center" vertical="center"/>
    </xf>
    <xf numFmtId="0" fontId="1" fillId="26" borderId="23" xfId="0" applyFont="1" applyFill="1" applyBorder="1" applyAlignment="1" applyProtection="1">
      <alignment horizontal="right" vertical="top"/>
    </xf>
    <xf numFmtId="0" fontId="1" fillId="26" borderId="21" xfId="0" applyFont="1" applyFill="1" applyBorder="1" applyAlignment="1" applyProtection="1">
      <alignment horizontal="right" vertical="top"/>
    </xf>
    <xf numFmtId="0" fontId="1" fillId="26" borderId="26" xfId="0" applyFont="1" applyFill="1" applyBorder="1" applyAlignment="1" applyProtection="1">
      <alignment horizontal="right" vertical="top"/>
    </xf>
    <xf numFmtId="0" fontId="1" fillId="31" borderId="17" xfId="0" applyFont="1" applyFill="1" applyBorder="1" applyAlignment="1" applyProtection="1">
      <alignment horizontal="center" vertical="top"/>
    </xf>
    <xf numFmtId="0" fontId="1" fillId="31" borderId="18" xfId="0" applyFont="1" applyFill="1" applyBorder="1" applyAlignment="1" applyProtection="1">
      <alignment horizontal="center" vertical="top"/>
    </xf>
    <xf numFmtId="0" fontId="1" fillId="31" borderId="19" xfId="0" applyFont="1" applyFill="1" applyBorder="1" applyAlignment="1" applyProtection="1">
      <alignment horizontal="center" vertical="top"/>
    </xf>
    <xf numFmtId="0" fontId="1" fillId="31" borderId="86" xfId="0" applyFont="1" applyFill="1" applyBorder="1" applyAlignment="1" applyProtection="1">
      <alignment horizontal="center" vertical="top"/>
    </xf>
    <xf numFmtId="0" fontId="1" fillId="33" borderId="0" xfId="0" applyNumberFormat="1" applyFont="1" applyFill="1" applyBorder="1" applyAlignment="1" applyProtection="1">
      <alignment vertical="top"/>
    </xf>
    <xf numFmtId="0" fontId="4" fillId="26" borderId="28" xfId="1" applyNumberFormat="1" applyFont="1" applyFill="1" applyBorder="1" applyAlignment="1" applyProtection="1">
      <alignment horizontal="right" vertical="top" wrapText="1"/>
    </xf>
    <xf numFmtId="0" fontId="4" fillId="26" borderId="28" xfId="1" applyNumberFormat="1" applyFont="1" applyFill="1" applyBorder="1" applyAlignment="1" applyProtection="1">
      <alignment horizontal="center" vertical="top" wrapText="1"/>
    </xf>
    <xf numFmtId="0" fontId="4" fillId="26" borderId="38" xfId="0" applyNumberFormat="1" applyFont="1" applyFill="1" applyBorder="1" applyAlignment="1" applyProtection="1">
      <alignment horizontal="center" vertical="top" wrapText="1"/>
    </xf>
    <xf numFmtId="0" fontId="4" fillId="26" borderId="36" xfId="0" applyNumberFormat="1" applyFont="1" applyFill="1" applyBorder="1" applyAlignment="1" applyProtection="1">
      <alignment horizontal="center" vertical="top" wrapText="1"/>
    </xf>
    <xf numFmtId="0" fontId="4" fillId="26" borderId="32" xfId="0" applyNumberFormat="1" applyFont="1" applyFill="1" applyBorder="1" applyAlignment="1" applyProtection="1">
      <alignment horizontal="center" vertical="top" wrapText="1"/>
    </xf>
    <xf numFmtId="0" fontId="1" fillId="26" borderId="32" xfId="0" applyNumberFormat="1" applyFont="1" applyFill="1" applyBorder="1" applyAlignment="1" applyProtection="1">
      <alignment vertical="top"/>
    </xf>
    <xf numFmtId="0" fontId="1" fillId="26" borderId="13" xfId="0" applyFont="1" applyFill="1" applyBorder="1" applyAlignment="1" applyProtection="1">
      <alignment horizontal="right" vertical="top"/>
    </xf>
    <xf numFmtId="0" fontId="26" fillId="26" borderId="13" xfId="0" applyFont="1" applyFill="1" applyBorder="1" applyAlignment="1" applyProtection="1">
      <alignment vertical="top" wrapText="1"/>
    </xf>
    <xf numFmtId="0" fontId="26" fillId="26" borderId="28" xfId="0" applyFont="1" applyFill="1" applyBorder="1" applyAlignment="1" applyProtection="1">
      <alignment vertical="top" wrapText="1"/>
    </xf>
    <xf numFmtId="0" fontId="78" fillId="32" borderId="16" xfId="0" applyFont="1" applyFill="1" applyBorder="1" applyAlignment="1" applyProtection="1">
      <alignment horizontal="center"/>
    </xf>
    <xf numFmtId="167" fontId="1" fillId="33" borderId="27" xfId="107" applyNumberFormat="1" applyFont="1" applyFill="1" applyBorder="1" applyAlignment="1" applyProtection="1">
      <alignment horizontal="center" vertical="top" wrapText="1"/>
    </xf>
    <xf numFmtId="9" fontId="1" fillId="33" borderId="92" xfId="107" applyFont="1" applyFill="1" applyBorder="1" applyAlignment="1" applyProtection="1">
      <alignment horizontal="center" vertical="top" wrapText="1"/>
    </xf>
    <xf numFmtId="9" fontId="1" fillId="33" borderId="19" xfId="107" applyFont="1" applyFill="1" applyBorder="1" applyAlignment="1" applyProtection="1">
      <alignment horizontal="center" vertical="top" wrapText="1"/>
    </xf>
    <xf numFmtId="9" fontId="1" fillId="33" borderId="17" xfId="107" applyFont="1" applyFill="1" applyBorder="1" applyAlignment="1" applyProtection="1">
      <alignment horizontal="center" vertical="top" wrapText="1"/>
    </xf>
    <xf numFmtId="9" fontId="1" fillId="33" borderId="18" xfId="107" applyFont="1" applyFill="1" applyBorder="1" applyAlignment="1" applyProtection="1">
      <alignment horizontal="center" vertical="top" wrapText="1"/>
    </xf>
    <xf numFmtId="2" fontId="1" fillId="31" borderId="17" xfId="1" applyNumberFormat="1" applyFont="1" applyFill="1" applyBorder="1" applyAlignment="1" applyProtection="1">
      <alignment horizontal="center" vertical="top" shrinkToFit="1"/>
    </xf>
    <xf numFmtId="2" fontId="1" fillId="31" borderId="18" xfId="1" applyNumberFormat="1" applyFont="1" applyFill="1" applyBorder="1" applyAlignment="1" applyProtection="1">
      <alignment horizontal="center" vertical="top" shrinkToFit="1"/>
    </xf>
    <xf numFmtId="2" fontId="1" fillId="31" borderId="19" xfId="1" applyNumberFormat="1" applyFont="1" applyFill="1" applyBorder="1" applyAlignment="1" applyProtection="1">
      <alignment horizontal="center" vertical="top" shrinkToFit="1"/>
    </xf>
    <xf numFmtId="170" fontId="1" fillId="31" borderId="17" xfId="1" applyNumberFormat="1" applyFont="1" applyFill="1" applyBorder="1" applyAlignment="1" applyProtection="1">
      <alignment horizontal="center" vertical="top" shrinkToFit="1"/>
    </xf>
    <xf numFmtId="170" fontId="1" fillId="31" borderId="18" xfId="1" applyNumberFormat="1" applyFont="1" applyFill="1" applyBorder="1" applyAlignment="1" applyProtection="1">
      <alignment horizontal="center" vertical="top" shrinkToFit="1"/>
    </xf>
    <xf numFmtId="170" fontId="1" fillId="31" borderId="19" xfId="1" applyNumberFormat="1" applyFont="1" applyFill="1" applyBorder="1" applyAlignment="1" applyProtection="1">
      <alignment horizontal="center" vertical="top" shrinkToFit="1"/>
    </xf>
    <xf numFmtId="2" fontId="1" fillId="31" borderId="87" xfId="1" applyNumberFormat="1" applyFont="1" applyFill="1" applyBorder="1" applyAlignment="1" applyProtection="1">
      <alignment horizontal="center" vertical="top" shrinkToFit="1"/>
    </xf>
    <xf numFmtId="2" fontId="1" fillId="31" borderId="86" xfId="1" applyNumberFormat="1" applyFont="1" applyFill="1" applyBorder="1" applyAlignment="1" applyProtection="1">
      <alignment horizontal="center" vertical="top" shrinkToFit="1"/>
    </xf>
    <xf numFmtId="0" fontId="34" fillId="32" borderId="44" xfId="0" applyFont="1" applyFill="1" applyBorder="1" applyAlignment="1" applyProtection="1">
      <alignment vertical="center"/>
    </xf>
    <xf numFmtId="0" fontId="4" fillId="26" borderId="0" xfId="0" applyNumberFormat="1" applyFont="1" applyFill="1" applyBorder="1" applyAlignment="1" applyProtection="1">
      <alignment horizontal="right" vertical="top"/>
    </xf>
    <xf numFmtId="0" fontId="0" fillId="41" borderId="47" xfId="0" applyFill="1" applyBorder="1" applyAlignment="1" applyProtection="1"/>
    <xf numFmtId="0" fontId="0" fillId="41" borderId="0" xfId="0" applyFill="1" applyBorder="1" applyAlignment="1" applyProtection="1"/>
    <xf numFmtId="0" fontId="1" fillId="41" borderId="0" xfId="0" applyFont="1" applyFill="1" applyBorder="1" applyAlignment="1" applyProtection="1"/>
    <xf numFmtId="0" fontId="1" fillId="41" borderId="48" xfId="0" applyFont="1" applyFill="1" applyBorder="1" applyAlignment="1" applyProtection="1"/>
    <xf numFmtId="0" fontId="1" fillId="31" borderId="17" xfId="0" applyFont="1" applyFill="1" applyBorder="1" applyAlignment="1" applyProtection="1">
      <alignment horizontal="center" vertical="center" wrapText="1"/>
    </xf>
    <xf numFmtId="0" fontId="1" fillId="31" borderId="17" xfId="0" applyFont="1" applyFill="1" applyBorder="1" applyAlignment="1" applyProtection="1">
      <alignment horizontal="left" vertical="center" wrapText="1"/>
    </xf>
    <xf numFmtId="0" fontId="1" fillId="31" borderId="18" xfId="0" applyFont="1" applyFill="1" applyBorder="1" applyAlignment="1" applyProtection="1">
      <alignment horizontal="center" vertical="center" wrapText="1"/>
    </xf>
    <xf numFmtId="0" fontId="1" fillId="31" borderId="18" xfId="0" applyFont="1" applyFill="1" applyBorder="1" applyAlignment="1" applyProtection="1">
      <alignment horizontal="left" vertical="center" wrapText="1"/>
    </xf>
    <xf numFmtId="0" fontId="1" fillId="31" borderId="19" xfId="0" applyFont="1" applyFill="1" applyBorder="1" applyAlignment="1" applyProtection="1">
      <alignment horizontal="center" vertical="center" wrapText="1"/>
    </xf>
    <xf numFmtId="0" fontId="1" fillId="31" borderId="19" xfId="0" applyFont="1" applyFill="1" applyBorder="1" applyAlignment="1" applyProtection="1">
      <alignment horizontal="left" vertical="center" wrapText="1"/>
    </xf>
    <xf numFmtId="164" fontId="1" fillId="31" borderId="106" xfId="1" applyNumberFormat="1" applyFont="1" applyFill="1" applyBorder="1" applyAlignment="1" applyProtection="1">
      <alignment horizontal="center" shrinkToFit="1"/>
    </xf>
    <xf numFmtId="164" fontId="1" fillId="31" borderId="89" xfId="1" applyNumberFormat="1" applyFont="1" applyFill="1" applyBorder="1" applyAlignment="1" applyProtection="1">
      <alignment horizontal="center" shrinkToFit="1"/>
    </xf>
    <xf numFmtId="164" fontId="1" fillId="31" borderId="31" xfId="1" applyNumberFormat="1" applyFont="1" applyFill="1" applyBorder="1" applyAlignment="1" applyProtection="1">
      <alignment horizontal="center" shrinkToFit="1"/>
    </xf>
    <xf numFmtId="0" fontId="38" fillId="32" borderId="0" xfId="0" applyFont="1" applyFill="1" applyAlignment="1" applyProtection="1">
      <alignment horizontal="center" vertical="center"/>
    </xf>
    <xf numFmtId="0" fontId="38" fillId="32" borderId="0" xfId="0" quotePrefix="1" applyFont="1" applyFill="1" applyAlignment="1" applyProtection="1">
      <alignment horizontal="right"/>
    </xf>
    <xf numFmtId="2" fontId="1" fillId="33" borderId="16" xfId="0" applyNumberFormat="1" applyFont="1" applyFill="1" applyBorder="1" applyAlignment="1" applyProtection="1">
      <alignment horizontal="center" vertical="top"/>
    </xf>
    <xf numFmtId="170" fontId="1" fillId="30" borderId="17" xfId="1" applyNumberFormat="1" applyFont="1" applyFill="1" applyBorder="1" applyAlignment="1" applyProtection="1">
      <alignment horizontal="center" vertical="top" wrapText="1"/>
      <protection locked="0"/>
    </xf>
    <xf numFmtId="170" fontId="1" fillId="30" borderId="24" xfId="1" applyNumberFormat="1" applyFont="1" applyFill="1" applyBorder="1" applyAlignment="1" applyProtection="1">
      <alignment horizontal="center" vertical="top" wrapText="1"/>
      <protection locked="0"/>
    </xf>
    <xf numFmtId="170" fontId="1" fillId="2" borderId="91" xfId="1" applyNumberFormat="1" applyFont="1" applyFill="1" applyBorder="1" applyAlignment="1" applyProtection="1">
      <alignment horizontal="center" vertical="top" wrapText="1"/>
      <protection locked="0"/>
    </xf>
    <xf numFmtId="170" fontId="1" fillId="30" borderId="18" xfId="1" applyNumberFormat="1" applyFont="1" applyFill="1" applyBorder="1" applyAlignment="1" applyProtection="1">
      <alignment horizontal="center" vertical="top" wrapText="1"/>
      <protection locked="0"/>
    </xf>
    <xf numFmtId="170" fontId="1" fillId="30" borderId="30" xfId="1" applyNumberFormat="1" applyFont="1" applyFill="1" applyBorder="1" applyAlignment="1" applyProtection="1">
      <alignment horizontal="center" vertical="top" wrapText="1"/>
      <protection locked="0"/>
    </xf>
    <xf numFmtId="170" fontId="1" fillId="2" borderId="100" xfId="1" applyNumberFormat="1" applyFont="1" applyFill="1" applyBorder="1" applyAlignment="1" applyProtection="1">
      <alignment horizontal="center" vertical="top" wrapText="1"/>
      <protection locked="0"/>
    </xf>
    <xf numFmtId="170" fontId="1" fillId="30" borderId="19" xfId="1" applyNumberFormat="1" applyFont="1" applyFill="1" applyBorder="1" applyAlignment="1" applyProtection="1">
      <alignment horizontal="center" vertical="top" wrapText="1"/>
      <protection locked="0"/>
    </xf>
    <xf numFmtId="170" fontId="1" fillId="30" borderId="27" xfId="1" applyNumberFormat="1" applyFont="1" applyFill="1" applyBorder="1" applyAlignment="1" applyProtection="1">
      <alignment horizontal="center" vertical="top" wrapText="1"/>
      <protection locked="0"/>
    </xf>
    <xf numFmtId="170" fontId="1" fillId="2" borderId="92" xfId="1" applyNumberFormat="1" applyFont="1" applyFill="1" applyBorder="1" applyAlignment="1" applyProtection="1">
      <alignment horizontal="center" vertical="top" wrapText="1"/>
      <protection locked="0"/>
    </xf>
    <xf numFmtId="169" fontId="1" fillId="33" borderId="16" xfId="1" applyNumberFormat="1" applyFont="1" applyFill="1" applyBorder="1" applyAlignment="1" applyProtection="1">
      <alignment horizontal="center" vertical="center"/>
    </xf>
    <xf numFmtId="0" fontId="38" fillId="32" borderId="0" xfId="0" quotePrefix="1" applyFont="1" applyFill="1" applyAlignment="1" applyProtection="1">
      <alignment horizontal="left"/>
    </xf>
    <xf numFmtId="0" fontId="1" fillId="46" borderId="0" xfId="0" applyFont="1" applyFill="1" applyProtection="1"/>
    <xf numFmtId="0" fontId="1" fillId="0" borderId="0" xfId="0" applyFont="1" applyProtection="1"/>
    <xf numFmtId="0" fontId="4" fillId="32" borderId="0" xfId="104" applyFont="1" applyFill="1" applyBorder="1" applyAlignment="1" applyProtection="1">
      <alignment horizontal="center"/>
    </xf>
    <xf numFmtId="0" fontId="38" fillId="32" borderId="0" xfId="0" applyFont="1" applyFill="1" applyAlignment="1" applyProtection="1"/>
    <xf numFmtId="0" fontId="38" fillId="0" borderId="0" xfId="0" quotePrefix="1" applyFont="1" applyAlignment="1" applyProtection="1">
      <alignment horizontal="left"/>
    </xf>
    <xf numFmtId="0" fontId="4" fillId="26" borderId="29" xfId="1" applyNumberFormat="1" applyFont="1" applyFill="1" applyBorder="1" applyAlignment="1" applyProtection="1">
      <alignment horizontal="right" wrapText="1"/>
    </xf>
    <xf numFmtId="0" fontId="36" fillId="42" borderId="46" xfId="87" applyFont="1" applyFill="1" applyBorder="1" applyAlignment="1" applyProtection="1">
      <alignment horizontal="left" vertical="top" wrapText="1"/>
    </xf>
    <xf numFmtId="0" fontId="23" fillId="26" borderId="0" xfId="104" applyFont="1" applyFill="1" applyAlignment="1" applyProtection="1">
      <alignment horizontal="left" vertical="top" wrapText="1"/>
    </xf>
    <xf numFmtId="0" fontId="35" fillId="0" borderId="0" xfId="87" applyAlignment="1" applyProtection="1">
      <alignment horizontal="left"/>
    </xf>
    <xf numFmtId="0" fontId="35" fillId="26" borderId="0" xfId="87" applyFill="1" applyAlignment="1" applyProtection="1">
      <alignment horizontal="left" vertical="top" wrapText="1"/>
    </xf>
    <xf numFmtId="0" fontId="4" fillId="26" borderId="38" xfId="0" applyFont="1" applyFill="1" applyBorder="1" applyAlignment="1" applyProtection="1">
      <alignment horizontal="left" wrapText="1"/>
    </xf>
    <xf numFmtId="0" fontId="4" fillId="26" borderId="31" xfId="0" applyFont="1" applyFill="1" applyBorder="1" applyAlignment="1" applyProtection="1">
      <alignment horizontal="left" wrapText="1"/>
    </xf>
    <xf numFmtId="0" fontId="4" fillId="26" borderId="31" xfId="1" applyNumberFormat="1" applyFont="1" applyFill="1" applyBorder="1" applyAlignment="1" applyProtection="1">
      <alignment horizontal="left" vertical="top" wrapText="1"/>
    </xf>
    <xf numFmtId="0" fontId="4" fillId="26" borderId="32" xfId="0" applyNumberFormat="1" applyFont="1" applyFill="1" applyBorder="1" applyAlignment="1" applyProtection="1">
      <alignment horizontal="left" vertical="top" wrapText="1"/>
    </xf>
    <xf numFmtId="0" fontId="4" fillId="26" borderId="36" xfId="0" applyNumberFormat="1" applyFont="1" applyFill="1" applyBorder="1" applyAlignment="1" applyProtection="1">
      <alignment horizontal="left" vertical="top" wrapText="1"/>
    </xf>
    <xf numFmtId="0" fontId="4" fillId="26" borderId="89" xfId="1" applyNumberFormat="1" applyFont="1" applyFill="1" applyBorder="1" applyAlignment="1" applyProtection="1">
      <alignment horizontal="left" vertical="top" wrapText="1"/>
    </xf>
    <xf numFmtId="0" fontId="4" fillId="32" borderId="31" xfId="1" applyNumberFormat="1" applyFont="1" applyFill="1" applyBorder="1" applyAlignment="1" applyProtection="1">
      <alignment horizontal="left" vertical="top" wrapText="1"/>
    </xf>
    <xf numFmtId="0" fontId="66" fillId="42" borderId="41" xfId="0" applyFont="1" applyFill="1" applyBorder="1" applyAlignment="1" applyProtection="1">
      <alignment horizontal="left" vertical="center" wrapText="1"/>
    </xf>
    <xf numFmtId="0" fontId="25" fillId="26" borderId="0" xfId="0" applyNumberFormat="1" applyFont="1" applyFill="1" applyBorder="1" applyAlignment="1" applyProtection="1">
      <alignment horizontal="left" vertical="center" wrapText="1"/>
    </xf>
    <xf numFmtId="0" fontId="4" fillId="26" borderId="31" xfId="1" applyNumberFormat="1" applyFont="1" applyFill="1" applyBorder="1" applyAlignment="1" applyProtection="1">
      <alignment horizontal="left" wrapText="1"/>
    </xf>
    <xf numFmtId="0" fontId="62" fillId="26" borderId="17" xfId="1" applyNumberFormat="1" applyFont="1" applyFill="1" applyBorder="1" applyAlignment="1" applyProtection="1">
      <alignment horizontal="left" wrapText="1"/>
    </xf>
    <xf numFmtId="0" fontId="62" fillId="26" borderId="87" xfId="1" applyNumberFormat="1" applyFont="1" applyFill="1" applyBorder="1" applyAlignment="1" applyProtection="1">
      <alignment horizontal="left" wrapText="1"/>
    </xf>
    <xf numFmtId="0" fontId="4" fillId="26" borderId="36" xfId="1" applyNumberFormat="1" applyFont="1" applyFill="1" applyBorder="1" applyAlignment="1" applyProtection="1">
      <alignment horizontal="left" wrapText="1"/>
    </xf>
    <xf numFmtId="0" fontId="4" fillId="26" borderId="32" xfId="1" applyNumberFormat="1" applyFont="1" applyFill="1" applyBorder="1" applyAlignment="1" applyProtection="1">
      <alignment horizontal="left"/>
    </xf>
    <xf numFmtId="0" fontId="68" fillId="33" borderId="1" xfId="1" applyNumberFormat="1" applyFont="1" applyFill="1" applyBorder="1" applyAlignment="1" applyProtection="1">
      <alignment horizontal="left" vertical="top" wrapText="1"/>
    </xf>
    <xf numFmtId="0" fontId="4" fillId="42" borderId="108" xfId="0" applyFont="1" applyFill="1" applyBorder="1" applyAlignment="1" applyProtection="1">
      <alignment horizontal="left" vertical="center" wrapText="1"/>
    </xf>
    <xf numFmtId="0" fontId="27" fillId="26" borderId="37" xfId="0" applyFont="1" applyFill="1" applyBorder="1" applyAlignment="1" applyProtection="1">
      <alignment horizontal="left" vertical="center" wrapText="1"/>
    </xf>
    <xf numFmtId="0" fontId="4" fillId="26" borderId="0" xfId="0" applyFont="1" applyFill="1" applyBorder="1" applyAlignment="1" applyProtection="1">
      <alignment horizontal="left" vertical="top"/>
    </xf>
    <xf numFmtId="0" fontId="1" fillId="32" borderId="16" xfId="1" applyNumberFormat="1" applyFont="1" applyFill="1" applyBorder="1" applyAlignment="1" applyProtection="1">
      <alignment horizontal="left" vertical="center" wrapText="1"/>
    </xf>
    <xf numFmtId="0" fontId="26" fillId="26" borderId="0" xfId="0" applyFont="1" applyFill="1" applyBorder="1" applyAlignment="1" applyProtection="1">
      <alignment horizontal="left" vertical="top"/>
    </xf>
    <xf numFmtId="0" fontId="62" fillId="26" borderId="27" xfId="1" applyNumberFormat="1" applyFont="1" applyFill="1" applyBorder="1" applyAlignment="1" applyProtection="1">
      <alignment horizontal="left" vertical="top" wrapText="1"/>
    </xf>
    <xf numFmtId="0" fontId="73" fillId="45" borderId="0" xfId="0" applyFont="1" applyFill="1" applyAlignment="1" applyProtection="1">
      <alignment horizontal="left" vertical="center" wrapText="1"/>
    </xf>
    <xf numFmtId="0" fontId="1" fillId="26" borderId="27" xfId="0" applyNumberFormat="1" applyFont="1" applyFill="1" applyBorder="1" applyAlignment="1" applyProtection="1">
      <alignment horizontal="left" vertical="top"/>
    </xf>
    <xf numFmtId="0" fontId="4" fillId="26" borderId="0" xfId="0" applyFont="1" applyFill="1" applyAlignment="1" applyProtection="1">
      <alignment horizontal="left" vertical="center" wrapText="1"/>
    </xf>
    <xf numFmtId="0" fontId="4" fillId="26" borderId="0" xfId="0" applyNumberFormat="1" applyFont="1" applyFill="1" applyBorder="1" applyAlignment="1" applyProtection="1">
      <alignment horizontal="left" vertical="top"/>
    </xf>
    <xf numFmtId="0" fontId="1" fillId="46" borderId="0" xfId="0" applyFont="1" applyFill="1" applyAlignment="1" applyProtection="1">
      <alignment horizontal="left"/>
    </xf>
    <xf numFmtId="0" fontId="35" fillId="26" borderId="0" xfId="87" applyFill="1" applyBorder="1" applyAlignment="1" applyProtection="1">
      <alignment vertical="top"/>
    </xf>
    <xf numFmtId="0" fontId="1" fillId="26" borderId="2" xfId="0" applyNumberFormat="1" applyFont="1" applyFill="1" applyBorder="1" applyAlignment="1" applyProtection="1">
      <alignment vertical="top"/>
    </xf>
    <xf numFmtId="0" fontId="1" fillId="26" borderId="3" xfId="0" applyNumberFormat="1" applyFont="1" applyFill="1" applyBorder="1" applyAlignment="1" applyProtection="1">
      <alignment vertical="top"/>
    </xf>
    <xf numFmtId="0" fontId="55" fillId="26" borderId="0" xfId="0" applyNumberFormat="1" applyFont="1" applyFill="1" applyBorder="1" applyAlignment="1" applyProtection="1">
      <alignment vertical="top" wrapText="1"/>
    </xf>
    <xf numFmtId="0" fontId="25" fillId="26" borderId="0" xfId="0" applyNumberFormat="1" applyFont="1" applyFill="1" applyBorder="1" applyAlignment="1" applyProtection="1">
      <alignment vertical="top" wrapText="1"/>
    </xf>
    <xf numFmtId="0" fontId="22" fillId="26" borderId="0" xfId="0" applyFont="1" applyFill="1" applyAlignment="1" applyProtection="1">
      <alignment wrapText="1"/>
    </xf>
    <xf numFmtId="0" fontId="26" fillId="26" borderId="0" xfId="0" applyFont="1" applyFill="1" applyAlignment="1" applyProtection="1">
      <alignment vertical="top" wrapText="1"/>
    </xf>
    <xf numFmtId="0" fontId="0" fillId="0" borderId="0" xfId="0" applyAlignment="1" applyProtection="1">
      <alignment vertical="top" wrapText="1"/>
    </xf>
    <xf numFmtId="0" fontId="31" fillId="26" borderId="0" xfId="0" applyFont="1" applyFill="1" applyAlignment="1" applyProtection="1">
      <alignment horizontal="left" vertical="top" wrapText="1"/>
    </xf>
    <xf numFmtId="0" fontId="4" fillId="26" borderId="0" xfId="0" applyFont="1" applyFill="1" applyAlignment="1" applyProtection="1">
      <alignment horizontal="left" vertical="top"/>
    </xf>
    <xf numFmtId="0" fontId="31" fillId="26" borderId="0" xfId="0" applyFont="1" applyFill="1" applyAlignment="1" applyProtection="1">
      <alignment vertical="top" wrapText="1"/>
    </xf>
    <xf numFmtId="0" fontId="24" fillId="25" borderId="0" xfId="0" applyFont="1" applyFill="1" applyAlignment="1" applyProtection="1">
      <alignment horizontal="left" vertical="center" wrapText="1"/>
    </xf>
    <xf numFmtId="0" fontId="23" fillId="26" borderId="0" xfId="0" applyFont="1" applyFill="1" applyAlignment="1" applyProtection="1">
      <alignment vertical="top" wrapText="1"/>
    </xf>
    <xf numFmtId="0" fontId="4" fillId="26" borderId="38" xfId="1" applyNumberFormat="1" applyFont="1" applyFill="1" applyBorder="1" applyAlignment="1" applyProtection="1">
      <alignment horizontal="center" wrapText="1"/>
    </xf>
    <xf numFmtId="0" fontId="4" fillId="26" borderId="13" xfId="0" applyFont="1" applyFill="1" applyBorder="1" applyAlignment="1" applyProtection="1">
      <alignment horizontal="left" vertical="top"/>
    </xf>
    <xf numFmtId="0" fontId="4" fillId="26" borderId="28" xfId="0" applyFont="1" applyFill="1" applyBorder="1" applyAlignment="1" applyProtection="1">
      <alignment horizontal="left" vertical="top"/>
    </xf>
    <xf numFmtId="0" fontId="4" fillId="26" borderId="90" xfId="1" applyNumberFormat="1" applyFont="1" applyFill="1" applyBorder="1" applyAlignment="1" applyProtection="1">
      <alignment horizontal="center" wrapText="1"/>
    </xf>
    <xf numFmtId="0" fontId="4" fillId="26" borderId="36" xfId="1" applyNumberFormat="1" applyFont="1" applyFill="1" applyBorder="1" applyAlignment="1" applyProtection="1">
      <alignment horizontal="center" wrapText="1"/>
    </xf>
    <xf numFmtId="0" fontId="4" fillId="26" borderId="31" xfId="1" applyNumberFormat="1" applyFont="1" applyFill="1" applyBorder="1" applyAlignment="1" applyProtection="1">
      <alignment horizontal="center" wrapText="1"/>
    </xf>
    <xf numFmtId="0" fontId="51" fillId="26" borderId="0" xfId="0" applyNumberFormat="1" applyFont="1" applyFill="1" applyBorder="1" applyAlignment="1" applyProtection="1">
      <alignment horizontal="right" vertical="center"/>
    </xf>
    <xf numFmtId="0" fontId="1" fillId="31" borderId="27" xfId="0" applyNumberFormat="1" applyFont="1" applyFill="1" applyBorder="1" applyAlignment="1" applyProtection="1">
      <alignment vertical="top"/>
    </xf>
    <xf numFmtId="0" fontId="1" fillId="31" borderId="26" xfId="0" applyNumberFormat="1" applyFont="1" applyFill="1" applyBorder="1" applyAlignment="1" applyProtection="1">
      <alignment vertical="top"/>
    </xf>
    <xf numFmtId="0" fontId="1" fillId="31" borderId="30" xfId="0" applyNumberFormat="1" applyFont="1" applyFill="1" applyBorder="1" applyAlignment="1" applyProtection="1">
      <alignment vertical="top"/>
    </xf>
    <xf numFmtId="0" fontId="1" fillId="31" borderId="21" xfId="0" applyNumberFormat="1" applyFont="1" applyFill="1" applyBorder="1" applyAlignment="1" applyProtection="1">
      <alignment vertical="top"/>
    </xf>
    <xf numFmtId="0" fontId="4" fillId="26" borderId="0" xfId="0" applyFont="1" applyFill="1" applyAlignment="1" applyProtection="1">
      <alignment vertical="center" wrapText="1"/>
    </xf>
    <xf numFmtId="0" fontId="4" fillId="26" borderId="31" xfId="0" applyFont="1" applyFill="1" applyBorder="1" applyAlignment="1" applyProtection="1">
      <alignment horizontal="center" vertical="top"/>
    </xf>
    <xf numFmtId="0" fontId="4" fillId="26" borderId="31" xfId="0" applyFont="1" applyFill="1" applyBorder="1" applyAlignment="1" applyProtection="1">
      <alignment horizontal="left" vertical="top"/>
    </xf>
    <xf numFmtId="0" fontId="1" fillId="31" borderId="24" xfId="0" applyNumberFormat="1" applyFont="1" applyFill="1" applyBorder="1" applyAlignment="1" applyProtection="1">
      <alignment vertical="top"/>
    </xf>
    <xf numFmtId="0" fontId="1" fillId="31" borderId="23" xfId="0" applyNumberFormat="1" applyFont="1" applyFill="1" applyBorder="1" applyAlignment="1" applyProtection="1">
      <alignment vertical="top"/>
    </xf>
    <xf numFmtId="0" fontId="0" fillId="0" borderId="0" xfId="0" applyAlignment="1" applyProtection="1">
      <alignment vertical="top" wrapText="1"/>
    </xf>
    <xf numFmtId="171" fontId="38" fillId="32" borderId="0" xfId="0" applyNumberFormat="1" applyFont="1" applyFill="1" applyProtection="1"/>
    <xf numFmtId="171" fontId="1" fillId="31" borderId="24" xfId="107" applyNumberFormat="1" applyFont="1" applyFill="1" applyBorder="1" applyAlignment="1" applyProtection="1">
      <alignment horizontal="center" vertical="top" wrapText="1"/>
    </xf>
    <xf numFmtId="171" fontId="1" fillId="31" borderId="27" xfId="107" applyNumberFormat="1" applyFont="1" applyFill="1" applyBorder="1" applyAlignment="1" applyProtection="1">
      <alignment horizontal="center" vertical="top" wrapText="1"/>
    </xf>
    <xf numFmtId="171" fontId="1" fillId="31" borderId="1" xfId="1" applyNumberFormat="1" applyFont="1" applyFill="1" applyBorder="1" applyAlignment="1" applyProtection="1">
      <alignment horizontal="center" vertical="top"/>
    </xf>
    <xf numFmtId="171" fontId="1" fillId="31" borderId="16" xfId="1" applyNumberFormat="1" applyFont="1" applyFill="1" applyBorder="1" applyAlignment="1" applyProtection="1">
      <alignment horizontal="center" vertical="top" wrapText="1"/>
    </xf>
    <xf numFmtId="0" fontId="45" fillId="26" borderId="0" xfId="104" applyNumberFormat="1" applyFont="1" applyFill="1" applyAlignment="1" applyProtection="1">
      <alignment horizontal="left" vertical="top" wrapText="1"/>
    </xf>
    <xf numFmtId="0" fontId="35" fillId="26" borderId="0" xfId="87" applyFill="1" applyAlignment="1" applyProtection="1">
      <alignment horizontal="left" vertical="top"/>
    </xf>
    <xf numFmtId="0" fontId="71" fillId="28" borderId="0" xfId="104" applyNumberFormat="1" applyFont="1" applyFill="1" applyAlignment="1" applyProtection="1">
      <alignment horizontal="left" vertical="top" wrapText="1"/>
    </xf>
    <xf numFmtId="0" fontId="40" fillId="26" borderId="0" xfId="104" applyFill="1" applyAlignment="1" applyProtection="1">
      <alignment horizontal="left" vertical="top" wrapText="1"/>
    </xf>
    <xf numFmtId="0" fontId="28" fillId="26" borderId="0" xfId="104" applyNumberFormat="1" applyFont="1" applyFill="1" applyAlignment="1" applyProtection="1">
      <alignment horizontal="left" vertical="top" wrapText="1"/>
    </xf>
    <xf numFmtId="0" fontId="40" fillId="43" borderId="0" xfId="104" applyFill="1" applyAlignment="1" applyProtection="1">
      <alignment horizontal="left" vertical="top" wrapText="1"/>
    </xf>
    <xf numFmtId="0" fontId="4" fillId="34" borderId="44" xfId="104" applyNumberFormat="1" applyFont="1" applyFill="1" applyBorder="1" applyAlignment="1" applyProtection="1">
      <alignment horizontal="left" vertical="center" wrapText="1"/>
    </xf>
    <xf numFmtId="0" fontId="49" fillId="26" borderId="0" xfId="104" applyFont="1" applyFill="1" applyAlignment="1" applyProtection="1">
      <alignment horizontal="left" vertical="top" wrapText="1"/>
    </xf>
    <xf numFmtId="0" fontId="24" fillId="25" borderId="0" xfId="0" applyFont="1" applyFill="1" applyAlignment="1" applyProtection="1">
      <alignment horizontal="left" vertical="top" wrapText="1"/>
    </xf>
    <xf numFmtId="0" fontId="29" fillId="41" borderId="0" xfId="0" applyNumberFormat="1" applyFont="1" applyFill="1" applyBorder="1" applyAlignment="1" applyProtection="1">
      <alignment horizontal="left" vertical="top" wrapText="1"/>
    </xf>
    <xf numFmtId="0" fontId="4" fillId="26" borderId="16" xfId="0" applyNumberFormat="1" applyFont="1" applyFill="1" applyBorder="1" applyAlignment="1" applyProtection="1">
      <alignment horizontal="left" vertical="center" wrapText="1"/>
    </xf>
    <xf numFmtId="0" fontId="23" fillId="26" borderId="0" xfId="0" applyFont="1" applyFill="1" applyAlignment="1" applyProtection="1">
      <alignment horizontal="left" vertical="top" wrapText="1"/>
    </xf>
    <xf numFmtId="0" fontId="26" fillId="26" borderId="0" xfId="1" applyFont="1" applyFill="1" applyAlignment="1" applyProtection="1">
      <alignment horizontal="left" vertical="top" wrapText="1"/>
    </xf>
    <xf numFmtId="0" fontId="24" fillId="25" borderId="0" xfId="0" applyFont="1" applyFill="1" applyAlignment="1" applyProtection="1">
      <alignment horizontal="left" vertical="center" wrapText="1"/>
    </xf>
    <xf numFmtId="0" fontId="29" fillId="41" borderId="0" xfId="0" applyNumberFormat="1" applyFont="1" applyFill="1" applyBorder="1" applyAlignment="1" applyProtection="1">
      <alignment horizontal="left" vertical="center" wrapText="1"/>
    </xf>
    <xf numFmtId="0" fontId="1" fillId="26" borderId="0" xfId="0" applyFont="1" applyFill="1" applyBorder="1" applyAlignment="1" applyProtection="1">
      <alignment horizontal="left" wrapText="1"/>
    </xf>
    <xf numFmtId="0" fontId="4" fillId="26" borderId="0" xfId="0" applyFont="1" applyFill="1" applyBorder="1" applyAlignment="1" applyProtection="1">
      <alignment horizontal="left" wrapText="1"/>
    </xf>
    <xf numFmtId="0" fontId="51" fillId="38" borderId="0" xfId="0" applyFont="1" applyFill="1" applyBorder="1" applyAlignment="1" applyProtection="1">
      <alignment horizontal="left" vertical="top" wrapText="1"/>
    </xf>
    <xf numFmtId="0" fontId="4" fillId="26" borderId="0" xfId="0" applyFont="1" applyFill="1" applyAlignment="1" applyProtection="1">
      <alignment horizontal="left" vertical="top"/>
    </xf>
    <xf numFmtId="0" fontId="31" fillId="26" borderId="0" xfId="0" applyFont="1" applyFill="1" applyAlignment="1" applyProtection="1">
      <alignment horizontal="left" vertical="top" wrapText="1"/>
    </xf>
    <xf numFmtId="0" fontId="26" fillId="26" borderId="0" xfId="0" applyFont="1" applyFill="1" applyAlignment="1" applyProtection="1">
      <alignment horizontal="left" vertical="top" wrapText="1" indent="1"/>
    </xf>
    <xf numFmtId="0" fontId="4" fillId="26" borderId="32" xfId="1" applyNumberFormat="1" applyFont="1" applyFill="1" applyBorder="1" applyAlignment="1" applyProtection="1">
      <alignment horizontal="left" vertical="top" wrapText="1"/>
    </xf>
    <xf numFmtId="0" fontId="4" fillId="26" borderId="28" xfId="1" applyNumberFormat="1" applyFont="1" applyFill="1" applyBorder="1" applyAlignment="1" applyProtection="1">
      <alignment horizontal="left" vertical="top" wrapText="1"/>
    </xf>
    <xf numFmtId="0" fontId="4" fillId="26" borderId="38" xfId="1" applyNumberFormat="1" applyFont="1" applyFill="1" applyBorder="1" applyAlignment="1" applyProtection="1">
      <alignment horizontal="left" wrapText="1"/>
    </xf>
    <xf numFmtId="0" fontId="24" fillId="25" borderId="0" xfId="1" applyFont="1" applyFill="1" applyBorder="1" applyAlignment="1" applyProtection="1">
      <alignment horizontal="left" vertical="center" wrapText="1"/>
    </xf>
    <xf numFmtId="0" fontId="26" fillId="26" borderId="0" xfId="0" applyFont="1" applyFill="1" applyAlignment="1" applyProtection="1">
      <alignment horizontal="left" vertical="top" wrapText="1" indent="5"/>
    </xf>
    <xf numFmtId="0" fontId="26" fillId="26" borderId="0" xfId="0" applyFont="1" applyFill="1" applyAlignment="1" applyProtection="1">
      <alignment horizontal="left" vertical="top" wrapText="1" indent="3"/>
    </xf>
    <xf numFmtId="0" fontId="26" fillId="26" borderId="0" xfId="0" applyFont="1" applyFill="1" applyAlignment="1" applyProtection="1">
      <alignment horizontal="left" vertical="top" wrapText="1"/>
    </xf>
    <xf numFmtId="0" fontId="68" fillId="33" borderId="1" xfId="1" applyNumberFormat="1" applyFont="1" applyFill="1" applyBorder="1" applyAlignment="1" applyProtection="1">
      <alignment horizontal="left" vertical="top"/>
    </xf>
    <xf numFmtId="0" fontId="4" fillId="26" borderId="38" xfId="1" applyNumberFormat="1" applyFont="1" applyFill="1" applyBorder="1" applyAlignment="1" applyProtection="1">
      <alignment horizontal="left" vertical="top" wrapText="1"/>
    </xf>
    <xf numFmtId="0" fontId="68" fillId="33" borderId="24" xfId="1" applyNumberFormat="1" applyFont="1" applyFill="1" applyBorder="1" applyAlignment="1" applyProtection="1">
      <alignment horizontal="left" vertical="top" wrapText="1"/>
    </xf>
    <xf numFmtId="0" fontId="68" fillId="33" borderId="17" xfId="1" applyNumberFormat="1" applyFont="1" applyFill="1" applyBorder="1" applyAlignment="1" applyProtection="1">
      <alignment horizontal="left" vertical="top" wrapText="1"/>
    </xf>
    <xf numFmtId="0" fontId="68" fillId="33" borderId="27" xfId="1" applyNumberFormat="1" applyFont="1" applyFill="1" applyBorder="1" applyAlignment="1" applyProtection="1">
      <alignment horizontal="left" vertical="top" wrapText="1"/>
    </xf>
    <xf numFmtId="0" fontId="68" fillId="33" borderId="19" xfId="1" applyNumberFormat="1" applyFont="1" applyFill="1" applyBorder="1" applyAlignment="1" applyProtection="1">
      <alignment horizontal="left" vertical="top" wrapText="1"/>
    </xf>
    <xf numFmtId="0" fontId="62" fillId="26" borderId="24" xfId="1" applyNumberFormat="1" applyFont="1" applyFill="1" applyBorder="1" applyAlignment="1" applyProtection="1">
      <alignment horizontal="left" wrapText="1"/>
    </xf>
    <xf numFmtId="0" fontId="62" fillId="26" borderId="95" xfId="1" applyNumberFormat="1" applyFont="1" applyFill="1" applyBorder="1" applyAlignment="1" applyProtection="1">
      <alignment horizontal="left" wrapText="1"/>
    </xf>
    <xf numFmtId="0" fontId="4" fillId="26" borderId="32" xfId="1" applyNumberFormat="1" applyFont="1" applyFill="1" applyBorder="1" applyAlignment="1" applyProtection="1">
      <alignment horizontal="left" wrapText="1"/>
    </xf>
    <xf numFmtId="164" fontId="1" fillId="33" borderId="19" xfId="1" applyNumberFormat="1" applyFont="1" applyFill="1" applyBorder="1" applyAlignment="1" applyProtection="1">
      <alignment horizontal="left" vertical="top"/>
    </xf>
    <xf numFmtId="164" fontId="1" fillId="33" borderId="32" xfId="1" applyNumberFormat="1" applyFont="1" applyFill="1" applyBorder="1" applyAlignment="1" applyProtection="1">
      <alignment horizontal="left" vertical="top"/>
    </xf>
    <xf numFmtId="164" fontId="1" fillId="33" borderId="17" xfId="1" applyNumberFormat="1" applyFont="1" applyFill="1" applyBorder="1" applyAlignment="1" applyProtection="1">
      <alignment horizontal="left" vertical="top"/>
    </xf>
    <xf numFmtId="0" fontId="4" fillId="26" borderId="13" xfId="0" applyFont="1" applyFill="1" applyBorder="1" applyAlignment="1" applyProtection="1">
      <alignment horizontal="left" vertical="top"/>
    </xf>
    <xf numFmtId="0" fontId="24" fillId="25" borderId="0" xfId="1" applyFont="1" applyFill="1" applyBorder="1" applyAlignment="1" applyProtection="1">
      <alignment vertical="top" wrapText="1"/>
    </xf>
    <xf numFmtId="164" fontId="1" fillId="26" borderId="2" xfId="1" applyNumberFormat="1" applyFont="1" applyFill="1" applyBorder="1" applyAlignment="1" applyProtection="1">
      <alignment horizontal="left" vertical="top"/>
    </xf>
    <xf numFmtId="0" fontId="1" fillId="26" borderId="2" xfId="0" applyNumberFormat="1" applyFont="1" applyFill="1" applyBorder="1" applyAlignment="1" applyProtection="1">
      <alignment horizontal="left" vertical="top"/>
    </xf>
    <xf numFmtId="0" fontId="1" fillId="26" borderId="22" xfId="1" applyNumberFormat="1" applyFont="1" applyFill="1" applyBorder="1" applyAlignment="1" applyProtection="1">
      <alignment horizontal="left" vertical="top" wrapText="1"/>
    </xf>
    <xf numFmtId="0" fontId="1" fillId="26" borderId="25" xfId="1" applyNumberFormat="1" applyFont="1" applyFill="1" applyBorder="1" applyAlignment="1" applyProtection="1">
      <alignment horizontal="left" vertical="top" wrapText="1"/>
    </xf>
    <xf numFmtId="0" fontId="62" fillId="26" borderId="24" xfId="1" applyNumberFormat="1" applyFont="1" applyFill="1" applyBorder="1" applyAlignment="1" applyProtection="1">
      <alignment horizontal="left" vertical="top" wrapText="1"/>
    </xf>
    <xf numFmtId="0" fontId="27" fillId="26" borderId="13" xfId="0" applyFont="1" applyFill="1" applyBorder="1" applyAlignment="1" applyProtection="1">
      <alignment horizontal="left" vertical="top" wrapText="1"/>
    </xf>
    <xf numFmtId="0" fontId="79" fillId="0" borderId="84" xfId="0" applyFont="1" applyBorder="1" applyAlignment="1">
      <alignment vertical="center" wrapText="1"/>
    </xf>
    <xf numFmtId="0" fontId="80" fillId="47" borderId="49" xfId="0" applyFont="1" applyFill="1" applyBorder="1" applyAlignment="1">
      <alignment vertical="center"/>
    </xf>
    <xf numFmtId="0" fontId="81" fillId="48" borderId="0" xfId="0" applyFont="1" applyFill="1" applyAlignment="1">
      <alignment vertical="center"/>
    </xf>
    <xf numFmtId="0" fontId="82" fillId="48" borderId="0" xfId="0" applyFont="1" applyFill="1" applyAlignment="1">
      <alignment vertical="center"/>
    </xf>
    <xf numFmtId="0" fontId="83" fillId="48" borderId="44" xfId="0" applyFont="1" applyFill="1" applyBorder="1" applyAlignment="1">
      <alignment vertical="center"/>
    </xf>
    <xf numFmtId="0" fontId="83" fillId="48" borderId="52" xfId="0" applyFont="1" applyFill="1" applyBorder="1" applyAlignment="1">
      <alignment vertical="center"/>
    </xf>
    <xf numFmtId="0" fontId="80" fillId="48" borderId="0" xfId="0" applyFont="1" applyFill="1" applyAlignment="1">
      <alignment vertical="center"/>
    </xf>
    <xf numFmtId="0" fontId="80" fillId="48" borderId="0" xfId="0" applyFont="1" applyFill="1" applyAlignment="1">
      <alignment vertical="center" wrapText="1"/>
    </xf>
    <xf numFmtId="0" fontId="35" fillId="47" borderId="46" xfId="87" applyFill="1" applyBorder="1" applyAlignment="1" applyProtection="1">
      <alignment vertical="center" wrapText="1"/>
    </xf>
    <xf numFmtId="0" fontId="82" fillId="48" borderId="0" xfId="0" applyFont="1" applyFill="1" applyAlignment="1">
      <alignment vertical="center" wrapText="1"/>
    </xf>
    <xf numFmtId="0" fontId="84" fillId="45" borderId="0" xfId="0" applyFont="1" applyFill="1" applyAlignment="1">
      <alignment vertical="center" wrapText="1"/>
    </xf>
    <xf numFmtId="0" fontId="85" fillId="48" borderId="0" xfId="0" applyFont="1" applyFill="1" applyAlignment="1">
      <alignment vertical="center" wrapText="1"/>
    </xf>
    <xf numFmtId="0" fontId="35" fillId="48" borderId="0" xfId="87" applyFill="1" applyAlignment="1" applyProtection="1">
      <alignment vertical="center"/>
    </xf>
    <xf numFmtId="0" fontId="35" fillId="0" borderId="0" xfId="87" applyAlignment="1" applyProtection="1">
      <alignment vertical="center"/>
    </xf>
    <xf numFmtId="0" fontId="86" fillId="48" borderId="0" xfId="0" applyFont="1" applyFill="1" applyAlignment="1">
      <alignment vertical="center" wrapText="1"/>
    </xf>
    <xf numFmtId="0" fontId="87" fillId="48" borderId="0" xfId="0" applyFont="1" applyFill="1" applyAlignment="1">
      <alignment vertical="center" wrapText="1"/>
    </xf>
    <xf numFmtId="0" fontId="88" fillId="48" borderId="84" xfId="0" applyFont="1" applyFill="1" applyBorder="1" applyAlignment="1">
      <alignment vertical="center" wrapText="1"/>
    </xf>
    <xf numFmtId="0" fontId="87" fillId="48" borderId="47" xfId="0" applyFont="1" applyFill="1" applyBorder="1" applyAlignment="1">
      <alignment vertical="center" wrapText="1"/>
    </xf>
    <xf numFmtId="0" fontId="83" fillId="48" borderId="0" xfId="0" applyFont="1" applyFill="1" applyAlignment="1">
      <alignment vertical="center" wrapText="1"/>
    </xf>
    <xf numFmtId="0" fontId="83" fillId="49" borderId="108" xfId="0" applyFont="1" applyFill="1" applyBorder="1" applyAlignment="1">
      <alignment vertical="center" wrapText="1"/>
    </xf>
    <xf numFmtId="0" fontId="90" fillId="48" borderId="0" xfId="0" applyFont="1" applyFill="1" applyAlignment="1">
      <alignment vertical="center" wrapText="1"/>
    </xf>
    <xf numFmtId="0" fontId="35" fillId="48" borderId="0" xfId="87" applyFill="1" applyAlignment="1" applyProtection="1">
      <alignment vertical="center" wrapText="1"/>
    </xf>
    <xf numFmtId="0" fontId="83" fillId="49" borderId="0" xfId="0" applyFont="1" applyFill="1" applyAlignment="1">
      <alignment vertical="center" wrapText="1"/>
    </xf>
    <xf numFmtId="0" fontId="88" fillId="48" borderId="0" xfId="0" applyFont="1" applyFill="1" applyAlignment="1">
      <alignment vertical="center" wrapText="1"/>
    </xf>
    <xf numFmtId="0" fontId="91" fillId="50" borderId="0" xfId="0" applyFont="1" applyFill="1" applyAlignment="1">
      <alignment vertical="center" wrapText="1"/>
    </xf>
    <xf numFmtId="0" fontId="80" fillId="48" borderId="45" xfId="0" applyFont="1" applyFill="1" applyBorder="1" applyAlignment="1">
      <alignment vertical="center"/>
    </xf>
    <xf numFmtId="0" fontId="80" fillId="48" borderId="49" xfId="0" applyFont="1" applyFill="1" applyBorder="1" applyAlignment="1">
      <alignment vertical="center" wrapText="1"/>
    </xf>
    <xf numFmtId="0" fontId="83" fillId="48" borderId="66" xfId="0" applyFont="1" applyFill="1" applyBorder="1" applyAlignment="1">
      <alignment vertical="center"/>
    </xf>
    <xf numFmtId="0" fontId="83" fillId="48" borderId="84" xfId="0" applyFont="1" applyFill="1" applyBorder="1" applyAlignment="1">
      <alignment vertical="center"/>
    </xf>
    <xf numFmtId="0" fontId="92" fillId="32" borderId="45" xfId="0" applyFont="1" applyFill="1" applyBorder="1" applyAlignment="1">
      <alignment vertical="center"/>
    </xf>
    <xf numFmtId="0" fontId="93" fillId="48" borderId="0" xfId="0" applyFont="1" applyFill="1" applyAlignment="1">
      <alignment vertical="center" wrapText="1"/>
    </xf>
    <xf numFmtId="0" fontId="94" fillId="51" borderId="0" xfId="0" applyFont="1" applyFill="1" applyAlignment="1">
      <alignment vertical="center" wrapText="1"/>
    </xf>
    <xf numFmtId="0" fontId="95" fillId="48" borderId="0" xfId="0" applyFont="1" applyFill="1" applyAlignment="1">
      <alignment vertical="center" wrapText="1"/>
    </xf>
    <xf numFmtId="0" fontId="96" fillId="49" borderId="0" xfId="0" applyFont="1" applyFill="1" applyAlignment="1">
      <alignment vertical="center" wrapText="1"/>
    </xf>
    <xf numFmtId="0" fontId="80" fillId="48" borderId="47" xfId="0" applyFont="1" applyFill="1" applyBorder="1" applyAlignment="1">
      <alignment vertical="center" wrapText="1"/>
    </xf>
    <xf numFmtId="0" fontId="88" fillId="48" borderId="0" xfId="0" applyFont="1" applyFill="1" applyAlignment="1">
      <alignment horizontal="left" vertical="center" wrapText="1" indent="1"/>
    </xf>
    <xf numFmtId="0" fontId="80" fillId="48" borderId="52" xfId="0" applyFont="1" applyFill="1" applyBorder="1" applyAlignment="1">
      <alignment vertical="center" wrapText="1"/>
    </xf>
    <xf numFmtId="0" fontId="80" fillId="48" borderId="85" xfId="0" applyFont="1" applyFill="1" applyBorder="1" applyAlignment="1">
      <alignment vertical="center" wrapText="1"/>
    </xf>
    <xf numFmtId="0" fontId="80" fillId="48" borderId="57" xfId="0" applyFont="1" applyFill="1" applyBorder="1" applyAlignment="1">
      <alignment vertical="center" wrapText="1"/>
    </xf>
    <xf numFmtId="0" fontId="80" fillId="32" borderId="49" xfId="0" applyFont="1" applyFill="1" applyBorder="1" applyAlignment="1">
      <alignment vertical="center" wrapText="1"/>
    </xf>
    <xf numFmtId="0" fontId="66" fillId="42" borderId="108" xfId="0" applyFont="1" applyFill="1" applyBorder="1" applyAlignment="1" applyProtection="1">
      <alignment horizontal="left" vertical="center" wrapText="1"/>
    </xf>
    <xf numFmtId="0" fontId="97" fillId="48" borderId="45" xfId="0" applyFont="1" applyFill="1" applyBorder="1" applyAlignment="1">
      <alignment vertical="center" wrapText="1"/>
    </xf>
    <xf numFmtId="0" fontId="97" fillId="48" borderId="52" xfId="0" applyFont="1" applyFill="1" applyBorder="1" applyAlignment="1">
      <alignment vertical="center" wrapText="1"/>
    </xf>
    <xf numFmtId="0" fontId="83" fillId="32" borderId="0" xfId="0" applyFont="1" applyFill="1" applyAlignment="1">
      <alignment vertical="center"/>
    </xf>
    <xf numFmtId="0" fontId="97" fillId="48" borderId="72" xfId="0" applyFont="1" applyFill="1" applyBorder="1" applyAlignment="1">
      <alignment vertical="center" wrapText="1"/>
    </xf>
    <xf numFmtId="0" fontId="97" fillId="48" borderId="108" xfId="0" applyFont="1" applyFill="1" applyBorder="1" applyAlignment="1">
      <alignment vertical="center" wrapText="1"/>
    </xf>
    <xf numFmtId="0" fontId="88" fillId="48" borderId="0" xfId="0" applyFont="1" applyFill="1" applyAlignment="1">
      <alignment horizontal="left" vertical="center" wrapText="1" indent="3"/>
    </xf>
    <xf numFmtId="0" fontId="88" fillId="48" borderId="0" xfId="0" applyFont="1" applyFill="1" applyAlignment="1">
      <alignment horizontal="left" vertical="center" wrapText="1" indent="5"/>
    </xf>
    <xf numFmtId="0" fontId="80" fillId="48" borderId="52" xfId="0" applyFont="1" applyFill="1" applyBorder="1" applyAlignment="1">
      <alignment vertical="center"/>
    </xf>
    <xf numFmtId="0" fontId="92" fillId="32" borderId="49" xfId="0" applyFont="1" applyFill="1" applyBorder="1" applyAlignment="1">
      <alignment vertical="center"/>
    </xf>
    <xf numFmtId="0" fontId="97" fillId="48" borderId="52" xfId="0" applyFont="1" applyFill="1" applyBorder="1" applyAlignment="1">
      <alignment vertical="center"/>
    </xf>
    <xf numFmtId="0" fontId="97" fillId="48" borderId="44" xfId="0" applyFont="1" applyFill="1" applyBorder="1" applyAlignment="1">
      <alignment vertical="center" wrapText="1"/>
    </xf>
    <xf numFmtId="0" fontId="97" fillId="48" borderId="49" xfId="0" applyFont="1" applyFill="1" applyBorder="1" applyAlignment="1">
      <alignment vertical="center" wrapText="1"/>
    </xf>
    <xf numFmtId="0" fontId="98" fillId="48" borderId="109" xfId="0" applyFont="1" applyFill="1" applyBorder="1" applyAlignment="1">
      <alignment vertical="center" wrapText="1"/>
    </xf>
    <xf numFmtId="0" fontId="83" fillId="32" borderId="45" xfId="0" applyFont="1" applyFill="1" applyBorder="1" applyAlignment="1">
      <alignment vertical="center" wrapText="1"/>
    </xf>
    <xf numFmtId="0" fontId="88" fillId="48" borderId="0" xfId="0" applyFont="1" applyFill="1" applyAlignment="1">
      <alignment vertical="center"/>
    </xf>
    <xf numFmtId="0" fontId="83" fillId="48" borderId="66" xfId="0" applyFont="1" applyFill="1" applyBorder="1" applyAlignment="1">
      <alignment vertical="center" wrapText="1"/>
    </xf>
    <xf numFmtId="0" fontId="83" fillId="48" borderId="84" xfId="0" applyFont="1" applyFill="1" applyBorder="1" applyAlignment="1">
      <alignment vertical="center" wrapText="1"/>
    </xf>
    <xf numFmtId="0" fontId="92" fillId="32" borderId="0" xfId="0" applyFont="1" applyFill="1" applyAlignment="1">
      <alignment vertical="center"/>
    </xf>
    <xf numFmtId="0" fontId="83" fillId="48" borderId="45" xfId="0" applyFont="1" applyFill="1" applyBorder="1" applyAlignment="1">
      <alignment vertical="center"/>
    </xf>
    <xf numFmtId="0" fontId="83" fillId="48" borderId="49" xfId="0" applyFont="1" applyFill="1" applyBorder="1" applyAlignment="1">
      <alignment vertical="center"/>
    </xf>
    <xf numFmtId="0" fontId="80" fillId="48" borderId="84" xfId="0" applyFont="1" applyFill="1" applyBorder="1" applyAlignment="1">
      <alignment vertical="center"/>
    </xf>
    <xf numFmtId="0" fontId="99" fillId="45" borderId="0" xfId="0" applyFont="1" applyFill="1" applyAlignment="1">
      <alignment vertical="center" wrapText="1"/>
    </xf>
    <xf numFmtId="0" fontId="83" fillId="48" borderId="0" xfId="0" applyFont="1" applyFill="1" applyAlignment="1">
      <alignment vertical="center"/>
    </xf>
    <xf numFmtId="0" fontId="80" fillId="0" borderId="84" xfId="0" applyFont="1" applyBorder="1" applyAlignment="1">
      <alignment vertical="center"/>
    </xf>
    <xf numFmtId="0" fontId="100" fillId="45" borderId="0" xfId="0" applyFont="1" applyFill="1" applyAlignment="1">
      <alignment vertical="center"/>
    </xf>
    <xf numFmtId="0" fontId="92" fillId="0" borderId="0" xfId="0" applyFont="1" applyAlignment="1">
      <alignment vertical="center"/>
    </xf>
    <xf numFmtId="0" fontId="84" fillId="45" borderId="0" xfId="0" applyFont="1" applyFill="1" applyAlignment="1">
      <alignment vertical="center"/>
    </xf>
    <xf numFmtId="0" fontId="98" fillId="48" borderId="0" xfId="0" applyFont="1" applyFill="1" applyAlignment="1">
      <alignment vertical="center" wrapText="1"/>
    </xf>
    <xf numFmtId="0" fontId="98" fillId="48" borderId="84" xfId="0" applyFont="1" applyFill="1" applyBorder="1" applyAlignment="1">
      <alignment vertical="center" wrapText="1"/>
    </xf>
    <xf numFmtId="0" fontId="40" fillId="42" borderId="72" xfId="104" applyFill="1" applyBorder="1" applyAlignment="1" applyProtection="1">
      <alignment horizontal="center" vertical="center" wrapText="1"/>
    </xf>
    <xf numFmtId="0" fontId="40" fillId="42" borderId="57" xfId="104" applyFill="1" applyBorder="1" applyAlignment="1" applyProtection="1">
      <alignment horizontal="center" vertical="center" wrapText="1"/>
    </xf>
    <xf numFmtId="0" fontId="40" fillId="42" borderId="49" xfId="104" applyFill="1" applyBorder="1" applyAlignment="1" applyProtection="1">
      <alignment horizontal="center" vertical="center" wrapText="1"/>
    </xf>
    <xf numFmtId="0" fontId="36" fillId="42" borderId="45" xfId="87" applyFont="1" applyFill="1" applyBorder="1" applyAlignment="1" applyProtection="1">
      <alignment horizontal="center" vertical="top" wrapText="1"/>
    </xf>
    <xf numFmtId="0" fontId="36" fillId="42" borderId="44" xfId="87" applyFont="1" applyFill="1" applyBorder="1" applyAlignment="1" applyProtection="1">
      <alignment horizontal="center" vertical="top" wrapText="1"/>
    </xf>
    <xf numFmtId="0" fontId="36" fillId="42" borderId="66" xfId="87" applyFont="1" applyFill="1" applyBorder="1" applyAlignment="1" applyProtection="1">
      <alignment horizontal="center" vertical="top" wrapText="1"/>
    </xf>
    <xf numFmtId="0" fontId="36" fillId="42" borderId="46" xfId="87" applyFont="1" applyFill="1" applyBorder="1" applyAlignment="1" applyProtection="1">
      <alignment horizontal="center" vertical="top" wrapText="1"/>
    </xf>
    <xf numFmtId="0" fontId="40" fillId="42" borderId="47" xfId="104" applyFill="1" applyBorder="1" applyAlignment="1" applyProtection="1">
      <alignment horizontal="center" vertical="top" wrapText="1"/>
    </xf>
    <xf numFmtId="0" fontId="40" fillId="42" borderId="0" xfId="104" applyFill="1" applyBorder="1" applyAlignment="1" applyProtection="1">
      <alignment horizontal="center" vertical="top" wrapText="1"/>
    </xf>
    <xf numFmtId="0" fontId="40" fillId="26" borderId="37" xfId="104" applyFill="1" applyBorder="1" applyAlignment="1" applyProtection="1">
      <alignment horizontal="center" vertical="top" wrapText="1"/>
    </xf>
    <xf numFmtId="0" fontId="40" fillId="0" borderId="37" xfId="104" applyBorder="1" applyAlignment="1" applyProtection="1">
      <alignment vertical="top" wrapText="1"/>
    </xf>
    <xf numFmtId="0" fontId="4" fillId="26" borderId="0" xfId="104" applyFont="1" applyFill="1" applyBorder="1" applyAlignment="1" applyProtection="1">
      <alignment vertical="top" wrapText="1"/>
    </xf>
    <xf numFmtId="0" fontId="1" fillId="26" borderId="0" xfId="104" applyFont="1" applyFill="1" applyBorder="1" applyAlignment="1" applyProtection="1">
      <alignment vertical="top" wrapText="1"/>
    </xf>
    <xf numFmtId="0" fontId="40" fillId="42" borderId="41" xfId="104" applyFill="1" applyBorder="1" applyAlignment="1" applyProtection="1">
      <alignment horizontal="center" vertical="top" wrapText="1"/>
    </xf>
    <xf numFmtId="0" fontId="40" fillId="42" borderId="42" xfId="104" applyFill="1" applyBorder="1" applyAlignment="1" applyProtection="1">
      <alignment horizontal="center" vertical="top" wrapText="1"/>
    </xf>
    <xf numFmtId="0" fontId="36" fillId="33" borderId="0" xfId="87" applyFont="1" applyFill="1" applyAlignment="1" applyProtection="1">
      <alignment horizontal="left" vertical="center"/>
    </xf>
    <xf numFmtId="0" fontId="74" fillId="0" borderId="0" xfId="0" applyFont="1" applyAlignment="1" applyProtection="1">
      <alignment horizontal="left" vertical="center"/>
    </xf>
    <xf numFmtId="0" fontId="35" fillId="33" borderId="0" xfId="87" applyFill="1" applyAlignment="1" applyProtection="1">
      <alignment horizontal="left" vertical="center"/>
    </xf>
    <xf numFmtId="0" fontId="0" fillId="0" borderId="0" xfId="0" applyAlignment="1" applyProtection="1">
      <alignment horizontal="left" vertical="center"/>
    </xf>
    <xf numFmtId="0" fontId="35" fillId="26" borderId="0" xfId="87" applyFill="1" applyBorder="1" applyAlignment="1" applyProtection="1">
      <alignment vertical="top"/>
    </xf>
    <xf numFmtId="0" fontId="35" fillId="0" borderId="0" xfId="87" applyBorder="1" applyAlignment="1" applyProtection="1">
      <alignment vertical="top"/>
    </xf>
    <xf numFmtId="0" fontId="36" fillId="38" borderId="44" xfId="87" applyFont="1" applyFill="1" applyBorder="1" applyAlignment="1" applyProtection="1">
      <alignment horizontal="center" vertical="center"/>
    </xf>
    <xf numFmtId="0" fontId="36" fillId="38" borderId="46" xfId="87" applyFont="1" applyFill="1" applyBorder="1" applyAlignment="1" applyProtection="1">
      <alignment horizontal="center" vertical="center"/>
    </xf>
    <xf numFmtId="0" fontId="36" fillId="42" borderId="45" xfId="87" applyFont="1" applyFill="1" applyBorder="1" applyAlignment="1" applyProtection="1">
      <alignment horizontal="center" vertical="center" wrapText="1"/>
    </xf>
    <xf numFmtId="0" fontId="45" fillId="26" borderId="0" xfId="104" applyNumberFormat="1" applyFont="1" applyFill="1" applyAlignment="1" applyProtection="1">
      <alignment horizontal="left" vertical="top" wrapText="1"/>
    </xf>
    <xf numFmtId="0" fontId="40" fillId="0" borderId="0" xfId="104" applyAlignment="1" applyProtection="1">
      <alignment horizontal="left" vertical="top" wrapText="1"/>
    </xf>
    <xf numFmtId="0" fontId="35" fillId="0" borderId="0" xfId="87" applyAlignment="1" applyProtection="1"/>
    <xf numFmtId="0" fontId="0" fillId="0" borderId="0" xfId="0" applyProtection="1"/>
    <xf numFmtId="0" fontId="23" fillId="26" borderId="0" xfId="104" applyFont="1" applyFill="1" applyAlignment="1" applyProtection="1">
      <alignment vertical="top" wrapText="1"/>
    </xf>
    <xf numFmtId="0" fontId="35" fillId="26" borderId="0" xfId="87" applyFill="1" applyAlignment="1" applyProtection="1">
      <alignment horizontal="left" vertical="top"/>
    </xf>
    <xf numFmtId="0" fontId="35" fillId="0" borderId="0" xfId="87" applyAlignment="1" applyProtection="1">
      <alignment horizontal="left" vertical="top"/>
    </xf>
    <xf numFmtId="0" fontId="71" fillId="28" borderId="0" xfId="104" applyNumberFormat="1" applyFont="1" applyFill="1" applyAlignment="1" applyProtection="1">
      <alignment horizontal="left" vertical="top" wrapText="1"/>
    </xf>
    <xf numFmtId="0" fontId="71" fillId="28" borderId="0" xfId="104" applyFont="1" applyFill="1" applyAlignment="1" applyProtection="1">
      <alignment horizontal="left" vertical="top" wrapText="1"/>
    </xf>
    <xf numFmtId="0" fontId="24" fillId="25" borderId="0" xfId="104" applyFont="1" applyFill="1" applyBorder="1" applyAlignment="1" applyProtection="1">
      <alignment vertical="top" wrapText="1"/>
    </xf>
    <xf numFmtId="0" fontId="40" fillId="26" borderId="0" xfId="104" applyFill="1" applyAlignment="1" applyProtection="1">
      <alignment horizontal="left" vertical="top" wrapText="1"/>
    </xf>
    <xf numFmtId="0" fontId="4" fillId="26" borderId="0" xfId="104" applyFont="1" applyFill="1" applyAlignment="1" applyProtection="1">
      <alignment vertical="top" wrapText="1"/>
    </xf>
    <xf numFmtId="0" fontId="40" fillId="0" borderId="0" xfId="104" applyAlignment="1" applyProtection="1">
      <alignment vertical="top" wrapText="1"/>
    </xf>
    <xf numFmtId="0" fontId="48" fillId="26" borderId="0" xfId="104" applyFont="1" applyFill="1" applyAlignment="1" applyProtection="1">
      <alignment vertical="top" wrapText="1"/>
    </xf>
    <xf numFmtId="0" fontId="48" fillId="26" borderId="0" xfId="104" applyFont="1" applyFill="1" applyBorder="1" applyAlignment="1" applyProtection="1">
      <alignment vertical="top" wrapText="1"/>
    </xf>
    <xf numFmtId="0" fontId="47" fillId="26" borderId="0" xfId="104" applyFont="1" applyFill="1" applyAlignment="1" applyProtection="1">
      <alignment vertical="top" wrapText="1"/>
    </xf>
    <xf numFmtId="0" fontId="26" fillId="26" borderId="13" xfId="104" applyFont="1" applyFill="1" applyBorder="1" applyAlignment="1" applyProtection="1">
      <alignment vertical="top" wrapText="1"/>
    </xf>
    <xf numFmtId="0" fontId="40" fillId="0" borderId="13" xfId="104" applyBorder="1" applyAlignment="1" applyProtection="1">
      <alignment vertical="top" wrapText="1"/>
    </xf>
    <xf numFmtId="0" fontId="40" fillId="30" borderId="1" xfId="104" applyFill="1" applyBorder="1" applyAlignment="1" applyProtection="1">
      <alignment vertical="top" wrapText="1"/>
      <protection locked="0"/>
    </xf>
    <xf numFmtId="0" fontId="40" fillId="0" borderId="3" xfId="104" applyBorder="1" applyAlignment="1" applyProtection="1">
      <alignment vertical="top" wrapText="1"/>
      <protection locked="0"/>
    </xf>
    <xf numFmtId="164" fontId="40" fillId="39" borderId="1" xfId="104" applyNumberFormat="1" applyFill="1" applyBorder="1" applyAlignment="1" applyProtection="1">
      <alignment vertical="top" wrapText="1"/>
      <protection locked="0"/>
    </xf>
    <xf numFmtId="0" fontId="48" fillId="26" borderId="38" xfId="104" applyFont="1" applyFill="1" applyBorder="1" applyAlignment="1" applyProtection="1">
      <alignment vertical="top" wrapText="1"/>
    </xf>
    <xf numFmtId="164" fontId="40" fillId="29" borderId="1" xfId="104" applyNumberFormat="1" applyFill="1" applyBorder="1" applyAlignment="1" applyProtection="1">
      <alignment vertical="top" wrapText="1"/>
    </xf>
    <xf numFmtId="0" fontId="40" fillId="0" borderId="3" xfId="104" applyBorder="1" applyAlignment="1" applyProtection="1">
      <alignment vertical="top" wrapText="1"/>
    </xf>
    <xf numFmtId="0" fontId="40" fillId="40" borderId="1" xfId="104" applyFill="1" applyBorder="1" applyAlignment="1" applyProtection="1">
      <alignment vertical="top" wrapText="1"/>
    </xf>
    <xf numFmtId="0" fontId="40" fillId="43" borderId="37" xfId="104" applyFill="1" applyBorder="1" applyAlignment="1" applyProtection="1">
      <alignment vertical="top" wrapText="1"/>
    </xf>
    <xf numFmtId="0" fontId="40" fillId="42" borderId="0" xfId="104" applyFill="1" applyAlignment="1" applyProtection="1">
      <alignment vertical="top" wrapText="1"/>
    </xf>
    <xf numFmtId="0" fontId="28" fillId="26" borderId="0" xfId="104" applyNumberFormat="1" applyFont="1" applyFill="1" applyAlignment="1" applyProtection="1">
      <alignment horizontal="left" vertical="top" wrapText="1"/>
    </xf>
    <xf numFmtId="0" fontId="28" fillId="0" borderId="0" xfId="104" applyFont="1" applyAlignment="1" applyProtection="1">
      <alignment horizontal="left" vertical="top" wrapText="1"/>
    </xf>
    <xf numFmtId="0" fontId="40" fillId="43" borderId="0" xfId="104" applyFill="1" applyAlignment="1" applyProtection="1">
      <alignment horizontal="left" vertical="top" wrapText="1"/>
    </xf>
    <xf numFmtId="0" fontId="4" fillId="34" borderId="44" xfId="104" applyNumberFormat="1" applyFont="1" applyFill="1" applyBorder="1" applyAlignment="1" applyProtection="1">
      <alignment horizontal="left" vertical="center" wrapText="1"/>
    </xf>
    <xf numFmtId="0" fontId="4" fillId="34" borderId="66" xfId="104" applyFont="1" applyFill="1" applyBorder="1" applyAlignment="1" applyProtection="1">
      <alignment horizontal="left" vertical="center" wrapText="1"/>
    </xf>
    <xf numFmtId="0" fontId="4" fillId="34" borderId="46" xfId="104" applyFont="1" applyFill="1" applyBorder="1" applyAlignment="1" applyProtection="1">
      <alignment horizontal="left" vertical="center" wrapText="1"/>
    </xf>
    <xf numFmtId="0" fontId="40" fillId="26" borderId="0" xfId="104" applyFill="1" applyAlignment="1" applyProtection="1">
      <alignment vertical="top" wrapText="1"/>
    </xf>
    <xf numFmtId="0" fontId="40" fillId="43" borderId="39" xfId="104" applyFill="1" applyBorder="1" applyAlignment="1" applyProtection="1">
      <alignment horizontal="center" vertical="top" wrapText="1"/>
    </xf>
    <xf numFmtId="0" fontId="40" fillId="43" borderId="37" xfId="104" applyFill="1" applyBorder="1" applyAlignment="1" applyProtection="1">
      <alignment horizontal="center" vertical="top" wrapText="1"/>
    </xf>
    <xf numFmtId="0" fontId="40" fillId="43" borderId="40" xfId="104" applyFill="1" applyBorder="1" applyAlignment="1" applyProtection="1">
      <alignment horizontal="center" vertical="top" wrapText="1"/>
    </xf>
    <xf numFmtId="0" fontId="40" fillId="43" borderId="38" xfId="104" applyFill="1" applyBorder="1" applyAlignment="1" applyProtection="1">
      <alignment horizontal="center" vertical="top" wrapText="1"/>
    </xf>
    <xf numFmtId="0" fontId="40" fillId="43" borderId="0" xfId="104" applyFill="1" applyBorder="1" applyAlignment="1" applyProtection="1">
      <alignment horizontal="center" vertical="top" wrapText="1"/>
    </xf>
    <xf numFmtId="0" fontId="40" fillId="43" borderId="29" xfId="104" applyFill="1" applyBorder="1" applyAlignment="1" applyProtection="1">
      <alignment horizontal="center" vertical="top" wrapText="1"/>
    </xf>
    <xf numFmtId="0" fontId="40" fillId="43" borderId="32" xfId="104" applyFill="1" applyBorder="1" applyAlignment="1" applyProtection="1">
      <alignment horizontal="center" vertical="top" wrapText="1"/>
    </xf>
    <xf numFmtId="0" fontId="40" fillId="43" borderId="13" xfId="104" applyFill="1" applyBorder="1" applyAlignment="1" applyProtection="1">
      <alignment horizontal="center" vertical="top" wrapText="1"/>
    </xf>
    <xf numFmtId="0" fontId="40" fillId="43" borderId="28" xfId="104" applyFill="1" applyBorder="1" applyAlignment="1" applyProtection="1">
      <alignment horizontal="center" vertical="top" wrapText="1"/>
    </xf>
    <xf numFmtId="0" fontId="49" fillId="26" borderId="0" xfId="104" applyFont="1" applyFill="1" applyAlignment="1" applyProtection="1">
      <alignment vertical="top" wrapText="1"/>
    </xf>
    <xf numFmtId="0" fontId="4" fillId="0" borderId="0" xfId="104" applyFont="1" applyAlignment="1" applyProtection="1">
      <alignment vertical="top" wrapText="1"/>
    </xf>
    <xf numFmtId="0" fontId="35" fillId="26" borderId="0" xfId="87" applyFill="1" applyAlignment="1" applyProtection="1">
      <alignment vertical="top" wrapText="1"/>
    </xf>
    <xf numFmtId="0" fontId="49" fillId="26" borderId="0" xfId="104" applyFont="1" applyFill="1" applyAlignment="1" applyProtection="1">
      <alignment horizontal="left" vertical="top" wrapText="1"/>
    </xf>
    <xf numFmtId="0" fontId="24" fillId="25" borderId="0" xfId="0" applyFont="1" applyFill="1" applyAlignment="1" applyProtection="1">
      <alignment horizontal="left" vertical="top" wrapText="1"/>
    </xf>
    <xf numFmtId="0" fontId="1" fillId="26" borderId="2" xfId="0" applyNumberFormat="1" applyFont="1" applyFill="1" applyBorder="1" applyAlignment="1" applyProtection="1">
      <alignment vertical="top"/>
    </xf>
    <xf numFmtId="0" fontId="1" fillId="26" borderId="3" xfId="0" applyNumberFormat="1" applyFont="1" applyFill="1" applyBorder="1" applyAlignment="1" applyProtection="1">
      <alignment vertical="top"/>
    </xf>
    <xf numFmtId="0" fontId="29" fillId="41" borderId="0" xfId="0" applyNumberFormat="1" applyFont="1" applyFill="1" applyBorder="1" applyAlignment="1" applyProtection="1">
      <alignment horizontal="left" vertical="top" wrapText="1"/>
    </xf>
    <xf numFmtId="14" fontId="1" fillId="2" borderId="16" xfId="0" applyNumberFormat="1" applyFont="1" applyFill="1" applyBorder="1" applyAlignment="1" applyProtection="1">
      <alignment horizontal="left" vertical="top"/>
      <protection locked="0"/>
    </xf>
    <xf numFmtId="0" fontId="0" fillId="0" borderId="16" xfId="0" applyBorder="1" applyAlignment="1" applyProtection="1">
      <alignment horizontal="left" vertical="top"/>
      <protection locked="0"/>
    </xf>
    <xf numFmtId="0" fontId="4" fillId="26" borderId="16" xfId="0" applyNumberFormat="1" applyFont="1" applyFill="1" applyBorder="1" applyAlignment="1" applyProtection="1">
      <alignment horizontal="left" vertical="center" wrapText="1"/>
    </xf>
    <xf numFmtId="0" fontId="23" fillId="26" borderId="0" xfId="0" applyFont="1" applyFill="1" applyAlignment="1" applyProtection="1">
      <alignment horizontal="left" vertical="top" wrapText="1"/>
    </xf>
    <xf numFmtId="0" fontId="35" fillId="42" borderId="50" xfId="87" applyFill="1" applyBorder="1" applyAlignment="1" applyProtection="1">
      <alignment horizontal="left"/>
    </xf>
    <xf numFmtId="0" fontId="35" fillId="42" borderId="51" xfId="87" applyFill="1" applyBorder="1" applyAlignment="1" applyProtection="1">
      <alignment horizontal="left"/>
    </xf>
    <xf numFmtId="0" fontId="35" fillId="42" borderId="51" xfId="0" applyFont="1" applyFill="1" applyBorder="1" applyAlignment="1" applyProtection="1">
      <alignment horizontal="left"/>
    </xf>
    <xf numFmtId="0" fontId="26" fillId="26" borderId="0" xfId="1" applyFont="1" applyFill="1" applyAlignment="1" applyProtection="1">
      <alignment horizontal="left" vertical="top" wrapText="1"/>
    </xf>
    <xf numFmtId="0" fontId="1" fillId="26" borderId="0" xfId="0" applyFont="1" applyFill="1" applyAlignment="1" applyProtection="1">
      <alignment horizontal="left" vertical="top" wrapText="1"/>
    </xf>
    <xf numFmtId="0" fontId="35" fillId="42" borderId="56" xfId="87" applyFont="1" applyFill="1" applyBorder="1" applyAlignment="1" applyProtection="1">
      <alignment horizontal="left"/>
    </xf>
    <xf numFmtId="0" fontId="35" fillId="42" borderId="56" xfId="0" applyFont="1" applyFill="1" applyBorder="1" applyAlignment="1" applyProtection="1">
      <alignment horizontal="left"/>
    </xf>
    <xf numFmtId="0" fontId="35" fillId="42" borderId="55" xfId="0" applyFont="1" applyFill="1" applyBorder="1" applyAlignment="1" applyProtection="1">
      <alignment horizontal="left"/>
    </xf>
    <xf numFmtId="0" fontId="4" fillId="42" borderId="41" xfId="0" applyFont="1" applyFill="1" applyBorder="1" applyAlignment="1" applyProtection="1">
      <alignment horizontal="center" vertical="center" wrapText="1"/>
    </xf>
    <xf numFmtId="0" fontId="1" fillId="42" borderId="42" xfId="0" applyFont="1" applyFill="1" applyBorder="1" applyAlignment="1" applyProtection="1">
      <alignment horizontal="center" vertical="center" wrapText="1"/>
    </xf>
    <xf numFmtId="0" fontId="1" fillId="42" borderId="43" xfId="0" applyFont="1" applyFill="1" applyBorder="1" applyAlignment="1" applyProtection="1">
      <alignment horizontal="center" vertical="center" wrapText="1"/>
    </xf>
    <xf numFmtId="0" fontId="22" fillId="42" borderId="47" xfId="0" applyFont="1" applyFill="1" applyBorder="1" applyAlignment="1" applyProtection="1">
      <alignment horizontal="center" vertical="center" wrapText="1"/>
    </xf>
    <xf numFmtId="0" fontId="22" fillId="42" borderId="0" xfId="0" applyFont="1" applyFill="1" applyAlignment="1" applyProtection="1">
      <alignment horizontal="center" vertical="center" wrapText="1"/>
    </xf>
    <xf numFmtId="0" fontId="22" fillId="42" borderId="48" xfId="0" applyFont="1" applyFill="1" applyBorder="1" applyAlignment="1" applyProtection="1">
      <alignment horizontal="center" vertical="center" wrapText="1"/>
    </xf>
    <xf numFmtId="0" fontId="22" fillId="42" borderId="52" xfId="0" applyFont="1" applyFill="1" applyBorder="1" applyAlignment="1" applyProtection="1">
      <alignment horizontal="center" vertical="center" wrapText="1"/>
    </xf>
    <xf numFmtId="0" fontId="22" fillId="42" borderId="53" xfId="0" applyFont="1" applyFill="1" applyBorder="1" applyAlignment="1" applyProtection="1">
      <alignment horizontal="center" vertical="center" wrapText="1"/>
    </xf>
    <xf numFmtId="0" fontId="22" fillId="42" borderId="54" xfId="0" applyFont="1" applyFill="1" applyBorder="1" applyAlignment="1" applyProtection="1">
      <alignment horizontal="center" vertical="center" wrapText="1"/>
    </xf>
    <xf numFmtId="0" fontId="24" fillId="25" borderId="0" xfId="0" applyFont="1" applyFill="1" applyAlignment="1" applyProtection="1">
      <alignment horizontal="left" vertical="center" wrapText="1"/>
    </xf>
    <xf numFmtId="0" fontId="23" fillId="26" borderId="0" xfId="0" applyFont="1" applyFill="1" applyAlignment="1" applyProtection="1">
      <alignment vertical="top" wrapText="1"/>
    </xf>
    <xf numFmtId="0" fontId="25" fillId="26" borderId="0" xfId="0" applyNumberFormat="1" applyFont="1" applyFill="1" applyBorder="1" applyAlignment="1" applyProtection="1">
      <alignment vertical="top" wrapText="1"/>
    </xf>
    <xf numFmtId="0" fontId="29" fillId="41" borderId="0" xfId="0" applyNumberFormat="1" applyFont="1" applyFill="1" applyBorder="1" applyAlignment="1" applyProtection="1">
      <alignment horizontal="left" vertical="center" wrapText="1"/>
    </xf>
    <xf numFmtId="0" fontId="1" fillId="2" borderId="16" xfId="0" applyNumberFormat="1" applyFont="1" applyFill="1" applyBorder="1" applyAlignment="1" applyProtection="1">
      <alignment horizontal="left" vertical="top"/>
      <protection locked="0"/>
    </xf>
    <xf numFmtId="0" fontId="1" fillId="26" borderId="0" xfId="0" applyFont="1" applyFill="1" applyBorder="1" applyAlignment="1" applyProtection="1">
      <alignment horizontal="left" wrapText="1"/>
    </xf>
    <xf numFmtId="0" fontId="1" fillId="26" borderId="29" xfId="0" applyFont="1" applyFill="1" applyBorder="1" applyAlignment="1" applyProtection="1">
      <alignment horizontal="left" wrapText="1"/>
    </xf>
    <xf numFmtId="0" fontId="1" fillId="30" borderId="16" xfId="0" applyNumberFormat="1" applyFont="1" applyFill="1" applyBorder="1" applyAlignment="1" applyProtection="1">
      <alignment horizontal="left" vertical="center" shrinkToFit="1"/>
      <protection locked="0"/>
    </xf>
    <xf numFmtId="0" fontId="1" fillId="30" borderId="31" xfId="0" applyNumberFormat="1" applyFont="1" applyFill="1" applyBorder="1" applyAlignment="1" applyProtection="1">
      <alignment horizontal="left" vertical="center" shrinkToFit="1"/>
      <protection locked="0"/>
    </xf>
    <xf numFmtId="0" fontId="4" fillId="26" borderId="0" xfId="0" applyFont="1" applyFill="1" applyBorder="1" applyAlignment="1" applyProtection="1">
      <alignment horizontal="left" wrapText="1"/>
    </xf>
    <xf numFmtId="0" fontId="4" fillId="26" borderId="29" xfId="0" applyFont="1" applyFill="1" applyBorder="1" applyAlignment="1" applyProtection="1">
      <alignment horizontal="left" wrapText="1"/>
    </xf>
    <xf numFmtId="0" fontId="1" fillId="30" borderId="1" xfId="0" applyNumberFormat="1" applyFont="1" applyFill="1" applyBorder="1" applyAlignment="1" applyProtection="1">
      <alignment horizontal="left" vertical="center"/>
      <protection locked="0"/>
    </xf>
    <xf numFmtId="0" fontId="1" fillId="30" borderId="2" xfId="0" applyNumberFormat="1" applyFont="1" applyFill="1" applyBorder="1" applyAlignment="1" applyProtection="1">
      <alignment horizontal="left" vertical="center"/>
      <protection locked="0"/>
    </xf>
    <xf numFmtId="0" fontId="1" fillId="30" borderId="3" xfId="0" applyNumberFormat="1" applyFont="1" applyFill="1" applyBorder="1" applyAlignment="1" applyProtection="1">
      <alignment horizontal="left" vertical="center"/>
      <protection locked="0"/>
    </xf>
    <xf numFmtId="0" fontId="51" fillId="30" borderId="1" xfId="0" applyFont="1" applyFill="1" applyBorder="1" applyAlignment="1" applyProtection="1">
      <alignment vertical="top" wrapText="1"/>
      <protection locked="0"/>
    </xf>
    <xf numFmtId="0" fontId="51" fillId="30" borderId="2" xfId="0" applyFont="1" applyFill="1" applyBorder="1" applyAlignment="1" applyProtection="1">
      <alignment vertical="top" wrapText="1"/>
      <protection locked="0"/>
    </xf>
    <xf numFmtId="0" fontId="51" fillId="30" borderId="3" xfId="0" applyFont="1" applyFill="1" applyBorder="1" applyAlignment="1" applyProtection="1">
      <alignment vertical="top" wrapText="1"/>
      <protection locked="0"/>
    </xf>
    <xf numFmtId="0" fontId="51" fillId="38" borderId="0" xfId="0" applyFont="1" applyFill="1" applyBorder="1" applyAlignment="1" applyProtection="1">
      <alignment horizontal="left" vertical="top" wrapText="1"/>
    </xf>
    <xf numFmtId="0" fontId="1" fillId="26" borderId="29" xfId="0" applyFont="1" applyFill="1" applyBorder="1" applyAlignment="1" applyProtection="1"/>
    <xf numFmtId="0" fontId="22" fillId="30" borderId="3" xfId="0" applyFont="1" applyFill="1" applyBorder="1" applyAlignment="1" applyProtection="1">
      <alignment vertical="top" wrapText="1"/>
      <protection locked="0"/>
    </xf>
    <xf numFmtId="0" fontId="22" fillId="30" borderId="2" xfId="0" applyFont="1" applyFill="1" applyBorder="1" applyAlignment="1" applyProtection="1">
      <alignment vertical="top" wrapText="1"/>
      <protection locked="0"/>
    </xf>
    <xf numFmtId="0" fontId="26" fillId="26" borderId="0" xfId="0" applyFont="1" applyFill="1" applyAlignment="1" applyProtection="1">
      <alignment vertical="top" wrapText="1"/>
    </xf>
    <xf numFmtId="0" fontId="0" fillId="0" borderId="0" xfId="0" applyAlignment="1" applyProtection="1">
      <alignment vertical="top" wrapText="1"/>
    </xf>
    <xf numFmtId="0" fontId="55" fillId="26" borderId="0" xfId="0" applyNumberFormat="1" applyFont="1" applyFill="1" applyBorder="1" applyAlignment="1" applyProtection="1">
      <alignment vertical="top" wrapText="1"/>
    </xf>
    <xf numFmtId="0" fontId="35" fillId="42" borderId="50" xfId="87" applyFill="1" applyBorder="1" applyAlignment="1" applyProtection="1">
      <alignment horizontal="center"/>
    </xf>
    <xf numFmtId="0" fontId="35" fillId="42" borderId="51" xfId="87" applyFill="1" applyBorder="1" applyAlignment="1" applyProtection="1">
      <alignment horizontal="center"/>
    </xf>
    <xf numFmtId="0" fontId="35" fillId="42" borderId="51" xfId="0" applyFont="1" applyFill="1" applyBorder="1" applyAlignment="1" applyProtection="1">
      <alignment horizontal="center"/>
    </xf>
    <xf numFmtId="0" fontId="35" fillId="42" borderId="55" xfId="0" applyFont="1" applyFill="1" applyBorder="1" applyAlignment="1" applyProtection="1">
      <alignment horizontal="center"/>
    </xf>
    <xf numFmtId="0" fontId="35" fillId="42" borderId="56" xfId="0" applyFont="1" applyFill="1" applyBorder="1" applyAlignment="1" applyProtection="1">
      <alignment horizontal="center"/>
    </xf>
    <xf numFmtId="0" fontId="35" fillId="42" borderId="56" xfId="87" applyFont="1" applyFill="1" applyBorder="1" applyAlignment="1" applyProtection="1">
      <alignment horizontal="center"/>
    </xf>
    <xf numFmtId="0" fontId="4" fillId="26" borderId="0" xfId="0" applyFont="1" applyFill="1" applyAlignment="1" applyProtection="1">
      <alignment horizontal="left" vertical="top"/>
    </xf>
    <xf numFmtId="0" fontId="31" fillId="26" borderId="0" xfId="0" applyFont="1" applyFill="1" applyAlignment="1" applyProtection="1">
      <alignment vertical="top" wrapText="1"/>
    </xf>
    <xf numFmtId="0" fontId="30" fillId="30" borderId="16" xfId="0" applyNumberFormat="1" applyFont="1" applyFill="1" applyBorder="1" applyAlignment="1" applyProtection="1">
      <alignment horizontal="left" vertical="top" wrapText="1"/>
      <protection locked="0"/>
    </xf>
    <xf numFmtId="0" fontId="1" fillId="26" borderId="16" xfId="0" applyFont="1" applyFill="1" applyBorder="1" applyAlignment="1" applyProtection="1">
      <alignment vertical="top" wrapText="1"/>
      <protection locked="0"/>
    </xf>
    <xf numFmtId="0" fontId="1" fillId="2" borderId="3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2" borderId="27" xfId="0" applyFont="1" applyFill="1" applyBorder="1" applyAlignment="1" applyProtection="1">
      <alignment horizontal="left" vertical="center" wrapText="1"/>
      <protection locked="0"/>
    </xf>
    <xf numFmtId="0" fontId="1" fillId="2" borderId="26" xfId="0" applyFont="1" applyFill="1" applyBorder="1" applyAlignment="1" applyProtection="1">
      <alignment horizontal="left" vertical="center" wrapText="1"/>
      <protection locked="0"/>
    </xf>
    <xf numFmtId="0" fontId="4" fillId="26" borderId="38" xfId="0" applyFont="1" applyFill="1" applyBorder="1" applyAlignment="1" applyProtection="1">
      <alignment horizontal="center" wrapText="1"/>
    </xf>
    <xf numFmtId="0" fontId="4" fillId="26" borderId="29" xfId="0" applyFont="1" applyFill="1" applyBorder="1" applyAlignment="1" applyProtection="1">
      <alignment horizontal="center" wrapText="1"/>
    </xf>
    <xf numFmtId="0" fontId="1" fillId="31" borderId="24" xfId="0" applyFont="1" applyFill="1" applyBorder="1" applyAlignment="1" applyProtection="1">
      <alignment horizontal="center" vertical="center" wrapText="1"/>
    </xf>
    <xf numFmtId="0" fontId="0" fillId="0" borderId="23" xfId="0" applyBorder="1" applyAlignment="1" applyProtection="1">
      <alignment horizontal="center" vertical="center" wrapText="1"/>
    </xf>
    <xf numFmtId="0" fontId="1" fillId="31" borderId="30" xfId="0"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1" fillId="31" borderId="27" xfId="0" applyFont="1" applyFill="1" applyBorder="1" applyAlignment="1" applyProtection="1">
      <alignment horizontal="center" vertical="center" wrapText="1"/>
    </xf>
    <xf numFmtId="0" fontId="0" fillId="0" borderId="26" xfId="0" applyBorder="1" applyAlignment="1" applyProtection="1">
      <alignment horizontal="center" vertical="center" wrapText="1"/>
    </xf>
    <xf numFmtId="0" fontId="1" fillId="2" borderId="24"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30" fillId="39" borderId="16" xfId="0" applyNumberFormat="1" applyFont="1" applyFill="1" applyBorder="1" applyAlignment="1" applyProtection="1">
      <alignment horizontal="left" vertical="top" wrapText="1"/>
      <protection locked="0"/>
    </xf>
    <xf numFmtId="0" fontId="31" fillId="26" borderId="0" xfId="0" applyFont="1" applyFill="1" applyAlignment="1" applyProtection="1">
      <alignment horizontal="left" vertical="top" wrapText="1"/>
    </xf>
    <xf numFmtId="0" fontId="1" fillId="30" borderId="1" xfId="0" applyNumberFormat="1" applyFont="1" applyFill="1" applyBorder="1" applyAlignment="1" applyProtection="1">
      <alignment horizontal="left" vertical="center" shrinkToFit="1"/>
      <protection locked="0"/>
    </xf>
    <xf numFmtId="0" fontId="1" fillId="30" borderId="2" xfId="0" applyNumberFormat="1" applyFont="1" applyFill="1" applyBorder="1" applyAlignment="1" applyProtection="1">
      <alignment horizontal="left" vertical="center" shrinkToFit="1"/>
      <protection locked="0"/>
    </xf>
    <xf numFmtId="0" fontId="1" fillId="30" borderId="3" xfId="0" applyNumberFormat="1" applyFont="1" applyFill="1" applyBorder="1" applyAlignment="1" applyProtection="1">
      <alignment horizontal="left" vertical="center" shrinkToFit="1"/>
      <protection locked="0"/>
    </xf>
    <xf numFmtId="0" fontId="53" fillId="43" borderId="0" xfId="0" applyFont="1" applyFill="1" applyAlignment="1" applyProtection="1">
      <alignment vertical="top" wrapText="1"/>
    </xf>
    <xf numFmtId="0" fontId="33" fillId="43" borderId="0" xfId="0" applyFont="1" applyFill="1" applyAlignment="1" applyProtection="1">
      <alignment vertical="top" wrapText="1"/>
    </xf>
    <xf numFmtId="0" fontId="4" fillId="26" borderId="0" xfId="0" applyFont="1" applyFill="1" applyAlignment="1" applyProtection="1">
      <alignment wrapText="1"/>
    </xf>
    <xf numFmtId="0" fontId="22" fillId="26" borderId="0" xfId="0" applyFont="1" applyFill="1" applyAlignment="1" applyProtection="1">
      <alignment wrapText="1"/>
    </xf>
    <xf numFmtId="0" fontId="1" fillId="29" borderId="16" xfId="0" applyNumberFormat="1" applyFont="1" applyFill="1" applyBorder="1" applyAlignment="1" applyProtection="1">
      <alignment horizontal="left" vertical="top"/>
    </xf>
    <xf numFmtId="0" fontId="1" fillId="26" borderId="0" xfId="0" applyFont="1" applyFill="1" applyBorder="1" applyAlignment="1" applyProtection="1">
      <alignment wrapText="1"/>
    </xf>
    <xf numFmtId="0" fontId="63" fillId="31" borderId="0" xfId="1" applyNumberFormat="1" applyFont="1" applyFill="1" applyBorder="1" applyAlignment="1" applyProtection="1">
      <alignment horizontal="left" vertical="top" wrapText="1"/>
    </xf>
    <xf numFmtId="0" fontId="26" fillId="26" borderId="0" xfId="0" applyFont="1" applyFill="1" applyAlignment="1" applyProtection="1">
      <alignment horizontal="left" vertical="top" wrapText="1" indent="1"/>
    </xf>
    <xf numFmtId="0" fontId="0" fillId="0" borderId="0" xfId="0" applyAlignment="1" applyProtection="1">
      <alignment horizontal="left" vertical="top" wrapText="1" indent="1"/>
    </xf>
    <xf numFmtId="0" fontId="1" fillId="26" borderId="24" xfId="1" applyNumberFormat="1" applyFont="1" applyFill="1" applyBorder="1" applyAlignment="1" applyProtection="1">
      <alignment horizontal="left" vertical="top" wrapText="1"/>
    </xf>
    <xf numFmtId="0" fontId="0" fillId="0" borderId="22" xfId="0" applyBorder="1" applyAlignment="1" applyProtection="1">
      <alignment horizontal="left" vertical="top" wrapText="1"/>
    </xf>
    <xf numFmtId="0" fontId="0" fillId="0" borderId="23" xfId="0" applyBorder="1" applyAlignment="1" applyProtection="1">
      <alignment horizontal="left" vertical="top" wrapText="1"/>
    </xf>
    <xf numFmtId="0" fontId="1" fillId="26" borderId="30" xfId="1" applyNumberFormat="1" applyFont="1" applyFill="1" applyBorder="1" applyAlignment="1" applyProtection="1">
      <alignment horizontal="left" vertical="top" wrapText="1"/>
    </xf>
    <xf numFmtId="0" fontId="0" fillId="0" borderId="14" xfId="0" applyBorder="1" applyAlignment="1" applyProtection="1">
      <alignment horizontal="left" vertical="top" wrapText="1"/>
    </xf>
    <xf numFmtId="0" fontId="0" fillId="0" borderId="21" xfId="0" applyBorder="1" applyAlignment="1" applyProtection="1">
      <alignment horizontal="left" vertical="top" wrapText="1"/>
    </xf>
    <xf numFmtId="0" fontId="1" fillId="26" borderId="27" xfId="1" applyNumberFormat="1" applyFont="1" applyFill="1" applyBorder="1" applyAlignment="1" applyProtection="1">
      <alignment horizontal="left" vertical="top" wrapText="1"/>
    </xf>
    <xf numFmtId="0" fontId="0" fillId="0" borderId="25" xfId="0" applyBorder="1" applyAlignment="1" applyProtection="1">
      <alignment horizontal="left" vertical="top" wrapText="1"/>
    </xf>
    <xf numFmtId="0" fontId="0" fillId="0" borderId="26" xfId="0" applyBorder="1" applyAlignment="1" applyProtection="1">
      <alignment horizontal="left" vertical="top" wrapText="1"/>
    </xf>
    <xf numFmtId="0" fontId="1" fillId="30" borderId="30" xfId="1" applyNumberFormat="1" applyFont="1" applyFill="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1" fillId="30" borderId="27" xfId="1" applyNumberFormat="1" applyFont="1" applyFill="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1" fillId="2" borderId="24" xfId="1" applyNumberFormat="1" applyFont="1" applyFill="1" applyBorder="1" applyAlignment="1" applyProtection="1">
      <alignment horizontal="left" vertical="top" wrapText="1"/>
      <protection locked="0"/>
    </xf>
    <xf numFmtId="0" fontId="1" fillId="2" borderId="23" xfId="1" applyNumberFormat="1" applyFont="1" applyFill="1" applyBorder="1" applyAlignment="1" applyProtection="1">
      <alignment horizontal="left" vertical="top" wrapText="1"/>
      <protection locked="0"/>
    </xf>
    <xf numFmtId="0" fontId="1" fillId="2" borderId="30" xfId="1" applyNumberFormat="1" applyFont="1" applyFill="1" applyBorder="1" applyAlignment="1" applyProtection="1">
      <alignment horizontal="left" vertical="top" wrapText="1"/>
      <protection locked="0"/>
    </xf>
    <xf numFmtId="0" fontId="38" fillId="0" borderId="21" xfId="0" applyFont="1" applyBorder="1" applyAlignment="1" applyProtection="1">
      <alignment horizontal="left" vertical="top" wrapText="1"/>
      <protection locked="0"/>
    </xf>
    <xf numFmtId="0" fontId="1" fillId="2" borderId="27" xfId="1" applyNumberFormat="1" applyFont="1" applyFill="1" applyBorder="1" applyAlignment="1" applyProtection="1">
      <alignment horizontal="left" vertical="top" wrapText="1"/>
      <protection locked="0"/>
    </xf>
    <xf numFmtId="0" fontId="38" fillId="0" borderId="26" xfId="0" applyFont="1" applyBorder="1" applyAlignment="1" applyProtection="1">
      <alignment horizontal="left" vertical="top" wrapText="1"/>
      <protection locked="0"/>
    </xf>
    <xf numFmtId="0" fontId="1" fillId="2" borderId="17" xfId="1" applyNumberFormat="1" applyFont="1" applyFill="1" applyBorder="1" applyAlignment="1" applyProtection="1">
      <alignment horizontal="left" vertical="top" wrapText="1"/>
      <protection locked="0"/>
    </xf>
    <xf numFmtId="0" fontId="38" fillId="2" borderId="17" xfId="0" applyFont="1" applyFill="1" applyBorder="1" applyAlignment="1" applyProtection="1">
      <alignment horizontal="left" vertical="top" wrapText="1"/>
      <protection locked="0"/>
    </xf>
    <xf numFmtId="0" fontId="38" fillId="2" borderId="18" xfId="0" applyFont="1" applyFill="1" applyBorder="1" applyAlignment="1" applyProtection="1">
      <alignment horizontal="left" vertical="top" wrapText="1"/>
      <protection locked="0"/>
    </xf>
    <xf numFmtId="0" fontId="38" fillId="2" borderId="19" xfId="0" applyFont="1" applyFill="1" applyBorder="1" applyAlignment="1" applyProtection="1">
      <alignment horizontal="left" vertical="top" wrapText="1"/>
      <protection locked="0"/>
    </xf>
    <xf numFmtId="0" fontId="4" fillId="26" borderId="32" xfId="1" applyNumberFormat="1" applyFont="1" applyFill="1" applyBorder="1" applyAlignment="1" applyProtection="1">
      <alignment horizontal="left" vertical="top" wrapText="1"/>
    </xf>
    <xf numFmtId="0" fontId="4" fillId="26" borderId="28" xfId="1" applyNumberFormat="1" applyFont="1" applyFill="1" applyBorder="1" applyAlignment="1" applyProtection="1">
      <alignment horizontal="left" vertical="top" wrapText="1"/>
    </xf>
    <xf numFmtId="0" fontId="4" fillId="26" borderId="13" xfId="1" applyNumberFormat="1" applyFont="1" applyFill="1" applyBorder="1" applyAlignment="1" applyProtection="1">
      <alignment horizontal="left" vertical="top" wrapText="1"/>
    </xf>
    <xf numFmtId="0" fontId="24" fillId="25" borderId="0" xfId="1" applyFont="1" applyFill="1" applyBorder="1" applyAlignment="1" applyProtection="1">
      <alignment vertical="center" wrapText="1"/>
    </xf>
    <xf numFmtId="0" fontId="0" fillId="0" borderId="13" xfId="0" applyBorder="1" applyAlignment="1" applyProtection="1">
      <alignment horizontal="left" vertical="top" wrapText="1"/>
    </xf>
    <xf numFmtId="0" fontId="0" fillId="0" borderId="28" xfId="0" applyBorder="1" applyAlignment="1" applyProtection="1">
      <alignment horizontal="left" vertical="top" wrapText="1"/>
    </xf>
    <xf numFmtId="0" fontId="1" fillId="30" borderId="24" xfId="1" applyNumberFormat="1" applyFont="1" applyFill="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4" fillId="26" borderId="38" xfId="1" applyNumberFormat="1" applyFont="1" applyFill="1" applyBorder="1" applyAlignment="1" applyProtection="1">
      <alignment horizontal="left" wrapText="1"/>
    </xf>
    <xf numFmtId="0" fontId="4" fillId="26" borderId="0" xfId="1" applyNumberFormat="1" applyFont="1" applyFill="1" applyBorder="1" applyAlignment="1" applyProtection="1">
      <alignment horizontal="left" wrapText="1"/>
    </xf>
    <xf numFmtId="0" fontId="4" fillId="26" borderId="29" xfId="1" applyNumberFormat="1" applyFont="1" applyFill="1" applyBorder="1" applyAlignment="1" applyProtection="1">
      <alignment horizontal="left" wrapText="1"/>
    </xf>
    <xf numFmtId="0" fontId="1" fillId="31" borderId="24" xfId="1" applyNumberFormat="1" applyFont="1" applyFill="1" applyBorder="1" applyAlignment="1" applyProtection="1">
      <alignment horizontal="left" vertical="top" wrapText="1"/>
    </xf>
    <xf numFmtId="0" fontId="1" fillId="31" borderId="22" xfId="1" applyNumberFormat="1" applyFont="1" applyFill="1" applyBorder="1" applyAlignment="1" applyProtection="1">
      <alignment horizontal="left" vertical="top" wrapText="1"/>
    </xf>
    <xf numFmtId="0" fontId="1" fillId="31" borderId="23" xfId="1" applyNumberFormat="1" applyFont="1" applyFill="1" applyBorder="1" applyAlignment="1" applyProtection="1">
      <alignment horizontal="left" vertical="top" wrapText="1"/>
    </xf>
    <xf numFmtId="0" fontId="1" fillId="31" borderId="30" xfId="1" applyNumberFormat="1" applyFont="1" applyFill="1" applyBorder="1" applyAlignment="1" applyProtection="1">
      <alignment horizontal="left" vertical="top" wrapText="1"/>
    </xf>
    <xf numFmtId="0" fontId="1" fillId="31" borderId="14" xfId="1" applyNumberFormat="1" applyFont="1" applyFill="1" applyBorder="1" applyAlignment="1" applyProtection="1">
      <alignment horizontal="left" vertical="top" wrapText="1"/>
    </xf>
    <xf numFmtId="0" fontId="1" fillId="31" borderId="21" xfId="1" applyNumberFormat="1" applyFont="1" applyFill="1" applyBorder="1" applyAlignment="1" applyProtection="1">
      <alignment horizontal="left" vertical="top" wrapText="1"/>
    </xf>
    <xf numFmtId="0" fontId="1" fillId="31" borderId="27" xfId="1" applyNumberFormat="1" applyFont="1" applyFill="1" applyBorder="1" applyAlignment="1" applyProtection="1">
      <alignment horizontal="left" vertical="top" wrapText="1"/>
    </xf>
    <xf numFmtId="0" fontId="1" fillId="31" borderId="25" xfId="1" applyNumberFormat="1" applyFont="1" applyFill="1" applyBorder="1" applyAlignment="1" applyProtection="1">
      <alignment horizontal="left" vertical="top" wrapText="1"/>
    </xf>
    <xf numFmtId="0" fontId="1" fillId="31" borderId="26" xfId="1" applyNumberFormat="1" applyFont="1" applyFill="1" applyBorder="1" applyAlignment="1" applyProtection="1">
      <alignment horizontal="left" vertical="top" wrapText="1"/>
    </xf>
    <xf numFmtId="0" fontId="1" fillId="31" borderId="30" xfId="1" applyNumberFormat="1" applyFont="1" applyFill="1" applyBorder="1" applyAlignment="1" applyProtection="1">
      <alignment vertical="top"/>
    </xf>
    <xf numFmtId="0" fontId="1" fillId="31" borderId="14" xfId="1" applyNumberFormat="1" applyFont="1" applyFill="1" applyBorder="1" applyAlignment="1" applyProtection="1">
      <alignment vertical="top"/>
    </xf>
    <xf numFmtId="0" fontId="1" fillId="31" borderId="21" xfId="1" applyNumberFormat="1" applyFont="1" applyFill="1" applyBorder="1" applyAlignment="1" applyProtection="1">
      <alignment vertical="top"/>
    </xf>
    <xf numFmtId="0" fontId="30" fillId="26" borderId="30" xfId="1" applyNumberFormat="1" applyFont="1" applyFill="1" applyBorder="1" applyAlignment="1" applyProtection="1">
      <alignment horizontal="left" vertical="top" wrapText="1"/>
    </xf>
    <xf numFmtId="0" fontId="30" fillId="26" borderId="14" xfId="1" applyNumberFormat="1" applyFont="1" applyFill="1" applyBorder="1" applyAlignment="1" applyProtection="1">
      <alignment horizontal="left" vertical="top" wrapText="1"/>
    </xf>
    <xf numFmtId="0" fontId="30" fillId="26" borderId="21" xfId="1" applyNumberFormat="1" applyFont="1" applyFill="1" applyBorder="1" applyAlignment="1" applyProtection="1">
      <alignment horizontal="left" vertical="top" wrapText="1"/>
    </xf>
    <xf numFmtId="0" fontId="30" fillId="26" borderId="24" xfId="1" applyNumberFormat="1" applyFont="1" applyFill="1" applyBorder="1" applyAlignment="1" applyProtection="1">
      <alignment horizontal="left" vertical="top" wrapText="1"/>
    </xf>
    <xf numFmtId="0" fontId="30" fillId="26" borderId="22" xfId="1" applyNumberFormat="1" applyFont="1" applyFill="1" applyBorder="1" applyAlignment="1" applyProtection="1">
      <alignment horizontal="left" vertical="top" wrapText="1"/>
    </xf>
    <xf numFmtId="0" fontId="30" fillId="26" borderId="23" xfId="1" applyNumberFormat="1" applyFont="1" applyFill="1" applyBorder="1" applyAlignment="1" applyProtection="1">
      <alignment horizontal="left" vertical="top" wrapText="1"/>
    </xf>
    <xf numFmtId="0" fontId="30" fillId="26" borderId="27" xfId="1" applyNumberFormat="1" applyFont="1" applyFill="1" applyBorder="1" applyAlignment="1" applyProtection="1">
      <alignment horizontal="left" vertical="top" wrapText="1"/>
    </xf>
    <xf numFmtId="0" fontId="30" fillId="26" borderId="25" xfId="1" applyNumberFormat="1" applyFont="1" applyFill="1" applyBorder="1" applyAlignment="1" applyProtection="1">
      <alignment horizontal="left" vertical="top" wrapText="1"/>
    </xf>
    <xf numFmtId="0" fontId="30" fillId="26" borderId="26" xfId="1" applyNumberFormat="1" applyFont="1" applyFill="1" applyBorder="1" applyAlignment="1" applyProtection="1">
      <alignment horizontal="left" vertical="top" wrapText="1"/>
    </xf>
    <xf numFmtId="0" fontId="1" fillId="31" borderId="27" xfId="1" applyNumberFormat="1" applyFont="1" applyFill="1" applyBorder="1" applyAlignment="1" applyProtection="1">
      <alignment vertical="top"/>
    </xf>
    <xf numFmtId="0" fontId="1" fillId="31" borderId="25" xfId="1" applyNumberFormat="1" applyFont="1" applyFill="1" applyBorder="1" applyAlignment="1" applyProtection="1">
      <alignment vertical="top"/>
    </xf>
    <xf numFmtId="0" fontId="1" fillId="31" borderId="26" xfId="1" applyNumberFormat="1" applyFont="1" applyFill="1" applyBorder="1" applyAlignment="1" applyProtection="1">
      <alignment vertical="top"/>
    </xf>
    <xf numFmtId="0" fontId="30" fillId="26" borderId="95" xfId="1" applyNumberFormat="1" applyFont="1" applyFill="1" applyBorder="1" applyAlignment="1" applyProtection="1">
      <alignment horizontal="left" vertical="top" wrapText="1"/>
    </xf>
    <xf numFmtId="0" fontId="30" fillId="26" borderId="96" xfId="1" applyNumberFormat="1" applyFont="1" applyFill="1" applyBorder="1" applyAlignment="1" applyProtection="1">
      <alignment horizontal="left" vertical="top" wrapText="1"/>
    </xf>
    <xf numFmtId="0" fontId="30" fillId="26" borderId="94" xfId="1" applyNumberFormat="1" applyFont="1" applyFill="1" applyBorder="1" applyAlignment="1" applyProtection="1">
      <alignment horizontal="left" vertical="top" wrapText="1"/>
    </xf>
    <xf numFmtId="0" fontId="24" fillId="25" borderId="0" xfId="1" applyFont="1" applyFill="1" applyBorder="1" applyAlignment="1" applyProtection="1">
      <alignment horizontal="left" vertical="center" wrapText="1"/>
    </xf>
    <xf numFmtId="0" fontId="30" fillId="26" borderId="81" xfId="1" applyNumberFormat="1" applyFont="1" applyFill="1" applyBorder="1" applyAlignment="1" applyProtection="1">
      <alignment horizontal="left" vertical="top" wrapText="1"/>
    </xf>
    <xf numFmtId="0" fontId="30" fillId="26" borderId="15" xfId="1" applyNumberFormat="1" applyFont="1" applyFill="1" applyBorder="1" applyAlignment="1" applyProtection="1">
      <alignment horizontal="left" vertical="top" wrapText="1"/>
    </xf>
    <xf numFmtId="0" fontId="30" fillId="26" borderId="20" xfId="1" applyNumberFormat="1" applyFont="1" applyFill="1" applyBorder="1" applyAlignment="1" applyProtection="1">
      <alignment horizontal="left" vertical="top" wrapText="1"/>
    </xf>
    <xf numFmtId="0" fontId="4" fillId="26" borderId="32" xfId="1" applyNumberFormat="1" applyFont="1" applyFill="1" applyBorder="1" applyAlignment="1" applyProtection="1">
      <alignment vertical="top" wrapText="1"/>
    </xf>
    <xf numFmtId="0" fontId="4" fillId="26" borderId="13" xfId="1" applyNumberFormat="1" applyFont="1" applyFill="1" applyBorder="1" applyAlignment="1" applyProtection="1">
      <alignment vertical="top" wrapText="1"/>
    </xf>
    <xf numFmtId="0" fontId="4" fillId="26" borderId="28" xfId="1" applyNumberFormat="1" applyFont="1" applyFill="1" applyBorder="1" applyAlignment="1" applyProtection="1">
      <alignment vertical="top" wrapText="1"/>
    </xf>
    <xf numFmtId="0" fontId="1" fillId="31" borderId="24" xfId="1" applyNumberFormat="1" applyFont="1" applyFill="1" applyBorder="1" applyAlignment="1" applyProtection="1">
      <alignment vertical="top"/>
    </xf>
    <xf numFmtId="0" fontId="1" fillId="31" borderId="22" xfId="1" applyNumberFormat="1" applyFont="1" applyFill="1" applyBorder="1" applyAlignment="1" applyProtection="1">
      <alignment vertical="top"/>
    </xf>
    <xf numFmtId="0" fontId="1" fillId="31" borderId="23" xfId="1" applyNumberFormat="1" applyFont="1" applyFill="1" applyBorder="1" applyAlignment="1" applyProtection="1">
      <alignment vertical="top"/>
    </xf>
    <xf numFmtId="164" fontId="1" fillId="31" borderId="30" xfId="1" applyNumberFormat="1" applyFont="1" applyFill="1" applyBorder="1" applyAlignment="1" applyProtection="1">
      <alignment horizontal="left" vertical="top"/>
    </xf>
    <xf numFmtId="164" fontId="1" fillId="31" borderId="14" xfId="1" applyNumberFormat="1" applyFont="1" applyFill="1" applyBorder="1" applyAlignment="1" applyProtection="1">
      <alignment horizontal="left" vertical="top"/>
    </xf>
    <xf numFmtId="164" fontId="1" fillId="31" borderId="21" xfId="1" applyNumberFormat="1" applyFont="1" applyFill="1" applyBorder="1" applyAlignment="1" applyProtection="1">
      <alignment horizontal="left" vertical="top"/>
    </xf>
    <xf numFmtId="0" fontId="4" fillId="26" borderId="38" xfId="1" applyNumberFormat="1" applyFont="1" applyFill="1" applyBorder="1" applyAlignment="1" applyProtection="1">
      <alignment horizontal="center" wrapText="1"/>
    </xf>
    <xf numFmtId="0" fontId="4" fillId="26" borderId="0" xfId="1" applyNumberFormat="1" applyFont="1" applyFill="1" applyBorder="1" applyAlignment="1" applyProtection="1">
      <alignment horizontal="center" wrapText="1"/>
    </xf>
    <xf numFmtId="0" fontId="4" fillId="26" borderId="29" xfId="1" applyNumberFormat="1" applyFont="1" applyFill="1" applyBorder="1" applyAlignment="1" applyProtection="1">
      <alignment horizontal="center" wrapText="1"/>
    </xf>
    <xf numFmtId="164" fontId="1" fillId="31" borderId="24" xfId="1" applyNumberFormat="1" applyFont="1" applyFill="1" applyBorder="1" applyAlignment="1" applyProtection="1">
      <alignment horizontal="left" vertical="top"/>
    </xf>
    <xf numFmtId="164" fontId="1" fillId="31" borderId="22" xfId="1" applyNumberFormat="1" applyFont="1" applyFill="1" applyBorder="1" applyAlignment="1" applyProtection="1">
      <alignment horizontal="left" vertical="top"/>
    </xf>
    <xf numFmtId="164" fontId="1" fillId="31" borderId="23" xfId="1" applyNumberFormat="1" applyFont="1" applyFill="1" applyBorder="1" applyAlignment="1" applyProtection="1">
      <alignment horizontal="left" vertical="top"/>
    </xf>
    <xf numFmtId="164" fontId="1" fillId="31" borderId="27" xfId="1" applyNumberFormat="1" applyFont="1" applyFill="1" applyBorder="1" applyAlignment="1" applyProtection="1">
      <alignment horizontal="left" vertical="top"/>
    </xf>
    <xf numFmtId="164" fontId="1" fillId="31" borderId="25" xfId="1" applyNumberFormat="1" applyFont="1" applyFill="1" applyBorder="1" applyAlignment="1" applyProtection="1">
      <alignment horizontal="left" vertical="top"/>
    </xf>
    <xf numFmtId="164" fontId="1" fillId="31" borderId="26" xfId="1" applyNumberFormat="1" applyFont="1" applyFill="1" applyBorder="1" applyAlignment="1" applyProtection="1">
      <alignment horizontal="left" vertical="top"/>
    </xf>
    <xf numFmtId="0" fontId="51" fillId="2" borderId="18" xfId="1" applyNumberFormat="1" applyFont="1" applyFill="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1" fillId="2" borderId="27" xfId="1" applyNumberFormat="1" applyFont="1" applyFill="1" applyBorder="1" applyAlignment="1" applyProtection="1">
      <alignment vertical="top" wrapText="1"/>
      <protection locked="0"/>
    </xf>
    <xf numFmtId="0" fontId="1" fillId="2" borderId="25" xfId="1" applyNumberFormat="1" applyFont="1" applyFill="1" applyBorder="1" applyAlignment="1" applyProtection="1">
      <alignment vertical="top" wrapText="1"/>
      <protection locked="0"/>
    </xf>
    <xf numFmtId="0" fontId="1" fillId="2" borderId="26" xfId="1" applyNumberFormat="1" applyFont="1" applyFill="1" applyBorder="1" applyAlignment="1" applyProtection="1">
      <alignment vertical="top" wrapText="1"/>
      <protection locked="0"/>
    </xf>
    <xf numFmtId="0" fontId="1" fillId="2" borderId="27" xfId="1" applyNumberFormat="1" applyFont="1" applyFill="1" applyBorder="1" applyAlignment="1" applyProtection="1">
      <alignment horizontal="left" vertical="top"/>
      <protection locked="0"/>
    </xf>
    <xf numFmtId="0" fontId="0" fillId="0" borderId="26" xfId="0" applyBorder="1" applyAlignment="1" applyProtection="1">
      <alignment horizontal="left" vertical="top"/>
      <protection locked="0"/>
    </xf>
    <xf numFmtId="0" fontId="1" fillId="2" borderId="14" xfId="1" applyNumberFormat="1" applyFont="1" applyFill="1" applyBorder="1" applyAlignment="1" applyProtection="1">
      <alignment horizontal="left" vertical="top" wrapText="1"/>
      <protection locked="0"/>
    </xf>
    <xf numFmtId="0" fontId="1" fillId="2" borderId="21" xfId="1" applyNumberFormat="1" applyFont="1" applyFill="1" applyBorder="1" applyAlignment="1" applyProtection="1">
      <alignment horizontal="left" vertical="top" wrapText="1"/>
      <protection locked="0"/>
    </xf>
    <xf numFmtId="0" fontId="1" fillId="2" borderId="30" xfId="1" applyNumberFormat="1" applyFont="1" applyFill="1" applyBorder="1" applyAlignment="1" applyProtection="1">
      <alignment vertical="top" wrapText="1"/>
      <protection locked="0"/>
    </xf>
    <xf numFmtId="0" fontId="1" fillId="2" borderId="14" xfId="1" applyNumberFormat="1" applyFont="1" applyFill="1" applyBorder="1" applyAlignment="1" applyProtection="1">
      <alignment vertical="top" wrapText="1"/>
      <protection locked="0"/>
    </xf>
    <xf numFmtId="0" fontId="1" fillId="2" borderId="21" xfId="1" applyNumberFormat="1" applyFont="1" applyFill="1" applyBorder="1" applyAlignment="1" applyProtection="1">
      <alignment vertical="top" wrapText="1"/>
      <protection locked="0"/>
    </xf>
    <xf numFmtId="0" fontId="26" fillId="26" borderId="0" xfId="0" applyFont="1" applyFill="1" applyAlignment="1" applyProtection="1">
      <alignment horizontal="left" vertical="top" wrapText="1" indent="5"/>
    </xf>
    <xf numFmtId="0" fontId="0" fillId="0" borderId="0" xfId="0" applyAlignment="1" applyProtection="1">
      <alignment horizontal="left" vertical="top" wrapText="1" indent="5"/>
    </xf>
    <xf numFmtId="0" fontId="26" fillId="26" borderId="0" xfId="0" applyFont="1" applyFill="1" applyAlignment="1" applyProtection="1">
      <alignment horizontal="left" vertical="top" wrapText="1" indent="3"/>
    </xf>
    <xf numFmtId="0" fontId="0" fillId="0" borderId="0" xfId="0" applyAlignment="1" applyProtection="1">
      <alignment horizontal="left" vertical="top" wrapText="1" indent="3"/>
    </xf>
    <xf numFmtId="0" fontId="26" fillId="26" borderId="0" xfId="0" applyFont="1" applyFill="1" applyAlignment="1" applyProtection="1">
      <alignment horizontal="left" vertical="top" wrapText="1"/>
    </xf>
    <xf numFmtId="0" fontId="1" fillId="2" borderId="30" xfId="1" applyNumberFormat="1" applyFont="1" applyFill="1" applyBorder="1" applyAlignment="1" applyProtection="1">
      <alignment horizontal="left" vertical="top"/>
      <protection locked="0"/>
    </xf>
    <xf numFmtId="0" fontId="0" fillId="0" borderId="21" xfId="0" applyBorder="1" applyAlignment="1" applyProtection="1">
      <alignment horizontal="left" vertical="top"/>
      <protection locked="0"/>
    </xf>
    <xf numFmtId="0" fontId="68" fillId="33" borderId="1" xfId="1" applyNumberFormat="1" applyFont="1" applyFill="1" applyBorder="1" applyAlignment="1" applyProtection="1">
      <alignment horizontal="left" vertical="top"/>
    </xf>
    <xf numFmtId="0" fontId="68" fillId="33" borderId="3" xfId="1" applyNumberFormat="1" applyFont="1" applyFill="1" applyBorder="1" applyAlignment="1" applyProtection="1">
      <alignment horizontal="left" vertical="top"/>
    </xf>
    <xf numFmtId="0" fontId="68" fillId="33" borderId="1" xfId="1" applyNumberFormat="1" applyFont="1" applyFill="1" applyBorder="1" applyAlignment="1" applyProtection="1">
      <alignment vertical="top" wrapText="1"/>
    </xf>
    <xf numFmtId="0" fontId="68" fillId="33" borderId="2" xfId="1" applyNumberFormat="1" applyFont="1" applyFill="1" applyBorder="1" applyAlignment="1" applyProtection="1">
      <alignment vertical="top" wrapText="1"/>
    </xf>
    <xf numFmtId="0" fontId="68" fillId="33" borderId="3" xfId="1" applyNumberFormat="1" applyFont="1" applyFill="1" applyBorder="1" applyAlignment="1" applyProtection="1">
      <alignment vertical="top" wrapText="1"/>
    </xf>
    <xf numFmtId="0" fontId="4" fillId="26" borderId="38" xfId="1" applyNumberFormat="1" applyFont="1" applyFill="1" applyBorder="1" applyAlignment="1" applyProtection="1">
      <alignment horizontal="left"/>
    </xf>
    <xf numFmtId="0" fontId="4" fillId="26" borderId="29" xfId="1" applyNumberFormat="1" applyFont="1" applyFill="1" applyBorder="1" applyAlignment="1" applyProtection="1">
      <alignment horizontal="left"/>
    </xf>
    <xf numFmtId="0" fontId="4" fillId="26" borderId="13" xfId="0" applyNumberFormat="1" applyFont="1" applyFill="1" applyBorder="1" applyAlignment="1" applyProtection="1">
      <alignment vertical="top"/>
    </xf>
    <xf numFmtId="0" fontId="4" fillId="26" borderId="28" xfId="0" applyNumberFormat="1" applyFont="1" applyFill="1" applyBorder="1" applyAlignment="1" applyProtection="1">
      <alignment vertical="top"/>
    </xf>
    <xf numFmtId="0" fontId="1" fillId="2" borderId="25" xfId="1" applyNumberFormat="1" applyFont="1" applyFill="1" applyBorder="1" applyAlignment="1" applyProtection="1">
      <alignment horizontal="left" vertical="top" wrapText="1"/>
      <protection locked="0"/>
    </xf>
    <xf numFmtId="0" fontId="1" fillId="2" borderId="26" xfId="1" applyNumberFormat="1" applyFont="1" applyFill="1" applyBorder="1" applyAlignment="1" applyProtection="1">
      <alignment horizontal="left" vertical="top" wrapText="1"/>
      <protection locked="0"/>
    </xf>
    <xf numFmtId="0" fontId="1" fillId="2" borderId="81" xfId="1" applyNumberFormat="1" applyFont="1" applyFill="1" applyBorder="1" applyAlignment="1" applyProtection="1">
      <alignment horizontal="left" vertical="top"/>
      <protection locked="0"/>
    </xf>
    <xf numFmtId="0" fontId="1" fillId="2" borderId="20" xfId="1" applyNumberFormat="1" applyFont="1" applyFill="1" applyBorder="1" applyAlignment="1" applyProtection="1">
      <alignment horizontal="left" vertical="top"/>
      <protection locked="0"/>
    </xf>
    <xf numFmtId="0" fontId="66" fillId="42" borderId="41" xfId="0" applyFont="1" applyFill="1" applyBorder="1" applyAlignment="1" applyProtection="1">
      <alignment horizontal="center" vertical="center" wrapText="1"/>
    </xf>
    <xf numFmtId="0" fontId="30" fillId="42" borderId="42" xfId="0" applyFont="1" applyFill="1" applyBorder="1" applyAlignment="1" applyProtection="1">
      <alignment horizontal="center" vertical="center" wrapText="1"/>
    </xf>
    <xf numFmtId="0" fontId="30" fillId="42" borderId="43" xfId="0" applyFont="1" applyFill="1" applyBorder="1" applyAlignment="1" applyProtection="1">
      <alignment horizontal="center" vertical="center" wrapText="1"/>
    </xf>
    <xf numFmtId="0" fontId="67" fillId="42" borderId="47" xfId="0" applyFont="1" applyFill="1" applyBorder="1" applyAlignment="1" applyProtection="1">
      <alignment horizontal="center" vertical="center" wrapText="1"/>
    </xf>
    <xf numFmtId="0" fontId="67" fillId="42" borderId="0" xfId="0" applyFont="1" applyFill="1" applyAlignment="1" applyProtection="1">
      <alignment horizontal="center" vertical="center" wrapText="1"/>
    </xf>
    <xf numFmtId="0" fontId="67" fillId="42" borderId="48" xfId="0" applyFont="1" applyFill="1" applyBorder="1" applyAlignment="1" applyProtection="1">
      <alignment horizontal="center" vertical="center" wrapText="1"/>
    </xf>
    <xf numFmtId="0" fontId="67" fillId="42" borderId="52" xfId="0" applyFont="1" applyFill="1" applyBorder="1" applyAlignment="1" applyProtection="1">
      <alignment horizontal="center" vertical="center" wrapText="1"/>
    </xf>
    <xf numFmtId="0" fontId="67" fillId="42" borderId="53" xfId="0" applyFont="1" applyFill="1" applyBorder="1" applyAlignment="1" applyProtection="1">
      <alignment horizontal="center" vertical="center" wrapText="1"/>
    </xf>
    <xf numFmtId="0" fontId="67" fillId="42" borderId="54" xfId="0" applyFont="1" applyFill="1" applyBorder="1" applyAlignment="1" applyProtection="1">
      <alignment horizontal="center" vertical="center" wrapText="1"/>
    </xf>
    <xf numFmtId="0" fontId="4" fillId="26" borderId="38" xfId="1" applyNumberFormat="1" applyFont="1" applyFill="1" applyBorder="1" applyAlignment="1" applyProtection="1">
      <alignment horizontal="left" vertical="top" wrapText="1"/>
    </xf>
    <xf numFmtId="0" fontId="4" fillId="26" borderId="0" xfId="1" applyNumberFormat="1" applyFont="1" applyFill="1" applyBorder="1" applyAlignment="1" applyProtection="1">
      <alignment horizontal="left" vertical="top" wrapText="1"/>
    </xf>
    <xf numFmtId="0" fontId="51" fillId="2" borderId="17" xfId="1" applyNumberFormat="1" applyFont="1" applyFill="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68" fillId="33" borderId="24" xfId="1" applyNumberFormat="1" applyFont="1" applyFill="1" applyBorder="1" applyAlignment="1" applyProtection="1">
      <alignment horizontal="left" vertical="top" wrapText="1"/>
    </xf>
    <xf numFmtId="0" fontId="68" fillId="33" borderId="22" xfId="1" applyNumberFormat="1" applyFont="1" applyFill="1" applyBorder="1" applyAlignment="1" applyProtection="1">
      <alignment horizontal="left" vertical="top" wrapText="1"/>
    </xf>
    <xf numFmtId="0" fontId="68" fillId="33" borderId="23" xfId="1" applyNumberFormat="1" applyFont="1" applyFill="1" applyBorder="1" applyAlignment="1" applyProtection="1">
      <alignment horizontal="left" vertical="top" wrapText="1"/>
    </xf>
    <xf numFmtId="164" fontId="1" fillId="27" borderId="30" xfId="1" applyNumberFormat="1" applyFont="1" applyFill="1" applyBorder="1" applyAlignment="1" applyProtection="1">
      <alignment horizontal="left" vertical="top"/>
      <protection locked="0"/>
    </xf>
    <xf numFmtId="164" fontId="1" fillId="27" borderId="14" xfId="1" applyNumberFormat="1" applyFont="1" applyFill="1" applyBorder="1" applyAlignment="1" applyProtection="1">
      <alignment horizontal="left" vertical="top"/>
      <protection locked="0"/>
    </xf>
    <xf numFmtId="164" fontId="1" fillId="27" borderId="21" xfId="1" applyNumberFormat="1" applyFont="1" applyFill="1" applyBorder="1" applyAlignment="1" applyProtection="1">
      <alignment horizontal="left" vertical="top"/>
      <protection locked="0"/>
    </xf>
    <xf numFmtId="0" fontId="68" fillId="33" borderId="17" xfId="1" applyNumberFormat="1" applyFont="1" applyFill="1" applyBorder="1" applyAlignment="1" applyProtection="1">
      <alignment horizontal="left" vertical="top" wrapText="1"/>
    </xf>
    <xf numFmtId="0" fontId="69" fillId="33" borderId="17" xfId="0" applyFont="1" applyFill="1" applyBorder="1" applyAlignment="1" applyProtection="1">
      <alignment horizontal="left" vertical="top" wrapText="1"/>
    </xf>
    <xf numFmtId="0" fontId="68" fillId="33" borderId="27" xfId="1" applyNumberFormat="1" applyFont="1" applyFill="1" applyBorder="1" applyAlignment="1" applyProtection="1">
      <alignment horizontal="left" vertical="top" wrapText="1"/>
    </xf>
    <xf numFmtId="0" fontId="68" fillId="33" borderId="25" xfId="1" applyNumberFormat="1" applyFont="1" applyFill="1" applyBorder="1" applyAlignment="1" applyProtection="1">
      <alignment horizontal="left" vertical="top" wrapText="1"/>
    </xf>
    <xf numFmtId="0" fontId="68" fillId="33" borderId="26" xfId="1" applyNumberFormat="1" applyFont="1" applyFill="1" applyBorder="1" applyAlignment="1" applyProtection="1">
      <alignment horizontal="left" vertical="top" wrapText="1"/>
    </xf>
    <xf numFmtId="0" fontId="68" fillId="33" borderId="19" xfId="1" applyNumberFormat="1" applyFont="1" applyFill="1" applyBorder="1" applyAlignment="1" applyProtection="1">
      <alignment horizontal="left" vertical="top" wrapText="1"/>
    </xf>
    <xf numFmtId="0" fontId="69" fillId="33" borderId="19" xfId="0" applyFont="1" applyFill="1" applyBorder="1" applyAlignment="1" applyProtection="1">
      <alignment horizontal="left" vertical="top" wrapText="1"/>
    </xf>
    <xf numFmtId="0" fontId="51" fillId="2" borderId="19" xfId="1" applyNumberFormat="1" applyFont="1" applyFill="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1" fillId="2" borderId="22" xfId="1" applyNumberFormat="1" applyFont="1" applyFill="1" applyBorder="1" applyAlignment="1" applyProtection="1">
      <alignment horizontal="left" vertical="top" wrapText="1"/>
      <protection locked="0"/>
    </xf>
    <xf numFmtId="164" fontId="1" fillId="27" borderId="27" xfId="1" applyNumberFormat="1" applyFont="1" applyFill="1" applyBorder="1" applyAlignment="1" applyProtection="1">
      <alignment horizontal="left" vertical="top"/>
      <protection locked="0"/>
    </xf>
    <xf numFmtId="164" fontId="1" fillId="27" borderId="25" xfId="1" applyNumberFormat="1" applyFont="1" applyFill="1" applyBorder="1" applyAlignment="1" applyProtection="1">
      <alignment horizontal="left" vertical="top"/>
      <protection locked="0"/>
    </xf>
    <xf numFmtId="164" fontId="1" fillId="27" borderId="26" xfId="1" applyNumberFormat="1" applyFont="1" applyFill="1" applyBorder="1" applyAlignment="1" applyProtection="1">
      <alignment horizontal="left" vertical="top"/>
      <protection locked="0"/>
    </xf>
    <xf numFmtId="0" fontId="25" fillId="26" borderId="0" xfId="0" applyNumberFormat="1" applyFont="1" applyFill="1" applyBorder="1" applyAlignment="1" applyProtection="1">
      <alignment vertical="center" wrapText="1"/>
    </xf>
    <xf numFmtId="164" fontId="1" fillId="27" borderId="24" xfId="1" applyNumberFormat="1" applyFont="1" applyFill="1" applyBorder="1" applyAlignment="1" applyProtection="1">
      <alignment horizontal="left" vertical="top"/>
      <protection locked="0"/>
    </xf>
    <xf numFmtId="164" fontId="1" fillId="27" borderId="22" xfId="1" applyNumberFormat="1" applyFont="1" applyFill="1" applyBorder="1" applyAlignment="1" applyProtection="1">
      <alignment horizontal="left" vertical="top"/>
      <protection locked="0"/>
    </xf>
    <xf numFmtId="164" fontId="1" fillId="27" borderId="23" xfId="1" applyNumberFormat="1" applyFont="1" applyFill="1" applyBorder="1" applyAlignment="1" applyProtection="1">
      <alignment horizontal="left" vertical="top"/>
      <protection locked="0"/>
    </xf>
    <xf numFmtId="0" fontId="4" fillId="26" borderId="32" xfId="1" applyNumberFormat="1" applyFont="1" applyFill="1" applyBorder="1" applyAlignment="1" applyProtection="1"/>
    <xf numFmtId="0" fontId="4" fillId="26" borderId="13" xfId="1" applyNumberFormat="1" applyFont="1" applyFill="1" applyBorder="1" applyAlignment="1" applyProtection="1"/>
    <xf numFmtId="0" fontId="4" fillId="26" borderId="28" xfId="1" applyNumberFormat="1" applyFont="1" applyFill="1" applyBorder="1" applyAlignment="1" applyProtection="1"/>
    <xf numFmtId="0" fontId="1" fillId="2" borderId="81" xfId="1" applyNumberFormat="1" applyFont="1" applyFill="1" applyBorder="1" applyAlignment="1" applyProtection="1">
      <alignment vertical="top" wrapText="1"/>
      <protection locked="0"/>
    </xf>
    <xf numFmtId="0" fontId="1" fillId="2" borderId="15" xfId="1" applyNumberFormat="1" applyFont="1" applyFill="1" applyBorder="1" applyAlignment="1" applyProtection="1">
      <alignment vertical="top" wrapText="1"/>
      <protection locked="0"/>
    </xf>
    <xf numFmtId="0" fontId="1" fillId="2" borderId="20" xfId="1" applyNumberFormat="1" applyFont="1" applyFill="1" applyBorder="1" applyAlignment="1" applyProtection="1">
      <alignment vertical="top" wrapText="1"/>
      <protection locked="0"/>
    </xf>
    <xf numFmtId="0" fontId="62" fillId="26" borderId="24" xfId="1" applyNumberFormat="1" applyFont="1" applyFill="1" applyBorder="1" applyAlignment="1" applyProtection="1">
      <alignment horizontal="left" wrapText="1"/>
    </xf>
    <xf numFmtId="0" fontId="65" fillId="0" borderId="22" xfId="0" applyFont="1" applyBorder="1" applyAlignment="1" applyProtection="1">
      <alignment horizontal="left" wrapText="1"/>
    </xf>
    <xf numFmtId="0" fontId="65" fillId="0" borderId="23" xfId="0" applyFont="1" applyBorder="1" applyAlignment="1" applyProtection="1">
      <alignment horizontal="left" wrapText="1"/>
    </xf>
    <xf numFmtId="0" fontId="62" fillId="26" borderId="95" xfId="1" applyNumberFormat="1" applyFont="1" applyFill="1" applyBorder="1" applyAlignment="1" applyProtection="1">
      <alignment horizontal="left" wrapText="1"/>
    </xf>
    <xf numFmtId="0" fontId="62" fillId="26" borderId="94" xfId="1" applyNumberFormat="1" applyFont="1" applyFill="1" applyBorder="1" applyAlignment="1" applyProtection="1">
      <alignment horizontal="left" wrapText="1"/>
    </xf>
    <xf numFmtId="0" fontId="65" fillId="0" borderId="96" xfId="0" applyFont="1" applyBorder="1" applyAlignment="1" applyProtection="1">
      <alignment horizontal="left" wrapText="1"/>
    </xf>
    <xf numFmtId="0" fontId="65" fillId="0" borderId="94" xfId="0" applyFont="1" applyBorder="1" applyAlignment="1" applyProtection="1">
      <alignment horizontal="left" wrapText="1"/>
    </xf>
    <xf numFmtId="0" fontId="62" fillId="26" borderId="23" xfId="1" applyNumberFormat="1" applyFont="1" applyFill="1" applyBorder="1" applyAlignment="1" applyProtection="1">
      <alignment horizontal="left" wrapText="1"/>
    </xf>
    <xf numFmtId="0" fontId="4" fillId="26" borderId="32" xfId="1" applyNumberFormat="1" applyFont="1" applyFill="1" applyBorder="1" applyAlignment="1" applyProtection="1">
      <alignment horizontal="left" wrapText="1"/>
    </xf>
    <xf numFmtId="0" fontId="4" fillId="26" borderId="13" xfId="1" applyNumberFormat="1" applyFont="1" applyFill="1" applyBorder="1" applyAlignment="1" applyProtection="1">
      <alignment horizontal="left" wrapText="1"/>
    </xf>
    <xf numFmtId="0" fontId="4" fillId="26" borderId="28" xfId="1" applyNumberFormat="1" applyFont="1" applyFill="1" applyBorder="1" applyAlignment="1" applyProtection="1">
      <alignment horizontal="left" wrapText="1"/>
    </xf>
    <xf numFmtId="0" fontId="0" fillId="0" borderId="13" xfId="0" applyBorder="1" applyAlignment="1" applyProtection="1">
      <alignment horizontal="left" wrapText="1"/>
    </xf>
    <xf numFmtId="0" fontId="26" fillId="33" borderId="0" xfId="0" applyFont="1" applyFill="1" applyBorder="1" applyAlignment="1" applyProtection="1">
      <alignment vertical="top" wrapText="1"/>
    </xf>
    <xf numFmtId="0" fontId="22" fillId="33" borderId="0" xfId="0" applyFont="1" applyFill="1" applyBorder="1" applyAlignment="1" applyProtection="1">
      <alignment vertical="top" wrapText="1"/>
    </xf>
    <xf numFmtId="0" fontId="22" fillId="33" borderId="29" xfId="0" applyFont="1" applyFill="1" applyBorder="1" applyAlignment="1" applyProtection="1">
      <alignment vertical="top" wrapText="1"/>
    </xf>
    <xf numFmtId="0" fontId="55" fillId="26" borderId="29" xfId="0" applyNumberFormat="1" applyFont="1" applyFill="1" applyBorder="1" applyAlignment="1" applyProtection="1">
      <alignment vertical="top" wrapText="1"/>
    </xf>
    <xf numFmtId="164" fontId="1" fillId="27" borderId="1" xfId="1" applyNumberFormat="1" applyFont="1" applyFill="1" applyBorder="1" applyAlignment="1" applyProtection="1">
      <alignment vertical="top"/>
      <protection locked="0"/>
    </xf>
    <xf numFmtId="164" fontId="1" fillId="27" borderId="2" xfId="1" applyNumberFormat="1" applyFont="1" applyFill="1" applyBorder="1" applyAlignment="1" applyProtection="1">
      <alignment vertical="top"/>
      <protection locked="0"/>
    </xf>
    <xf numFmtId="164" fontId="1" fillId="27" borderId="3" xfId="1" applyNumberFormat="1" applyFont="1" applyFill="1" applyBorder="1" applyAlignment="1" applyProtection="1">
      <alignment vertical="top"/>
      <protection locked="0"/>
    </xf>
    <xf numFmtId="164" fontId="1" fillId="2" borderId="30" xfId="1" applyNumberFormat="1" applyFont="1" applyFill="1" applyBorder="1" applyAlignment="1" applyProtection="1">
      <alignment vertical="top"/>
      <protection locked="0"/>
    </xf>
    <xf numFmtId="164" fontId="1" fillId="2" borderId="21" xfId="1" applyNumberFormat="1" applyFont="1" applyFill="1" applyBorder="1" applyAlignment="1" applyProtection="1">
      <alignment vertical="top"/>
      <protection locked="0"/>
    </xf>
    <xf numFmtId="164" fontId="1" fillId="33" borderId="19" xfId="1" applyNumberFormat="1" applyFont="1" applyFill="1" applyBorder="1" applyAlignment="1" applyProtection="1">
      <alignment horizontal="left" vertical="top"/>
    </xf>
    <xf numFmtId="164" fontId="1" fillId="33" borderId="27" xfId="1" applyNumberFormat="1" applyFont="1" applyFill="1" applyBorder="1" applyAlignment="1" applyProtection="1">
      <alignment horizontal="left" vertical="top"/>
    </xf>
    <xf numFmtId="164" fontId="1" fillId="33" borderId="32" xfId="1" applyNumberFormat="1" applyFont="1" applyFill="1" applyBorder="1" applyAlignment="1" applyProtection="1">
      <alignment horizontal="left" vertical="top"/>
    </xf>
    <xf numFmtId="164" fontId="1" fillId="33" borderId="13" xfId="1" applyNumberFormat="1" applyFont="1" applyFill="1" applyBorder="1" applyAlignment="1" applyProtection="1">
      <alignment horizontal="left" vertical="top"/>
    </xf>
    <xf numFmtId="164" fontId="1" fillId="2" borderId="27" xfId="1" applyNumberFormat="1" applyFont="1" applyFill="1" applyBorder="1" applyAlignment="1" applyProtection="1">
      <alignment vertical="top"/>
      <protection locked="0"/>
    </xf>
    <xf numFmtId="164" fontId="1" fillId="2" borderId="26" xfId="1" applyNumberFormat="1" applyFont="1" applyFill="1" applyBorder="1" applyAlignment="1" applyProtection="1">
      <alignment vertical="top"/>
      <protection locked="0"/>
    </xf>
    <xf numFmtId="164" fontId="1" fillId="33" borderId="17" xfId="1" applyNumberFormat="1" applyFont="1" applyFill="1" applyBorder="1" applyAlignment="1" applyProtection="1">
      <alignment horizontal="left" vertical="top"/>
    </xf>
    <xf numFmtId="164" fontId="1" fillId="33" borderId="24" xfId="1" applyNumberFormat="1" applyFont="1" applyFill="1" applyBorder="1" applyAlignment="1" applyProtection="1">
      <alignment horizontal="left" vertical="top"/>
    </xf>
    <xf numFmtId="164" fontId="1" fillId="2" borderId="58" xfId="1" applyNumberFormat="1" applyFont="1" applyFill="1" applyBorder="1" applyAlignment="1" applyProtection="1">
      <alignment vertical="top"/>
      <protection locked="0"/>
    </xf>
    <xf numFmtId="164" fontId="1" fillId="2" borderId="105" xfId="1" applyNumberFormat="1" applyFont="1" applyFill="1" applyBorder="1" applyAlignment="1" applyProtection="1">
      <alignment vertical="top"/>
      <protection locked="0"/>
    </xf>
    <xf numFmtId="0" fontId="4" fillId="26" borderId="13" xfId="0" applyFont="1" applyFill="1" applyBorder="1" applyAlignment="1" applyProtection="1">
      <alignment horizontal="left" vertical="top"/>
    </xf>
    <xf numFmtId="0" fontId="4" fillId="26" borderId="28" xfId="0" applyFont="1" applyFill="1" applyBorder="1" applyAlignment="1" applyProtection="1">
      <alignment horizontal="left" vertical="top"/>
    </xf>
    <xf numFmtId="0" fontId="51" fillId="26" borderId="0" xfId="0" applyNumberFormat="1" applyFont="1" applyFill="1" applyBorder="1" applyAlignment="1" applyProtection="1">
      <alignment horizontal="right" vertical="center"/>
    </xf>
    <xf numFmtId="164" fontId="1" fillId="26" borderId="37" xfId="1" applyNumberFormat="1" applyFont="1" applyFill="1" applyBorder="1" applyAlignment="1" applyProtection="1">
      <alignment horizontal="left" vertical="center"/>
    </xf>
    <xf numFmtId="164" fontId="1" fillId="26" borderId="40" xfId="1" applyNumberFormat="1" applyFont="1" applyFill="1" applyBorder="1" applyAlignment="1" applyProtection="1">
      <alignment horizontal="left" vertical="center"/>
    </xf>
    <xf numFmtId="164" fontId="1" fillId="26" borderId="13" xfId="1" applyNumberFormat="1" applyFont="1" applyFill="1" applyBorder="1" applyAlignment="1" applyProtection="1">
      <alignment horizontal="left" vertical="center"/>
    </xf>
    <xf numFmtId="164" fontId="1" fillId="26" borderId="28" xfId="1" applyNumberFormat="1" applyFont="1" applyFill="1" applyBorder="1" applyAlignment="1" applyProtection="1">
      <alignment horizontal="left" vertical="center"/>
    </xf>
    <xf numFmtId="0" fontId="26" fillId="26" borderId="0" xfId="0" applyFont="1" applyFill="1" applyBorder="1" applyAlignment="1" applyProtection="1">
      <alignment vertical="top" wrapText="1"/>
    </xf>
    <xf numFmtId="0" fontId="26" fillId="26" borderId="29" xfId="0" applyFont="1" applyFill="1" applyBorder="1" applyAlignment="1" applyProtection="1">
      <alignment vertical="top" wrapText="1"/>
    </xf>
    <xf numFmtId="0" fontId="26" fillId="26" borderId="0" xfId="0" applyFont="1" applyFill="1" applyBorder="1" applyAlignment="1" applyProtection="1">
      <alignment vertical="top"/>
    </xf>
    <xf numFmtId="0" fontId="26" fillId="26" borderId="29" xfId="0" applyFont="1" applyFill="1" applyBorder="1" applyAlignment="1" applyProtection="1">
      <alignment vertical="top"/>
    </xf>
    <xf numFmtId="0" fontId="4" fillId="26" borderId="90" xfId="1" applyNumberFormat="1" applyFont="1" applyFill="1" applyBorder="1" applyAlignment="1" applyProtection="1">
      <alignment horizontal="center" wrapText="1"/>
    </xf>
    <xf numFmtId="0" fontId="4" fillId="26" borderId="89" xfId="1" applyNumberFormat="1" applyFont="1" applyFill="1" applyBorder="1" applyAlignment="1" applyProtection="1">
      <alignment horizontal="center" wrapText="1"/>
    </xf>
    <xf numFmtId="0" fontId="24" fillId="25" borderId="0" xfId="1" applyFont="1" applyFill="1" applyBorder="1" applyAlignment="1" applyProtection="1">
      <alignment vertical="top" wrapText="1"/>
    </xf>
    <xf numFmtId="0" fontId="36" fillId="42" borderId="75" xfId="87" applyFont="1" applyFill="1" applyBorder="1" applyAlignment="1" applyProtection="1">
      <alignment horizontal="center" vertical="top" wrapText="1"/>
    </xf>
    <xf numFmtId="0" fontId="36" fillId="42" borderId="97" xfId="87" applyFont="1" applyFill="1" applyBorder="1" applyAlignment="1" applyProtection="1">
      <alignment horizontal="center" vertical="top" wrapText="1"/>
    </xf>
    <xf numFmtId="0" fontId="4" fillId="42" borderId="108" xfId="0" applyFont="1" applyFill="1" applyBorder="1" applyAlignment="1" applyProtection="1">
      <alignment horizontal="center" vertical="center" wrapText="1"/>
    </xf>
    <xf numFmtId="0" fontId="4" fillId="42" borderId="109" xfId="0" applyFont="1" applyFill="1" applyBorder="1" applyAlignment="1" applyProtection="1">
      <alignment horizontal="center" vertical="center" wrapText="1"/>
    </xf>
    <xf numFmtId="0" fontId="4" fillId="42" borderId="110" xfId="0" applyFont="1" applyFill="1" applyBorder="1" applyAlignment="1" applyProtection="1">
      <alignment horizontal="center" vertical="center" wrapText="1"/>
    </xf>
    <xf numFmtId="0" fontId="4" fillId="42" borderId="47" xfId="0" applyFont="1" applyFill="1" applyBorder="1" applyAlignment="1" applyProtection="1">
      <alignment horizontal="center" vertical="center" wrapText="1"/>
    </xf>
    <xf numFmtId="0" fontId="4" fillId="42" borderId="0" xfId="0" applyFont="1" applyFill="1" applyBorder="1" applyAlignment="1" applyProtection="1">
      <alignment horizontal="center" vertical="center" wrapText="1"/>
    </xf>
    <xf numFmtId="0" fontId="4" fillId="42" borderId="48" xfId="0" applyFont="1" applyFill="1" applyBorder="1" applyAlignment="1" applyProtection="1">
      <alignment horizontal="center" vertical="center" wrapText="1"/>
    </xf>
    <xf numFmtId="0" fontId="4" fillId="42" borderId="52" xfId="0" applyFont="1" applyFill="1" applyBorder="1" applyAlignment="1" applyProtection="1">
      <alignment horizontal="center" vertical="center" wrapText="1"/>
    </xf>
    <xf numFmtId="0" fontId="4" fillId="42" borderId="84" xfId="0" applyFont="1" applyFill="1" applyBorder="1" applyAlignment="1" applyProtection="1">
      <alignment horizontal="center" vertical="center" wrapText="1"/>
    </xf>
    <xf numFmtId="0" fontId="4" fillId="42" borderId="85" xfId="0" applyFont="1" applyFill="1" applyBorder="1" applyAlignment="1" applyProtection="1">
      <alignment horizontal="center" vertical="center" wrapText="1"/>
    </xf>
    <xf numFmtId="0" fontId="27" fillId="26" borderId="37" xfId="0" applyFont="1" applyFill="1" applyBorder="1" applyAlignment="1" applyProtection="1">
      <alignment vertical="center" wrapText="1"/>
    </xf>
    <xf numFmtId="0" fontId="22" fillId="0" borderId="37" xfId="0" applyFont="1" applyBorder="1" applyAlignment="1" applyProtection="1">
      <alignment vertical="center" wrapText="1"/>
    </xf>
    <xf numFmtId="0" fontId="22" fillId="0" borderId="98" xfId="0" applyFont="1" applyBorder="1" applyAlignment="1" applyProtection="1">
      <alignment vertical="center" wrapText="1"/>
    </xf>
    <xf numFmtId="0" fontId="34" fillId="29" borderId="44" xfId="0" applyFont="1" applyFill="1" applyBorder="1" applyAlignment="1" applyProtection="1">
      <alignment vertical="center"/>
    </xf>
    <xf numFmtId="0" fontId="22" fillId="0" borderId="66" xfId="0" applyFont="1" applyBorder="1" applyAlignment="1" applyProtection="1">
      <alignment vertical="center"/>
    </xf>
    <xf numFmtId="0" fontId="22" fillId="0" borderId="46" xfId="0" applyFont="1" applyBorder="1" applyAlignment="1" applyProtection="1">
      <alignment vertical="center"/>
    </xf>
    <xf numFmtId="164" fontId="1" fillId="26" borderId="2" xfId="1" applyNumberFormat="1" applyFont="1" applyFill="1" applyBorder="1" applyAlignment="1" applyProtection="1">
      <alignment horizontal="left" vertical="top"/>
    </xf>
    <xf numFmtId="164" fontId="1" fillId="26" borderId="3" xfId="1" applyNumberFormat="1" applyFont="1" applyFill="1" applyBorder="1" applyAlignment="1" applyProtection="1">
      <alignment horizontal="left" vertical="top"/>
    </xf>
    <xf numFmtId="0" fontId="4" fillId="26" borderId="36" xfId="1" applyNumberFormat="1" applyFont="1" applyFill="1" applyBorder="1" applyAlignment="1" applyProtection="1">
      <alignment horizontal="center" wrapText="1"/>
    </xf>
    <xf numFmtId="0" fontId="4" fillId="26" borderId="31" xfId="1" applyNumberFormat="1" applyFont="1" applyFill="1" applyBorder="1" applyAlignment="1" applyProtection="1">
      <alignment horizontal="center" wrapText="1"/>
    </xf>
    <xf numFmtId="164" fontId="1" fillId="31" borderId="39" xfId="1" applyNumberFormat="1" applyFont="1" applyFill="1" applyBorder="1" applyAlignment="1" applyProtection="1">
      <alignment horizontal="center" vertical="center"/>
    </xf>
    <xf numFmtId="164" fontId="1" fillId="31" borderId="32" xfId="1" applyNumberFormat="1" applyFont="1" applyFill="1" applyBorder="1" applyAlignment="1" applyProtection="1">
      <alignment horizontal="center" vertical="center"/>
    </xf>
    <xf numFmtId="165" fontId="1" fillId="31" borderId="71" xfId="1" applyNumberFormat="1" applyFont="1" applyFill="1" applyBorder="1" applyAlignment="1" applyProtection="1">
      <alignment horizontal="center" vertical="center" wrapText="1"/>
    </xf>
    <xf numFmtId="165" fontId="1" fillId="31" borderId="31" xfId="1" applyNumberFormat="1" applyFont="1" applyFill="1" applyBorder="1" applyAlignment="1" applyProtection="1">
      <alignment horizontal="center" vertical="center" wrapText="1"/>
    </xf>
    <xf numFmtId="0" fontId="1" fillId="26" borderId="2" xfId="0" applyNumberFormat="1" applyFont="1" applyFill="1" applyBorder="1" applyAlignment="1" applyProtection="1">
      <alignment horizontal="left" vertical="top"/>
    </xf>
    <xf numFmtId="0" fontId="1" fillId="26" borderId="22" xfId="1" applyNumberFormat="1" applyFont="1" applyFill="1" applyBorder="1" applyAlignment="1" applyProtection="1">
      <alignment horizontal="left" vertical="top" wrapText="1"/>
    </xf>
    <xf numFmtId="0" fontId="1" fillId="26" borderId="23" xfId="1" applyNumberFormat="1" applyFont="1" applyFill="1" applyBorder="1" applyAlignment="1" applyProtection="1">
      <alignment horizontal="left" vertical="top" wrapText="1"/>
    </xf>
    <xf numFmtId="0" fontId="1" fillId="26" borderId="25" xfId="1" applyNumberFormat="1" applyFont="1" applyFill="1" applyBorder="1" applyAlignment="1" applyProtection="1">
      <alignment horizontal="left" vertical="top" wrapText="1"/>
    </xf>
    <xf numFmtId="0" fontId="1" fillId="26" borderId="26" xfId="1" applyNumberFormat="1" applyFont="1" applyFill="1" applyBorder="1" applyAlignment="1" applyProtection="1">
      <alignment horizontal="left" vertical="top" wrapText="1"/>
    </xf>
    <xf numFmtId="0" fontId="62" fillId="26" borderId="24" xfId="1" applyNumberFormat="1" applyFont="1" applyFill="1" applyBorder="1" applyAlignment="1" applyProtection="1">
      <alignment horizontal="left" vertical="top" wrapText="1"/>
    </xf>
    <xf numFmtId="0" fontId="62" fillId="26" borderId="23" xfId="1" applyNumberFormat="1" applyFont="1" applyFill="1" applyBorder="1" applyAlignment="1" applyProtection="1">
      <alignment horizontal="left" vertical="top" wrapText="1"/>
    </xf>
    <xf numFmtId="0" fontId="62" fillId="26" borderId="27" xfId="1" applyNumberFormat="1" applyFont="1" applyFill="1" applyBorder="1" applyAlignment="1" applyProtection="1">
      <alignment vertical="top" wrapText="1"/>
    </xf>
    <xf numFmtId="0" fontId="62" fillId="26" borderId="26" xfId="1" applyNumberFormat="1" applyFont="1" applyFill="1" applyBorder="1" applyAlignment="1" applyProtection="1">
      <alignment vertical="top" wrapText="1"/>
    </xf>
    <xf numFmtId="164" fontId="1" fillId="2" borderId="24" xfId="1" applyNumberFormat="1" applyFont="1" applyFill="1" applyBorder="1" applyAlignment="1" applyProtection="1">
      <alignment vertical="top"/>
      <protection locked="0"/>
    </xf>
    <xf numFmtId="164" fontId="1" fillId="2" borderId="104" xfId="1" applyNumberFormat="1" applyFont="1" applyFill="1" applyBorder="1" applyAlignment="1" applyProtection="1">
      <alignment vertical="top"/>
      <protection locked="0"/>
    </xf>
    <xf numFmtId="0" fontId="4" fillId="26" borderId="103" xfId="1" applyNumberFormat="1" applyFont="1" applyFill="1" applyBorder="1" applyAlignment="1" applyProtection="1">
      <alignment vertical="top" wrapText="1"/>
    </xf>
    <xf numFmtId="164" fontId="1" fillId="2" borderId="81" xfId="1" applyNumberFormat="1" applyFont="1" applyFill="1" applyBorder="1" applyAlignment="1" applyProtection="1">
      <alignment vertical="top"/>
      <protection locked="0"/>
    </xf>
    <xf numFmtId="164" fontId="1" fillId="2" borderId="20" xfId="1" applyNumberFormat="1" applyFont="1" applyFill="1" applyBorder="1" applyAlignment="1" applyProtection="1">
      <alignment vertical="top"/>
      <protection locked="0"/>
    </xf>
    <xf numFmtId="0" fontId="62" fillId="26" borderId="24" xfId="1" applyNumberFormat="1" applyFont="1" applyFill="1" applyBorder="1" applyAlignment="1" applyProtection="1">
      <alignment vertical="top" wrapText="1"/>
    </xf>
    <xf numFmtId="0" fontId="62" fillId="26" borderId="104" xfId="1" applyNumberFormat="1" applyFont="1" applyFill="1" applyBorder="1" applyAlignment="1" applyProtection="1">
      <alignment vertical="top" wrapText="1"/>
    </xf>
    <xf numFmtId="0" fontId="62" fillId="26" borderId="105" xfId="1" applyNumberFormat="1" applyFont="1" applyFill="1" applyBorder="1" applyAlignment="1" applyProtection="1">
      <alignment vertical="top" wrapText="1"/>
    </xf>
    <xf numFmtId="0" fontId="39" fillId="31" borderId="44" xfId="0" applyFont="1" applyFill="1" applyBorder="1" applyAlignment="1" applyProtection="1">
      <alignment horizontal="center" vertical="center" wrapText="1"/>
    </xf>
    <xf numFmtId="0" fontId="39" fillId="31" borderId="46" xfId="0" applyFont="1" applyFill="1" applyBorder="1" applyAlignment="1" applyProtection="1">
      <alignment horizontal="center" vertical="center" wrapText="1"/>
    </xf>
    <xf numFmtId="0" fontId="34" fillId="29" borderId="44" xfId="0" applyFont="1" applyFill="1" applyBorder="1" applyAlignment="1" applyProtection="1">
      <alignment horizontal="left" vertical="center" shrinkToFit="1"/>
    </xf>
    <xf numFmtId="0" fontId="34" fillId="29" borderId="66" xfId="0" applyFont="1" applyFill="1" applyBorder="1" applyAlignment="1" applyProtection="1">
      <alignment horizontal="left" vertical="center" shrinkToFit="1"/>
    </xf>
    <xf numFmtId="0" fontId="34" fillId="29" borderId="46" xfId="0" applyFont="1" applyFill="1" applyBorder="1" applyAlignment="1" applyProtection="1">
      <alignment horizontal="left" vertical="center" shrinkToFit="1"/>
    </xf>
    <xf numFmtId="0" fontId="4" fillId="33" borderId="38" xfId="0" applyNumberFormat="1" applyFont="1" applyFill="1" applyBorder="1" applyAlignment="1" applyProtection="1">
      <alignment horizontal="left" vertical="top"/>
    </xf>
    <xf numFmtId="0" fontId="4" fillId="33" borderId="29" xfId="0" applyNumberFormat="1" applyFont="1" applyFill="1" applyBorder="1" applyAlignment="1" applyProtection="1">
      <alignment horizontal="left" vertical="top"/>
    </xf>
    <xf numFmtId="0" fontId="1" fillId="31" borderId="18" xfId="0" applyNumberFormat="1" applyFont="1" applyFill="1" applyBorder="1" applyAlignment="1" applyProtection="1">
      <alignment horizontal="left" vertical="top"/>
    </xf>
    <xf numFmtId="0" fontId="0" fillId="0" borderId="18" xfId="0" applyBorder="1" applyAlignment="1" applyProtection="1">
      <alignment horizontal="left" vertical="top"/>
    </xf>
    <xf numFmtId="0" fontId="1" fillId="31" borderId="19" xfId="0" applyNumberFormat="1" applyFont="1" applyFill="1" applyBorder="1" applyAlignment="1" applyProtection="1">
      <alignment horizontal="left" vertical="top"/>
    </xf>
    <xf numFmtId="0" fontId="0" fillId="0" borderId="19" xfId="0" applyBorder="1" applyAlignment="1" applyProtection="1">
      <alignment horizontal="left" vertical="top"/>
    </xf>
    <xf numFmtId="0" fontId="27" fillId="26" borderId="0" xfId="0" applyFont="1" applyFill="1" applyBorder="1" applyAlignment="1" applyProtection="1">
      <alignment vertical="center" wrapText="1"/>
    </xf>
    <xf numFmtId="0" fontId="22" fillId="0" borderId="0" xfId="0" applyFont="1" applyBorder="1" applyAlignment="1" applyProtection="1">
      <alignment vertical="center" wrapText="1"/>
    </xf>
    <xf numFmtId="0" fontId="22" fillId="0" borderId="48" xfId="0" applyFont="1" applyBorder="1" applyAlignment="1" applyProtection="1">
      <alignment vertical="center" wrapText="1"/>
    </xf>
    <xf numFmtId="0" fontId="34" fillId="31" borderId="44" xfId="0" applyNumberFormat="1" applyFont="1" applyFill="1" applyBorder="1" applyAlignment="1" applyProtection="1">
      <alignment horizontal="left" vertical="center" shrinkToFit="1"/>
    </xf>
    <xf numFmtId="0" fontId="34" fillId="31" borderId="66" xfId="0" applyNumberFormat="1" applyFont="1" applyFill="1" applyBorder="1" applyAlignment="1" applyProtection="1">
      <alignment horizontal="left" vertical="center" shrinkToFit="1"/>
    </xf>
    <xf numFmtId="0" fontId="34" fillId="31" borderId="46" xfId="0" applyNumberFormat="1" applyFont="1" applyFill="1" applyBorder="1" applyAlignment="1" applyProtection="1">
      <alignment horizontal="left" vertical="center" shrinkToFit="1"/>
    </xf>
    <xf numFmtId="0" fontId="34" fillId="31" borderId="44" xfId="0" applyNumberFormat="1" applyFont="1" applyFill="1" applyBorder="1" applyAlignment="1" applyProtection="1">
      <alignment horizontal="center" vertical="center"/>
    </xf>
    <xf numFmtId="0" fontId="34" fillId="31" borderId="46" xfId="0" applyNumberFormat="1" applyFont="1" applyFill="1" applyBorder="1" applyAlignment="1" applyProtection="1">
      <alignment horizontal="center" vertical="center"/>
    </xf>
    <xf numFmtId="0" fontId="1" fillId="31" borderId="17" xfId="0" applyNumberFormat="1" applyFont="1" applyFill="1" applyBorder="1" applyAlignment="1" applyProtection="1">
      <alignment horizontal="left" vertical="top"/>
    </xf>
    <xf numFmtId="0" fontId="34" fillId="31" borderId="44" xfId="0" applyNumberFormat="1" applyFont="1" applyFill="1" applyBorder="1" applyAlignment="1" applyProtection="1">
      <alignment horizontal="left" vertical="center"/>
    </xf>
    <xf numFmtId="0" fontId="34" fillId="31" borderId="66" xfId="0" applyNumberFormat="1" applyFont="1" applyFill="1" applyBorder="1" applyAlignment="1" applyProtection="1">
      <alignment horizontal="left" vertical="center"/>
    </xf>
    <xf numFmtId="0" fontId="34" fillId="31" borderId="46" xfId="0" applyNumberFormat="1" applyFont="1" applyFill="1" applyBorder="1" applyAlignment="1" applyProtection="1">
      <alignment horizontal="left" vertical="center"/>
    </xf>
    <xf numFmtId="0" fontId="1" fillId="31" borderId="30" xfId="0" applyFont="1" applyFill="1" applyBorder="1" applyAlignment="1" applyProtection="1">
      <alignment horizontal="left" vertical="center" wrapText="1"/>
    </xf>
    <xf numFmtId="0" fontId="1" fillId="31" borderId="21" xfId="0" applyFont="1" applyFill="1" applyBorder="1" applyAlignment="1" applyProtection="1">
      <alignment horizontal="left" vertical="center" wrapText="1"/>
    </xf>
    <xf numFmtId="0" fontId="0" fillId="31" borderId="21" xfId="0" applyFill="1" applyBorder="1" applyAlignment="1" applyProtection="1">
      <alignment horizontal="center" vertical="center" wrapText="1"/>
    </xf>
    <xf numFmtId="0" fontId="1" fillId="31" borderId="27" xfId="0" applyFont="1" applyFill="1" applyBorder="1" applyAlignment="1" applyProtection="1">
      <alignment horizontal="left" vertical="center" wrapText="1"/>
    </xf>
    <xf numFmtId="0" fontId="1" fillId="31" borderId="26" xfId="0" applyFont="1" applyFill="1" applyBorder="1" applyAlignment="1" applyProtection="1">
      <alignment horizontal="left" vertical="center" wrapText="1"/>
    </xf>
    <xf numFmtId="0" fontId="0" fillId="31" borderId="26" xfId="0" applyFill="1" applyBorder="1" applyAlignment="1" applyProtection="1">
      <alignment horizontal="center" vertical="center" wrapText="1"/>
    </xf>
    <xf numFmtId="0" fontId="1" fillId="31" borderId="24" xfId="0" applyFont="1" applyFill="1" applyBorder="1" applyAlignment="1" applyProtection="1">
      <alignment horizontal="left" vertical="center" wrapText="1"/>
    </xf>
    <xf numFmtId="0" fontId="1" fillId="31" borderId="23" xfId="0" applyFont="1" applyFill="1" applyBorder="1" applyAlignment="1" applyProtection="1">
      <alignment horizontal="left" vertical="center" wrapText="1"/>
    </xf>
    <xf numFmtId="0" fontId="0" fillId="31" borderId="23" xfId="0" applyFill="1" applyBorder="1" applyAlignment="1" applyProtection="1">
      <alignment horizontal="center" vertical="center" wrapText="1"/>
    </xf>
    <xf numFmtId="0" fontId="4" fillId="26" borderId="0" xfId="0" applyFont="1" applyFill="1" applyAlignment="1" applyProtection="1">
      <alignment vertical="center"/>
    </xf>
    <xf numFmtId="0" fontId="1" fillId="31" borderId="24" xfId="0" applyNumberFormat="1" applyFont="1" applyFill="1" applyBorder="1" applyAlignment="1" applyProtection="1">
      <alignment vertical="top"/>
    </xf>
    <xf numFmtId="0" fontId="1" fillId="31" borderId="22" xfId="0" applyNumberFormat="1" applyFont="1" applyFill="1" applyBorder="1" applyAlignment="1" applyProtection="1">
      <alignment vertical="top"/>
    </xf>
    <xf numFmtId="0" fontId="1" fillId="31" borderId="23" xfId="0" applyNumberFormat="1" applyFont="1" applyFill="1" applyBorder="1" applyAlignment="1" applyProtection="1">
      <alignment vertical="top"/>
    </xf>
    <xf numFmtId="0" fontId="1" fillId="31" borderId="30" xfId="0" applyNumberFormat="1" applyFont="1" applyFill="1" applyBorder="1" applyAlignment="1" applyProtection="1">
      <alignment vertical="top"/>
    </xf>
    <xf numFmtId="0" fontId="1" fillId="31" borderId="14" xfId="0" applyNumberFormat="1" applyFont="1" applyFill="1" applyBorder="1" applyAlignment="1" applyProtection="1">
      <alignment vertical="top"/>
    </xf>
    <xf numFmtId="0" fontId="1" fillId="31" borderId="21" xfId="0" applyNumberFormat="1" applyFont="1" applyFill="1" applyBorder="1" applyAlignment="1" applyProtection="1">
      <alignment vertical="top"/>
    </xf>
    <xf numFmtId="0" fontId="1" fillId="31" borderId="27" xfId="0" applyNumberFormat="1" applyFont="1" applyFill="1" applyBorder="1" applyAlignment="1" applyProtection="1">
      <alignment horizontal="left" vertical="top"/>
    </xf>
    <xf numFmtId="0" fontId="1" fillId="31" borderId="25" xfId="0" applyNumberFormat="1" applyFont="1" applyFill="1" applyBorder="1" applyAlignment="1" applyProtection="1">
      <alignment horizontal="left" vertical="top"/>
    </xf>
    <xf numFmtId="0" fontId="1" fillId="31" borderId="26" xfId="0" applyNumberFormat="1" applyFont="1" applyFill="1" applyBorder="1" applyAlignment="1" applyProtection="1">
      <alignment horizontal="left" vertical="top"/>
    </xf>
    <xf numFmtId="0" fontId="1" fillId="26" borderId="24" xfId="0" applyNumberFormat="1" applyFont="1" applyFill="1" applyBorder="1" applyAlignment="1" applyProtection="1">
      <alignment vertical="top"/>
    </xf>
    <xf numFmtId="0" fontId="1" fillId="26" borderId="22" xfId="0" applyNumberFormat="1" applyFont="1" applyFill="1" applyBorder="1" applyAlignment="1" applyProtection="1">
      <alignment vertical="top"/>
    </xf>
    <xf numFmtId="0" fontId="1" fillId="26" borderId="23" xfId="0" applyNumberFormat="1" applyFont="1" applyFill="1" applyBorder="1" applyAlignment="1" applyProtection="1">
      <alignment vertical="top"/>
    </xf>
    <xf numFmtId="0" fontId="1" fillId="31" borderId="111" xfId="0" applyNumberFormat="1" applyFont="1" applyFill="1" applyBorder="1" applyAlignment="1" applyProtection="1">
      <alignment horizontal="left" vertical="top"/>
    </xf>
    <xf numFmtId="0" fontId="1" fillId="31" borderId="14" xfId="0" applyNumberFormat="1" applyFont="1" applyFill="1" applyBorder="1" applyAlignment="1" applyProtection="1">
      <alignment horizontal="left" vertical="top"/>
    </xf>
    <xf numFmtId="0" fontId="1" fillId="31" borderId="21" xfId="0" applyNumberFormat="1" applyFont="1" applyFill="1" applyBorder="1" applyAlignment="1" applyProtection="1">
      <alignment horizontal="left" vertical="top"/>
    </xf>
    <xf numFmtId="0" fontId="1" fillId="31" borderId="30" xfId="0" applyNumberFormat="1" applyFont="1" applyFill="1" applyBorder="1" applyAlignment="1" applyProtection="1">
      <alignment horizontal="left" vertical="top"/>
    </xf>
    <xf numFmtId="0" fontId="0" fillId="0" borderId="14" xfId="0" applyBorder="1" applyAlignment="1" applyProtection="1">
      <alignment horizontal="left" vertical="top"/>
    </xf>
    <xf numFmtId="0" fontId="1" fillId="31" borderId="18" xfId="0" applyFont="1" applyFill="1" applyBorder="1" applyAlignment="1" applyProtection="1">
      <alignment horizontal="left" vertical="top"/>
    </xf>
    <xf numFmtId="0" fontId="1" fillId="31" borderId="19" xfId="0" applyFont="1" applyFill="1" applyBorder="1" applyAlignment="1" applyProtection="1">
      <alignment horizontal="left" vertical="top"/>
    </xf>
    <xf numFmtId="0" fontId="1" fillId="31" borderId="17" xfId="0" applyFont="1" applyFill="1" applyBorder="1" applyAlignment="1" applyProtection="1">
      <alignment horizontal="left" vertical="top"/>
    </xf>
    <xf numFmtId="0" fontId="1" fillId="26" borderId="30" xfId="0" applyNumberFormat="1" applyFont="1" applyFill="1" applyBorder="1" applyAlignment="1" applyProtection="1">
      <alignment vertical="top"/>
    </xf>
    <xf numFmtId="0" fontId="1" fillId="26" borderId="14" xfId="0" applyNumberFormat="1" applyFont="1" applyFill="1" applyBorder="1" applyAlignment="1" applyProtection="1">
      <alignment vertical="top"/>
    </xf>
    <xf numFmtId="0" fontId="1" fillId="26" borderId="21" xfId="0" applyNumberFormat="1" applyFont="1" applyFill="1" applyBorder="1" applyAlignment="1" applyProtection="1">
      <alignment vertical="top"/>
    </xf>
    <xf numFmtId="0" fontId="1" fillId="26" borderId="27" xfId="0" applyNumberFormat="1" applyFont="1" applyFill="1" applyBorder="1" applyAlignment="1" applyProtection="1">
      <alignment vertical="top"/>
    </xf>
    <xf numFmtId="0" fontId="1" fillId="26" borderId="25" xfId="0" applyNumberFormat="1" applyFont="1" applyFill="1" applyBorder="1" applyAlignment="1" applyProtection="1">
      <alignment vertical="top"/>
    </xf>
    <xf numFmtId="0" fontId="1" fillId="26" borderId="26" xfId="0" applyNumberFormat="1" applyFont="1" applyFill="1" applyBorder="1" applyAlignment="1" applyProtection="1">
      <alignment vertical="top"/>
    </xf>
    <xf numFmtId="164" fontId="4" fillId="33" borderId="13" xfId="1" applyNumberFormat="1" applyFont="1" applyFill="1" applyBorder="1" applyAlignment="1" applyProtection="1">
      <alignment vertical="center"/>
    </xf>
    <xf numFmtId="164" fontId="4" fillId="33" borderId="28" xfId="1" applyNumberFormat="1" applyFont="1" applyFill="1" applyBorder="1" applyAlignment="1" applyProtection="1">
      <alignment vertical="center"/>
    </xf>
    <xf numFmtId="164" fontId="1" fillId="33" borderId="2" xfId="1" applyNumberFormat="1" applyFont="1" applyFill="1" applyBorder="1" applyAlignment="1" applyProtection="1">
      <alignment vertical="center"/>
    </xf>
    <xf numFmtId="164" fontId="1" fillId="33" borderId="3" xfId="1" applyNumberFormat="1" applyFont="1" applyFill="1" applyBorder="1" applyAlignment="1" applyProtection="1">
      <alignment vertical="center"/>
    </xf>
    <xf numFmtId="0" fontId="4" fillId="26" borderId="0" xfId="0" applyFont="1" applyFill="1" applyAlignment="1" applyProtection="1">
      <alignment vertical="center" wrapText="1"/>
    </xf>
    <xf numFmtId="0" fontId="4" fillId="26" borderId="32" xfId="0" applyFont="1" applyFill="1" applyBorder="1" applyAlignment="1" applyProtection="1">
      <alignment horizontal="left" vertical="top"/>
    </xf>
    <xf numFmtId="0" fontId="1" fillId="31" borderId="18" xfId="1" applyNumberFormat="1" applyFont="1" applyFill="1" applyBorder="1" applyAlignment="1" applyProtection="1">
      <alignment horizontal="left" vertical="top" wrapText="1"/>
    </xf>
    <xf numFmtId="0" fontId="0" fillId="31" borderId="14" xfId="0" applyFill="1" applyBorder="1" applyAlignment="1" applyProtection="1">
      <alignment horizontal="left" vertical="top" wrapText="1"/>
    </xf>
    <xf numFmtId="0" fontId="0" fillId="31" borderId="21" xfId="0" applyFill="1" applyBorder="1" applyAlignment="1" applyProtection="1">
      <alignment horizontal="left" vertical="top" wrapText="1"/>
    </xf>
    <xf numFmtId="0" fontId="4" fillId="26" borderId="31" xfId="0" applyFont="1" applyFill="1" applyBorder="1" applyAlignment="1" applyProtection="1">
      <alignment horizontal="center" vertical="top"/>
    </xf>
    <xf numFmtId="0" fontId="1" fillId="31" borderId="86" xfId="1" applyNumberFormat="1" applyFont="1" applyFill="1" applyBorder="1" applyAlignment="1" applyProtection="1">
      <alignment horizontal="left" vertical="top" wrapText="1"/>
    </xf>
    <xf numFmtId="0" fontId="1" fillId="31" borderId="19" xfId="1" applyNumberFormat="1" applyFont="1" applyFill="1" applyBorder="1" applyAlignment="1" applyProtection="1">
      <alignment horizontal="left" vertical="top" wrapText="1"/>
    </xf>
    <xf numFmtId="0" fontId="4" fillId="26" borderId="31" xfId="0" applyFont="1" applyFill="1" applyBorder="1" applyAlignment="1" applyProtection="1">
      <alignment horizontal="left" vertical="top"/>
    </xf>
    <xf numFmtId="0" fontId="1" fillId="31" borderId="86" xfId="0" applyFont="1" applyFill="1" applyBorder="1" applyAlignment="1" applyProtection="1">
      <alignment horizontal="left" vertical="top"/>
    </xf>
    <xf numFmtId="0" fontId="0" fillId="0" borderId="0" xfId="0" applyAlignment="1" applyProtection="1">
      <alignment vertical="center" wrapText="1"/>
    </xf>
    <xf numFmtId="0" fontId="0" fillId="31" borderId="22" xfId="0" applyFill="1" applyBorder="1" applyAlignment="1" applyProtection="1">
      <alignment horizontal="left" vertical="top" wrapText="1"/>
    </xf>
    <xf numFmtId="0" fontId="0" fillId="31" borderId="23" xfId="0" applyFill="1" applyBorder="1" applyAlignment="1" applyProtection="1">
      <alignment horizontal="left" vertical="top" wrapText="1"/>
    </xf>
    <xf numFmtId="0" fontId="73" fillId="45" borderId="0" xfId="0" applyFont="1" applyFill="1" applyAlignment="1" applyProtection="1">
      <alignment vertical="center" wrapText="1"/>
    </xf>
    <xf numFmtId="0" fontId="72" fillId="45" borderId="0" xfId="0" applyFont="1" applyFill="1" applyAlignment="1" applyProtection="1">
      <alignment vertical="center" wrapText="1"/>
    </xf>
    <xf numFmtId="0" fontId="0" fillId="31" borderId="26" xfId="0" applyFill="1" applyBorder="1" applyAlignment="1" applyProtection="1">
      <alignment horizontal="left" vertical="top" wrapText="1"/>
    </xf>
    <xf numFmtId="0" fontId="0" fillId="31" borderId="25" xfId="0" applyFill="1" applyBorder="1" applyAlignment="1" applyProtection="1">
      <alignment horizontal="left" vertical="top" wrapText="1"/>
    </xf>
    <xf numFmtId="0" fontId="30" fillId="33" borderId="24" xfId="1" applyNumberFormat="1" applyFont="1" applyFill="1" applyBorder="1" applyAlignment="1" applyProtection="1">
      <alignment horizontal="left" vertical="top" wrapText="1"/>
    </xf>
    <xf numFmtId="0" fontId="30" fillId="33" borderId="22" xfId="1" applyNumberFormat="1" applyFont="1" applyFill="1" applyBorder="1" applyAlignment="1" applyProtection="1">
      <alignment horizontal="left" vertical="top" wrapText="1"/>
    </xf>
    <xf numFmtId="0" fontId="30" fillId="33" borderId="23" xfId="1" applyNumberFormat="1" applyFont="1" applyFill="1" applyBorder="1" applyAlignment="1" applyProtection="1">
      <alignment horizontal="left" vertical="top" wrapText="1"/>
    </xf>
    <xf numFmtId="0" fontId="30" fillId="33" borderId="81" xfId="1" applyNumberFormat="1" applyFont="1" applyFill="1" applyBorder="1" applyAlignment="1" applyProtection="1">
      <alignment horizontal="left" vertical="top" wrapText="1"/>
    </xf>
    <xf numFmtId="0" fontId="30" fillId="33" borderId="15" xfId="1" applyNumberFormat="1" applyFont="1" applyFill="1" applyBorder="1" applyAlignment="1" applyProtection="1">
      <alignment horizontal="left" vertical="top" wrapText="1"/>
    </xf>
    <xf numFmtId="0" fontId="30" fillId="33" borderId="20" xfId="1" applyNumberFormat="1" applyFont="1" applyFill="1" applyBorder="1" applyAlignment="1" applyProtection="1">
      <alignment horizontal="left" vertical="top" wrapText="1"/>
    </xf>
    <xf numFmtId="0" fontId="30" fillId="33" borderId="30" xfId="1" applyNumberFormat="1" applyFont="1" applyFill="1" applyBorder="1" applyAlignment="1" applyProtection="1">
      <alignment horizontal="left" vertical="top" wrapText="1"/>
    </xf>
    <xf numFmtId="0" fontId="30" fillId="33" borderId="14" xfId="1" applyNumberFormat="1" applyFont="1" applyFill="1" applyBorder="1" applyAlignment="1" applyProtection="1">
      <alignment horizontal="left" vertical="top" wrapText="1"/>
    </xf>
    <xf numFmtId="0" fontId="30" fillId="33" borderId="21" xfId="1" applyNumberFormat="1" applyFont="1" applyFill="1" applyBorder="1" applyAlignment="1" applyProtection="1">
      <alignment horizontal="left" vertical="top" wrapText="1"/>
    </xf>
    <xf numFmtId="0" fontId="30" fillId="33" borderId="27" xfId="1" applyNumberFormat="1" applyFont="1" applyFill="1" applyBorder="1" applyAlignment="1" applyProtection="1">
      <alignment horizontal="left" vertical="top" wrapText="1"/>
    </xf>
    <xf numFmtId="0" fontId="30" fillId="33" borderId="25" xfId="1" applyNumberFormat="1" applyFont="1" applyFill="1" applyBorder="1" applyAlignment="1" applyProtection="1">
      <alignment horizontal="left" vertical="top" wrapText="1"/>
    </xf>
    <xf numFmtId="0" fontId="30" fillId="33" borderId="26" xfId="1" applyNumberFormat="1" applyFont="1" applyFill="1" applyBorder="1" applyAlignment="1" applyProtection="1">
      <alignment horizontal="left" vertical="top" wrapText="1"/>
    </xf>
    <xf numFmtId="0" fontId="30" fillId="33" borderId="95" xfId="1" applyNumberFormat="1" applyFont="1" applyFill="1" applyBorder="1" applyAlignment="1" applyProtection="1">
      <alignment horizontal="left" vertical="top" wrapText="1"/>
    </xf>
    <xf numFmtId="0" fontId="30" fillId="33" borderId="96" xfId="1" applyNumberFormat="1" applyFont="1" applyFill="1" applyBorder="1" applyAlignment="1" applyProtection="1">
      <alignment horizontal="left" vertical="top" wrapText="1"/>
    </xf>
    <xf numFmtId="0" fontId="30" fillId="33" borderId="94" xfId="1" applyNumberFormat="1" applyFont="1" applyFill="1" applyBorder="1" applyAlignment="1" applyProtection="1">
      <alignment horizontal="left" vertical="top" wrapText="1"/>
    </xf>
    <xf numFmtId="0" fontId="1" fillId="31" borderId="24" xfId="0" applyNumberFormat="1" applyFont="1" applyFill="1" applyBorder="1" applyAlignment="1" applyProtection="1">
      <alignment horizontal="left" vertical="top"/>
    </xf>
    <xf numFmtId="0" fontId="1" fillId="31" borderId="22" xfId="0" applyNumberFormat="1" applyFont="1" applyFill="1" applyBorder="1" applyAlignment="1" applyProtection="1">
      <alignment horizontal="left" vertical="top"/>
    </xf>
    <xf numFmtId="0" fontId="1" fillId="31" borderId="23" xfId="0" applyNumberFormat="1" applyFont="1" applyFill="1" applyBorder="1" applyAlignment="1" applyProtection="1">
      <alignment horizontal="left" vertical="top"/>
    </xf>
    <xf numFmtId="0" fontId="1" fillId="31" borderId="27" xfId="0" applyNumberFormat="1" applyFont="1" applyFill="1" applyBorder="1" applyAlignment="1" applyProtection="1">
      <alignment vertical="top"/>
    </xf>
    <xf numFmtId="0" fontId="1" fillId="31" borderId="25" xfId="0" applyNumberFormat="1" applyFont="1" applyFill="1" applyBorder="1" applyAlignment="1" applyProtection="1">
      <alignment vertical="top"/>
    </xf>
    <xf numFmtId="0" fontId="1" fillId="31" borderId="26" xfId="0" applyNumberFormat="1" applyFont="1" applyFill="1" applyBorder="1" applyAlignment="1" applyProtection="1">
      <alignment vertical="top"/>
    </xf>
    <xf numFmtId="0" fontId="4" fillId="33" borderId="13" xfId="0" applyNumberFormat="1" applyFont="1" applyFill="1" applyBorder="1" applyAlignment="1" applyProtection="1">
      <alignment horizontal="left" vertical="top"/>
    </xf>
    <xf numFmtId="0" fontId="4" fillId="33" borderId="28" xfId="0" applyNumberFormat="1" applyFont="1" applyFill="1" applyBorder="1" applyAlignment="1" applyProtection="1">
      <alignment horizontal="left" vertical="top"/>
    </xf>
    <xf numFmtId="0" fontId="1" fillId="31" borderId="16" xfId="0" applyNumberFormat="1" applyFont="1" applyFill="1" applyBorder="1" applyAlignment="1" applyProtection="1">
      <alignment horizontal="left" vertical="top"/>
    </xf>
    <xf numFmtId="0" fontId="4" fillId="42" borderId="82" xfId="0" applyFont="1" applyFill="1" applyBorder="1" applyAlignment="1" applyProtection="1">
      <alignment horizontal="center" vertical="center" wrapText="1"/>
    </xf>
    <xf numFmtId="0" fontId="1" fillId="42" borderId="83" xfId="0" applyFont="1" applyFill="1" applyBorder="1" applyAlignment="1" applyProtection="1">
      <alignment horizontal="center" vertical="center" wrapText="1"/>
    </xf>
    <xf numFmtId="0" fontId="0" fillId="42" borderId="47" xfId="0" applyFill="1" applyBorder="1" applyAlignment="1" applyProtection="1">
      <alignment horizontal="center" vertical="center" wrapText="1"/>
    </xf>
    <xf numFmtId="0" fontId="0" fillId="42" borderId="0" xfId="0" applyFill="1" applyAlignment="1" applyProtection="1">
      <alignment horizontal="center" vertical="center" wrapText="1"/>
    </xf>
    <xf numFmtId="0" fontId="0" fillId="42" borderId="48" xfId="0" applyFill="1" applyBorder="1" applyAlignment="1" applyProtection="1">
      <alignment horizontal="center" vertical="center" wrapText="1"/>
    </xf>
    <xf numFmtId="0" fontId="0" fillId="42" borderId="52" xfId="0" applyFill="1" applyBorder="1" applyAlignment="1" applyProtection="1">
      <alignment horizontal="center" vertical="center" wrapText="1"/>
    </xf>
    <xf numFmtId="0" fontId="0" fillId="42" borderId="84" xfId="0" applyFill="1" applyBorder="1" applyAlignment="1" applyProtection="1">
      <alignment horizontal="center" vertical="center" wrapText="1"/>
    </xf>
    <xf numFmtId="0" fontId="0" fillId="42" borderId="85" xfId="0" applyFill="1" applyBorder="1" applyAlignment="1" applyProtection="1">
      <alignment horizontal="center" vertical="center" wrapText="1"/>
    </xf>
    <xf numFmtId="0" fontId="36" fillId="42" borderId="49" xfId="87" applyFont="1" applyFill="1" applyBorder="1" applyAlignment="1" applyProtection="1">
      <alignment horizontal="center" vertical="top" wrapText="1"/>
    </xf>
    <xf numFmtId="0" fontId="0" fillId="42" borderId="0" xfId="0" applyFill="1" applyBorder="1" applyAlignment="1" applyProtection="1">
      <alignment horizontal="center" vertical="top" wrapText="1"/>
    </xf>
    <xf numFmtId="0" fontId="27" fillId="26" borderId="13" xfId="0" applyFont="1" applyFill="1" applyBorder="1" applyAlignment="1" applyProtection="1">
      <alignment horizontal="left" vertical="top" wrapText="1"/>
    </xf>
    <xf numFmtId="0" fontId="1" fillId="39" borderId="14" xfId="0" applyFont="1" applyFill="1" applyBorder="1" applyAlignment="1" applyProtection="1">
      <alignment horizontal="left" vertical="top"/>
      <protection locked="0"/>
    </xf>
    <xf numFmtId="0" fontId="0" fillId="39" borderId="21" xfId="0" applyFill="1" applyBorder="1" applyAlignment="1" applyProtection="1">
      <alignment horizontal="left" vertical="top"/>
      <protection locked="0"/>
    </xf>
    <xf numFmtId="0" fontId="1" fillId="39" borderId="30" xfId="0" applyFont="1" applyFill="1" applyBorder="1" applyAlignment="1" applyProtection="1">
      <alignment horizontal="left" vertical="top"/>
      <protection locked="0"/>
    </xf>
    <xf numFmtId="0" fontId="0" fillId="39" borderId="14" xfId="0" applyFill="1" applyBorder="1" applyAlignment="1" applyProtection="1">
      <alignment horizontal="left" vertical="top"/>
      <protection locked="0"/>
    </xf>
    <xf numFmtId="0" fontId="1" fillId="39" borderId="25" xfId="0" applyFont="1" applyFill="1" applyBorder="1" applyAlignment="1" applyProtection="1">
      <alignment horizontal="left" vertical="top"/>
      <protection locked="0"/>
    </xf>
    <xf numFmtId="0" fontId="0" fillId="39" borderId="26" xfId="0" applyFill="1" applyBorder="1" applyAlignment="1" applyProtection="1">
      <alignment horizontal="left" vertical="top"/>
      <protection locked="0"/>
    </xf>
    <xf numFmtId="0" fontId="1" fillId="39" borderId="27" xfId="0" applyFont="1" applyFill="1" applyBorder="1" applyAlignment="1" applyProtection="1">
      <alignment horizontal="left" vertical="top"/>
      <protection locked="0"/>
    </xf>
    <xf numFmtId="0" fontId="0" fillId="39" borderId="25" xfId="0" applyFill="1" applyBorder="1" applyAlignment="1" applyProtection="1">
      <alignment horizontal="left" vertical="top"/>
      <protection locked="0"/>
    </xf>
    <xf numFmtId="0" fontId="24" fillId="25" borderId="0" xfId="0" applyFont="1" applyFill="1" applyBorder="1" applyAlignment="1" applyProtection="1">
      <alignment vertical="top" wrapText="1"/>
    </xf>
    <xf numFmtId="0" fontId="1" fillId="39" borderId="22" xfId="0" applyFont="1" applyFill="1" applyBorder="1" applyAlignment="1" applyProtection="1">
      <alignment horizontal="left" vertical="top"/>
      <protection locked="0"/>
    </xf>
    <xf numFmtId="0" fontId="0" fillId="39" borderId="23" xfId="0" applyFill="1" applyBorder="1" applyAlignment="1" applyProtection="1">
      <alignment horizontal="left" vertical="top"/>
      <protection locked="0"/>
    </xf>
    <xf numFmtId="0" fontId="1" fillId="39" borderId="24" xfId="0" applyFont="1" applyFill="1" applyBorder="1" applyAlignment="1" applyProtection="1">
      <alignment horizontal="left" vertical="top"/>
      <protection locked="0"/>
    </xf>
    <xf numFmtId="0" fontId="0" fillId="39" borderId="22" xfId="0" applyFill="1" applyBorder="1" applyAlignment="1" applyProtection="1">
      <alignment horizontal="left" vertical="top"/>
      <protection locked="0"/>
    </xf>
    <xf numFmtId="0" fontId="27" fillId="26" borderId="0" xfId="0" applyFont="1" applyFill="1" applyAlignment="1" applyProtection="1">
      <alignment vertical="top" wrapText="1"/>
    </xf>
  </cellXfs>
  <cellStyles count="108">
    <cellStyle name="20% - Accent1" xfId="2"/>
    <cellStyle name="20% - Accent1 2" xfId="100"/>
    <cellStyle name="20% - Accent2" xfId="3"/>
    <cellStyle name="20% - Accent2 2" xfId="99"/>
    <cellStyle name="20% - Accent3" xfId="4"/>
    <cellStyle name="20% - Accent3 2" xfId="98"/>
    <cellStyle name="20% - Accent4" xfId="5"/>
    <cellStyle name="20% - Accent4 2" xfId="97"/>
    <cellStyle name="20% - Accent5" xfId="6"/>
    <cellStyle name="20% - Accent5 2" xfId="96"/>
    <cellStyle name="20% - Accent6" xfId="7"/>
    <cellStyle name="20% - Accent6 2" xfId="95"/>
    <cellStyle name="20% - Akzent1" xfId="8"/>
    <cellStyle name="20% - Akzent2" xfId="9"/>
    <cellStyle name="20% - Akzent3" xfId="10"/>
    <cellStyle name="20% - Akzent4" xfId="11"/>
    <cellStyle name="20% - Akzent5" xfId="12"/>
    <cellStyle name="20% - Akzent6" xfId="13"/>
    <cellStyle name="40% - Accent1" xfId="14"/>
    <cellStyle name="40% - Accent1 2" xfId="94"/>
    <cellStyle name="40% - Accent2" xfId="15"/>
    <cellStyle name="40% - Accent2 2" xfId="93"/>
    <cellStyle name="40% - Accent3" xfId="16"/>
    <cellStyle name="40% - Accent3 2" xfId="92"/>
    <cellStyle name="40% - Accent4" xfId="17"/>
    <cellStyle name="40% - Accent4 2" xfId="91"/>
    <cellStyle name="40% - Accent5" xfId="18"/>
    <cellStyle name="40% - Accent5 2" xfId="90"/>
    <cellStyle name="40% - Accent6" xfId="19"/>
    <cellStyle name="40% - Accent6 2" xfId="89"/>
    <cellStyle name="40% - Akzent1" xfId="20"/>
    <cellStyle name="40% - Akzent2" xfId="21"/>
    <cellStyle name="40% - Akzent3" xfId="22"/>
    <cellStyle name="40% - Akzent4" xfId="23"/>
    <cellStyle name="40% - Akzent5" xfId="24"/>
    <cellStyle name="40% - Akzent6" xfId="25"/>
    <cellStyle name="5x indented GHG Textfiels" xfId="88"/>
    <cellStyle name="60% - Accent1" xfId="26"/>
    <cellStyle name="60% - Accent2" xfId="27"/>
    <cellStyle name="60% - Accent3" xfId="28"/>
    <cellStyle name="60% - Accent4" xfId="29"/>
    <cellStyle name="60% - Accent5" xfId="30"/>
    <cellStyle name="60% - Accent6" xfId="31"/>
    <cellStyle name="60% - Akzent1" xfId="32"/>
    <cellStyle name="60% - Akzent2" xfId="33"/>
    <cellStyle name="60% - Akzent3" xfId="34"/>
    <cellStyle name="60% - Akzent4" xfId="35"/>
    <cellStyle name="60% - Akzent5" xfId="36"/>
    <cellStyle name="60% - Akzent6" xfId="37"/>
    <cellStyle name="Accent1" xfId="38"/>
    <cellStyle name="Accent2" xfId="39"/>
    <cellStyle name="Accent3" xfId="40"/>
    <cellStyle name="Accent4" xfId="41"/>
    <cellStyle name="Accent5" xfId="42"/>
    <cellStyle name="Accent6" xfId="43"/>
    <cellStyle name="Akzent1 2" xfId="44"/>
    <cellStyle name="Akzent2 2" xfId="45"/>
    <cellStyle name="Akzent3 2" xfId="46"/>
    <cellStyle name="Akzent4 2" xfId="47"/>
    <cellStyle name="Akzent5 2" xfId="48"/>
    <cellStyle name="Akzent6 2" xfId="49"/>
    <cellStyle name="Ausgabe 2" xfId="50"/>
    <cellStyle name="Bad" xfId="51"/>
    <cellStyle name="Berechnung 2" xfId="52"/>
    <cellStyle name="Calculation" xfId="53"/>
    <cellStyle name="Check Cell" xfId="54"/>
    <cellStyle name="Eingabe 2" xfId="55"/>
    <cellStyle name="Ergebnis 2" xfId="56"/>
    <cellStyle name="Erklärender Text 2" xfId="57"/>
    <cellStyle name="Explanatory Text" xfId="58"/>
    <cellStyle name="Good" xfId="59"/>
    <cellStyle name="Gut 2" xfId="60"/>
    <cellStyle name="Heading 1" xfId="61"/>
    <cellStyle name="Heading 2" xfId="62"/>
    <cellStyle name="Heading 3" xfId="63"/>
    <cellStyle name="Heading 4" xfId="64"/>
    <cellStyle name="Hyperlink" xfId="87" builtinId="8"/>
    <cellStyle name="Input" xfId="65"/>
    <cellStyle name="Linked Cell" xfId="66"/>
    <cellStyle name="Neutral 2" xfId="67"/>
    <cellStyle name="Normal" xfId="0" builtinId="0"/>
    <cellStyle name="Note" xfId="68"/>
    <cellStyle name="Note 2" xfId="84"/>
    <cellStyle name="Notiz 2" xfId="69"/>
    <cellStyle name="Output" xfId="70"/>
    <cellStyle name="Percent" xfId="107" builtinId="5"/>
    <cellStyle name="Prozent 2" xfId="71"/>
    <cellStyle name="Prozent 2 2" xfId="101"/>
    <cellStyle name="Prozent 3" xfId="85"/>
    <cellStyle name="Schlecht 2" xfId="72"/>
    <cellStyle name="Standard 2" xfId="1"/>
    <cellStyle name="Standard 3" xfId="86"/>
    <cellStyle name="Standard 3 2" xfId="102"/>
    <cellStyle name="Standard 4" xfId="104"/>
    <cellStyle name="Standard 5" xfId="105"/>
    <cellStyle name="Standard_Outline NIMs template 10-09-30" xfId="106"/>
    <cellStyle name="Title" xfId="73"/>
    <cellStyle name="Total" xfId="74"/>
    <cellStyle name="Überschrift 1 2" xfId="76"/>
    <cellStyle name="Überschrift 2 2" xfId="77"/>
    <cellStyle name="Überschrift 3 2" xfId="78"/>
    <cellStyle name="Überschrift 4 2" xfId="79"/>
    <cellStyle name="Überschrift 5" xfId="75"/>
    <cellStyle name="Verknüpfte Zelle 2" xfId="80"/>
    <cellStyle name="Warnender Text 2" xfId="81"/>
    <cellStyle name="Warning Text" xfId="82"/>
    <cellStyle name="Zelle überprüfen 2" xfId="83"/>
    <cellStyle name="Обычный_CRF2002 (1)" xfId="103"/>
  </cellStyles>
  <dxfs count="196">
    <dxf>
      <fill>
        <patternFill patternType="lightUp">
          <bgColor auto="1"/>
        </patternFill>
      </fill>
    </dxf>
    <dxf>
      <fill>
        <patternFill patternType="lightUp">
          <bgColor auto="1"/>
        </patternFill>
      </fill>
    </dxf>
    <dxf>
      <fill>
        <patternFill patternType="lightUp">
          <bgColor auto="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499984740745262"/>
      </font>
      <fill>
        <patternFill>
          <bgColor theme="0" tint="-0.499984740745262"/>
        </patternFill>
      </fill>
    </dxf>
    <dxf>
      <font>
        <color theme="4" tint="-0.24994659260841701"/>
      </font>
      <fill>
        <patternFill>
          <bgColor theme="4" tint="-0.24994659260841701"/>
        </patternFill>
      </fill>
    </dxf>
    <dxf>
      <font>
        <color theme="0" tint="-0.24994659260841701"/>
      </font>
    </dxf>
    <dxf>
      <fill>
        <patternFill>
          <bgColor rgb="FFFF0000"/>
        </patternFill>
      </fill>
    </dxf>
    <dxf>
      <fill>
        <patternFill>
          <bgColor rgb="FFFF0000"/>
        </patternFill>
      </fill>
    </dxf>
    <dxf>
      <fill>
        <patternFill>
          <bgColor rgb="FFFF0000"/>
        </patternFill>
      </fill>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auto="1"/>
        </patternFill>
      </fill>
    </dxf>
    <dxf>
      <fill>
        <patternFill patternType="lightUp">
          <bgColor auto="1"/>
        </patternFill>
      </fill>
    </dxf>
    <dxf>
      <font>
        <color rgb="FFFF0000"/>
      </font>
    </dxf>
    <dxf>
      <fill>
        <patternFill patternType="lightUp">
          <bgColor auto="1"/>
        </patternFill>
      </fill>
    </dxf>
    <dxf>
      <fill>
        <patternFill patternType="lightUp">
          <bgColor theme="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FFCC"/>
      <color rgb="FFCCFFFF"/>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_Fall-backApproach"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_Fall-backApproach"/>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https://ec.europa.eu/info/law/better-regulation/initiatives/ares-2018-5486983_en" TargetMode="External"/><Relationship Id="rId3" Type="http://schemas.openxmlformats.org/officeDocument/2006/relationships/hyperlink" Target="https://eur-lex.europa.eu/eli/reg_impl/2023/2441/oj" TargetMode="External"/><Relationship Id="rId7" Type="http://schemas.openxmlformats.org/officeDocument/2006/relationships/hyperlink" Target="http://ec.europa.eu/clima/documentation/ets/docs/decision_benchmarking_15_dec_en.pdf." TargetMode="External"/><Relationship Id="rId12" Type="http://schemas.openxmlformats.org/officeDocument/2006/relationships/printerSettings" Target="../printerSettings/printerSettings16.bin"/><Relationship Id="rId2" Type="http://schemas.openxmlformats.org/officeDocument/2006/relationships/hyperlink" Target="https://ec.europa.eu/info/law/better-regulation/initiatives/ares-2018-5486983_en" TargetMode="External"/><Relationship Id="rId1" Type="http://schemas.openxmlformats.org/officeDocument/2006/relationships/hyperlink" Target="http://ec.europa.eu/clima/documentation/ets/docs/decision_benchmarking_15_dec_en.pdf." TargetMode="External"/><Relationship Id="rId6" Type="http://schemas.openxmlformats.org/officeDocument/2006/relationships/hyperlink" Target="../AppData/Local/Temp/Book1.xlsx" TargetMode="External"/><Relationship Id="rId11" Type="http://schemas.openxmlformats.org/officeDocument/2006/relationships/hyperlink" Target="https://climate.ec.europa.eu/eu-action/eu-emissions-trading-system-eu-ets_en" TargetMode="External"/><Relationship Id="rId5" Type="http://schemas.openxmlformats.org/officeDocument/2006/relationships/hyperlink" Target="https://climate.ec.europa.eu/eu-action/eu-emissions-trading-system-eu-ets_en" TargetMode="External"/><Relationship Id="rId10" Type="http://schemas.openxmlformats.org/officeDocument/2006/relationships/hyperlink" Target="http://eur-lex.europa.eu/en/index.htm" TargetMode="External"/><Relationship Id="rId4" Type="http://schemas.openxmlformats.org/officeDocument/2006/relationships/hyperlink" Target="http://eur-lex.europa.eu/en/index.htm" TargetMode="External"/><Relationship Id="rId9" Type="http://schemas.openxmlformats.org/officeDocument/2006/relationships/hyperlink" Target="https://eur-lex.europa.eu/eli/reg_impl/2023/2441/oj"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eur-lex.europa.eu/eli/reg_impl/2023/2441/oj" TargetMode="External"/><Relationship Id="rId3" Type="http://schemas.openxmlformats.org/officeDocument/2006/relationships/hyperlink" Target="http://ec.europa.eu/clima/documentation/ets/docs/decision_benchmarking_15_dec_en.pdf." TargetMode="External"/><Relationship Id="rId7" Type="http://schemas.openxmlformats.org/officeDocument/2006/relationships/hyperlink" Target="https://eur-lex.europa.eu/eli/reg_impl/2023/2441/oj" TargetMode="External"/><Relationship Id="rId2" Type="http://schemas.openxmlformats.org/officeDocument/2006/relationships/hyperlink" Target="https://climate.ec.europa.eu/eu-action/eu-emissions-trading-system-eu-ets_en" TargetMode="External"/><Relationship Id="rId1" Type="http://schemas.openxmlformats.org/officeDocument/2006/relationships/hyperlink" Target="http://eur-lex.europa.eu/en/index.htm" TargetMode="External"/><Relationship Id="rId6" Type="http://schemas.openxmlformats.org/officeDocument/2006/relationships/hyperlink" Target="http://data.europa.eu/eli/reg_del/2019/331/oj" TargetMode="External"/><Relationship Id="rId5" Type="http://schemas.openxmlformats.org/officeDocument/2006/relationships/hyperlink" Target="https://ec.europa.eu/info/law/better-regulation/initiatives/ares-2018-5486983_en" TargetMode="External"/><Relationship Id="rId4" Type="http://schemas.openxmlformats.org/officeDocument/2006/relationships/hyperlink" Target="https://eur-lex.europa.eu/eli/dir/2003/87/2023-06-05"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W74"/>
  <sheetViews>
    <sheetView tabSelected="1" zoomScaleNormal="100" workbookViewId="0">
      <pane ySplit="4" topLeftCell="A5" activePane="bottomLeft" state="frozen"/>
      <selection pane="bottomLeft" activeCell="AI58" sqref="AI58"/>
    </sheetView>
  </sheetViews>
  <sheetFormatPr defaultColWidth="9.140625" defaultRowHeight="12.75" x14ac:dyDescent="0.2"/>
  <cols>
    <col min="1" max="1" width="5.7109375" style="543" hidden="1" customWidth="1"/>
    <col min="2" max="4" width="4.7109375" style="69" customWidth="1"/>
    <col min="5" max="13" width="12.7109375" style="69" customWidth="1"/>
    <col min="14" max="14" width="9.140625" style="69"/>
    <col min="15" max="21" width="9.140625" style="543" hidden="1" customWidth="1"/>
    <col min="22" max="16384" width="9.140625" style="69"/>
  </cols>
  <sheetData>
    <row r="1" spans="1:23" ht="13.5" hidden="1" thickBot="1" x14ac:dyDescent="0.25">
      <c r="A1" s="166" t="s">
        <v>248</v>
      </c>
      <c r="B1" s="318"/>
      <c r="C1" s="318"/>
      <c r="D1" s="318"/>
      <c r="E1" s="318"/>
      <c r="F1" s="318"/>
      <c r="G1" s="318"/>
      <c r="H1" s="318"/>
      <c r="I1" s="318"/>
      <c r="J1" s="318"/>
      <c r="K1" s="318"/>
      <c r="L1" s="318"/>
      <c r="M1" s="318"/>
      <c r="N1" s="318"/>
      <c r="O1" s="166" t="s">
        <v>248</v>
      </c>
      <c r="P1" s="166" t="s">
        <v>248</v>
      </c>
      <c r="Q1" s="166" t="s">
        <v>248</v>
      </c>
      <c r="R1" s="166" t="s">
        <v>248</v>
      </c>
      <c r="S1" s="166" t="s">
        <v>248</v>
      </c>
      <c r="T1" s="166" t="s">
        <v>248</v>
      </c>
      <c r="U1" s="166" t="s">
        <v>248</v>
      </c>
    </row>
    <row r="2" spans="1:23" ht="15" customHeight="1" thickBot="1" x14ac:dyDescent="0.25">
      <c r="B2" s="886" t="s">
        <v>330</v>
      </c>
      <c r="C2" s="191" t="str">
        <f>Translations!$B$2</f>
        <v>Навигационна зона:</v>
      </c>
      <c r="D2" s="192"/>
      <c r="E2" s="192"/>
      <c r="F2" s="889"/>
      <c r="G2" s="889"/>
      <c r="H2" s="889"/>
      <c r="I2" s="889"/>
      <c r="J2" s="889"/>
      <c r="K2" s="889"/>
      <c r="L2" s="889"/>
      <c r="M2" s="889"/>
      <c r="O2" s="169" t="s">
        <v>250</v>
      </c>
      <c r="P2" s="286" t="str">
        <f>ADDRESS(ROW($B$6),COLUMN($B$6)) &amp; ":" &amp; ADDRESS(MATCH("PRINT",$N:$N,0),COLUMN($N$6))</f>
        <v>$B$6:$N$74</v>
      </c>
      <c r="Q2" s="169" t="s">
        <v>612</v>
      </c>
      <c r="R2" s="287" t="str">
        <f ca="1">IF(ISERROR(CELL("filename",S2)),"a_Contents",MID(CELL("filename",S2),FIND("]",CELL("filename",S2))+1,1024))</f>
        <v>a_Contents</v>
      </c>
      <c r="S2" s="166"/>
      <c r="T2" s="166"/>
      <c r="U2" s="166"/>
    </row>
    <row r="3" spans="1:23" ht="15" customHeight="1" thickBot="1" x14ac:dyDescent="0.25">
      <c r="B3" s="887"/>
      <c r="C3" s="890"/>
      <c r="D3" s="891"/>
      <c r="E3" s="892"/>
      <c r="F3" s="899" t="str">
        <f>IFERROR(HYPERLINK("#"&amp;ADDRESS(ROW($A$1)+MATCH(Q3,$A:$A,0)-1,3),INDEX($R:$R,MATCH(Q3,$A:$A,0))),"")</f>
        <v/>
      </c>
      <c r="G3" s="900"/>
      <c r="H3" s="900"/>
      <c r="I3" s="900"/>
      <c r="J3" s="900"/>
      <c r="K3" s="900"/>
      <c r="L3" s="900"/>
      <c r="M3" s="900"/>
      <c r="O3" s="289">
        <v>1</v>
      </c>
      <c r="P3" s="290"/>
      <c r="Q3" s="290">
        <v>2</v>
      </c>
      <c r="R3" s="290"/>
      <c r="S3" s="290">
        <v>3</v>
      </c>
      <c r="T3" s="290"/>
      <c r="U3" s="291">
        <v>4</v>
      </c>
    </row>
    <row r="4" spans="1:23" ht="15" customHeight="1" thickBot="1" x14ac:dyDescent="0.25">
      <c r="B4" s="888"/>
      <c r="C4" s="890"/>
      <c r="D4" s="891"/>
      <c r="E4" s="892"/>
      <c r="F4" s="893"/>
      <c r="G4" s="894"/>
      <c r="H4" s="894"/>
      <c r="I4" s="894"/>
      <c r="J4" s="894"/>
      <c r="K4" s="894"/>
      <c r="L4" s="894"/>
      <c r="M4" s="894"/>
      <c r="O4" s="292">
        <v>5</v>
      </c>
      <c r="P4" s="293"/>
      <c r="Q4" s="293">
        <v>6</v>
      </c>
      <c r="R4" s="293"/>
      <c r="S4" s="293">
        <v>7</v>
      </c>
      <c r="T4" s="293"/>
      <c r="U4" s="294">
        <v>8</v>
      </c>
    </row>
    <row r="5" spans="1:23" x14ac:dyDescent="0.2">
      <c r="C5" s="70"/>
      <c r="F5" s="70"/>
    </row>
    <row r="6" spans="1:23" ht="35.25" customHeight="1" x14ac:dyDescent="0.4">
      <c r="A6" s="543" t="s">
        <v>636</v>
      </c>
      <c r="C6" s="71" t="str">
        <f>Translations!$B$3</f>
        <v>ПЛАН ЗА НЕУТРАЛНОСТ ПО ОТНОШЕНИЕ НА КЛИМАТА</v>
      </c>
      <c r="F6" s="71"/>
    </row>
    <row r="7" spans="1:23" x14ac:dyDescent="0.2">
      <c r="C7" s="70"/>
      <c r="F7" s="70"/>
    </row>
    <row r="8" spans="1:23" ht="29.25" customHeight="1" x14ac:dyDescent="0.2">
      <c r="B8" s="72"/>
      <c r="C8" s="73" t="str">
        <f>Translations!$B$4</f>
        <v>СЪДЪРЖАНИЕ</v>
      </c>
      <c r="D8" s="72"/>
      <c r="E8" s="72"/>
      <c r="F8" s="73"/>
      <c r="G8" s="73"/>
      <c r="H8" s="73"/>
      <c r="I8" s="73"/>
      <c r="J8" s="73"/>
      <c r="K8" s="73"/>
      <c r="L8" s="73"/>
      <c r="M8" s="73"/>
      <c r="T8" s="699"/>
    </row>
    <row r="9" spans="1:23" ht="15" x14ac:dyDescent="0.25">
      <c r="B9" s="74"/>
      <c r="C9" s="458"/>
      <c r="D9" s="901" t="str">
        <f ca="1">HYPERLINK("#"&amp;P9,INDIRECT(P9))</f>
        <v>НАСОКИ И УСЛОВИЯ</v>
      </c>
      <c r="E9" s="902"/>
      <c r="F9" s="902"/>
      <c r="G9" s="902"/>
      <c r="H9" s="902"/>
      <c r="I9" s="902"/>
      <c r="J9" s="902"/>
      <c r="K9" s="902"/>
      <c r="L9" s="733"/>
      <c r="M9" s="75"/>
      <c r="O9" s="547"/>
      <c r="P9" s="548" t="str">
        <f ca="1">ADDRESS(6,3,,,Q9)</f>
        <v>b_GuidelinesConditions!$C$6</v>
      </c>
      <c r="Q9" s="549" t="str">
        <f ca="1">b_GuidelinesConditions!$Q$2</f>
        <v>b_GuidelinesConditions</v>
      </c>
      <c r="R9" s="547"/>
      <c r="S9" s="547"/>
      <c r="T9" s="699">
        <f>MAX($T$5:T8)+1</f>
        <v>1</v>
      </c>
      <c r="U9" s="547"/>
      <c r="V9" s="459"/>
      <c r="W9" s="460"/>
    </row>
    <row r="10" spans="1:23" ht="5.0999999999999996" customHeight="1" x14ac:dyDescent="0.2">
      <c r="B10" s="76"/>
      <c r="C10" s="77"/>
      <c r="D10" s="905"/>
      <c r="E10" s="905"/>
      <c r="F10" s="906"/>
      <c r="G10" s="906"/>
      <c r="H10" s="906"/>
      <c r="I10" s="906"/>
      <c r="J10" s="906"/>
      <c r="K10" s="906"/>
      <c r="L10" s="78"/>
    </row>
    <row r="11" spans="1:23" ht="15" x14ac:dyDescent="0.2">
      <c r="B11" s="76"/>
      <c r="C11" s="552" t="s">
        <v>112</v>
      </c>
      <c r="D11" s="901" t="str">
        <f ca="1">HYPERLINK("#"&amp;P11,INDIRECT(P11))</f>
        <v>ВЕРСИИ НА ПЛАНА ЗА НЕУТРАЛНОСТ ПО ОТНОШЕНИЕ НА КЛИМАТА</v>
      </c>
      <c r="E11" s="902"/>
      <c r="F11" s="902"/>
      <c r="G11" s="902"/>
      <c r="H11" s="902"/>
      <c r="I11" s="902"/>
      <c r="J11" s="902"/>
      <c r="K11" s="902"/>
      <c r="L11" s="78"/>
      <c r="P11" s="548" t="str">
        <f ca="1">ADDRESS(6,4,,,Q11)</f>
        <v>A_VersionCNP!$D$6</v>
      </c>
      <c r="Q11" s="549" t="str">
        <f ca="1">A_VersionCNP!$S$2</f>
        <v>A_VersionCNP</v>
      </c>
      <c r="T11" s="699">
        <f>MAX($T$5:T10)+1</f>
        <v>2</v>
      </c>
    </row>
    <row r="12" spans="1:23" ht="5.0999999999999996" customHeight="1" x14ac:dyDescent="0.2">
      <c r="B12" s="76"/>
      <c r="C12" s="77"/>
      <c r="D12" s="905"/>
      <c r="E12" s="905"/>
      <c r="F12" s="906"/>
      <c r="G12" s="906"/>
      <c r="H12" s="906"/>
      <c r="I12" s="906"/>
      <c r="J12" s="906"/>
      <c r="K12" s="906"/>
      <c r="L12" s="78"/>
      <c r="P12" s="169"/>
      <c r="Q12" s="169"/>
      <c r="T12" s="699"/>
    </row>
    <row r="13" spans="1:23" ht="15" x14ac:dyDescent="0.2">
      <c r="B13" s="76"/>
      <c r="C13" s="552" t="s">
        <v>414</v>
      </c>
      <c r="D13" s="901" t="str">
        <f ca="1">HYPERLINK("#"&amp;P13,INDIRECT(P13))</f>
        <v>ДАННИ ЗА ИНСТАЛИРАНЕ</v>
      </c>
      <c r="E13" s="902"/>
      <c r="F13" s="902"/>
      <c r="G13" s="902"/>
      <c r="H13" s="902"/>
      <c r="I13" s="902"/>
      <c r="J13" s="902"/>
      <c r="K13" s="902"/>
      <c r="L13" s="78"/>
      <c r="P13" s="548" t="str">
        <f ca="1">ADDRESS(6,4,,,Q13)</f>
        <v>B_InstallationData!$D$6</v>
      </c>
      <c r="Q13" s="549" t="str">
        <f ca="1">B_InstallationData!$S$2</f>
        <v>B_InstallationData</v>
      </c>
      <c r="T13" s="699">
        <f>MAX($T$5:T12)+1</f>
        <v>3</v>
      </c>
    </row>
    <row r="14" spans="1:23" ht="12.75" customHeight="1" x14ac:dyDescent="0.2">
      <c r="B14" s="76"/>
      <c r="C14" s="77"/>
      <c r="D14" s="553">
        <v>1</v>
      </c>
      <c r="E14" s="903" t="str">
        <f ca="1">HYPERLINK("#"&amp;P14,INDIRECT(P14))</f>
        <v>Съгласие за използване на данните, съдържащи се в този файл</v>
      </c>
      <c r="F14" s="904"/>
      <c r="G14" s="904"/>
      <c r="H14" s="904"/>
      <c r="I14" s="904"/>
      <c r="J14" s="904"/>
      <c r="K14" s="904"/>
      <c r="L14" s="78"/>
      <c r="P14" s="550" t="str">
        <f ca="1">ADDRESS(MATCH(D14,INDIRECT("'"&amp; Q14 &amp; "'!A:A")),4,,,Q14)</f>
        <v>B_InstallationData!$D$8</v>
      </c>
      <c r="Q14" s="169" t="str">
        <f ca="1">Q13</f>
        <v>B_InstallationData</v>
      </c>
      <c r="T14" s="699"/>
    </row>
    <row r="15" spans="1:23" ht="12.75" customHeight="1" x14ac:dyDescent="0.2">
      <c r="B15" s="76"/>
      <c r="C15" s="77"/>
      <c r="D15" s="553">
        <v>2</v>
      </c>
      <c r="E15" s="903" t="str">
        <f ca="1">HYPERLINK("#"&amp;P15,INDIRECT(P15))</f>
        <v>Идентификация на инсталацията(ите)</v>
      </c>
      <c r="F15" s="904"/>
      <c r="G15" s="904"/>
      <c r="H15" s="904"/>
      <c r="I15" s="904"/>
      <c r="J15" s="904"/>
      <c r="K15" s="904"/>
      <c r="L15" s="78"/>
      <c r="P15" s="550" t="str">
        <f t="shared" ref="P15:P16" ca="1" si="0">ADDRESS(MATCH(D15,INDIRECT("'"&amp; Q15 &amp; "'!A:A")),4,,,Q15)</f>
        <v>B_InstallationData!$D$21</v>
      </c>
      <c r="Q15" s="169" t="str">
        <f t="shared" ref="Q15:Q16" ca="1" si="1">Q14</f>
        <v>B_InstallationData</v>
      </c>
      <c r="T15" s="699"/>
    </row>
    <row r="16" spans="1:23" ht="12.75" customHeight="1" x14ac:dyDescent="0.2">
      <c r="B16" s="76"/>
      <c r="C16" s="77"/>
      <c r="D16" s="553">
        <v>3</v>
      </c>
      <c r="E16" s="903" t="str">
        <f ca="1">HYPERLINK("#"&amp;P16,INDIRECT(P16))</f>
        <v>Данни за контакт</v>
      </c>
      <c r="F16" s="904"/>
      <c r="G16" s="904"/>
      <c r="H16" s="904"/>
      <c r="I16" s="904"/>
      <c r="J16" s="904"/>
      <c r="K16" s="904"/>
      <c r="L16" s="78"/>
      <c r="P16" s="550" t="str">
        <f t="shared" ca="1" si="0"/>
        <v>B_InstallationData!$D$82</v>
      </c>
      <c r="Q16" s="169" t="str">
        <f t="shared" ca="1" si="1"/>
        <v>B_InstallationData</v>
      </c>
      <c r="T16" s="699"/>
    </row>
    <row r="17" spans="2:20" ht="5.0999999999999996" customHeight="1" x14ac:dyDescent="0.2">
      <c r="B17" s="76"/>
      <c r="C17" s="77"/>
      <c r="D17" s="905"/>
      <c r="E17" s="905"/>
      <c r="F17" s="906"/>
      <c r="G17" s="906"/>
      <c r="H17" s="906"/>
      <c r="I17" s="906"/>
      <c r="J17" s="906"/>
      <c r="K17" s="906"/>
      <c r="L17" s="78"/>
      <c r="P17" s="169"/>
      <c r="Q17" s="169"/>
      <c r="T17" s="699"/>
    </row>
    <row r="18" spans="2:20" ht="15" x14ac:dyDescent="0.2">
      <c r="B18" s="76"/>
      <c r="C18" s="552" t="s">
        <v>245</v>
      </c>
      <c r="D18" s="901" t="str">
        <f ca="1">HYPERLINK("#"&amp;P18,INDIRECT(P18))</f>
        <v>ОПИСАНИЕ НА ИНСТАЛАЦИЯТА</v>
      </c>
      <c r="E18" s="902"/>
      <c r="F18" s="902"/>
      <c r="G18" s="902"/>
      <c r="H18" s="902"/>
      <c r="I18" s="902"/>
      <c r="J18" s="902"/>
      <c r="K18" s="902"/>
      <c r="L18" s="78"/>
      <c r="P18" s="548" t="str">
        <f ca="1">ADDRESS(6,4,,,Q18)</f>
        <v>C_InstallationDescription!$D$6</v>
      </c>
      <c r="Q18" s="549" t="str">
        <f ca="1">C_InstallationDescription!$S$2</f>
        <v>C_InstallationDescription</v>
      </c>
      <c r="T18" s="699">
        <f>MAX($T$5:T17)+1</f>
        <v>4</v>
      </c>
    </row>
    <row r="19" spans="2:20" ht="12.75" customHeight="1" x14ac:dyDescent="0.2">
      <c r="B19" s="76"/>
      <c r="C19" s="551"/>
      <c r="D19" s="553">
        <v>1</v>
      </c>
      <c r="E19" s="903" t="str">
        <f ca="1">HYPERLINK("#"&amp;P19,INDIRECT(P19))</f>
        <v>Подинсталации на продуктови показатели</v>
      </c>
      <c r="F19" s="904"/>
      <c r="G19" s="904"/>
      <c r="H19" s="904"/>
      <c r="I19" s="904"/>
      <c r="J19" s="904"/>
      <c r="K19" s="904"/>
      <c r="L19" s="78"/>
      <c r="P19" s="550" t="str">
        <f ca="1">ADDRESS(MATCH(D19,INDIRECT("'"&amp; Q19 &amp; "'!A:A")),4,,,Q19)</f>
        <v>C_InstallationDescription!$D$10</v>
      </c>
      <c r="Q19" s="169" t="str">
        <f ca="1">Q18</f>
        <v>C_InstallationDescription</v>
      </c>
      <c r="T19" s="699"/>
    </row>
    <row r="20" spans="2:20" ht="12.75" customHeight="1" x14ac:dyDescent="0.2">
      <c r="B20" s="76"/>
      <c r="C20" s="77"/>
      <c r="D20" s="553">
        <v>2</v>
      </c>
      <c r="E20" s="903" t="str">
        <f ca="1">HYPERLINK("#"&amp;P20,INDIRECT(P20))</f>
        <v>Подинсталации с "fall-back" подходи</v>
      </c>
      <c r="F20" s="904"/>
      <c r="G20" s="904"/>
      <c r="H20" s="904"/>
      <c r="I20" s="904"/>
      <c r="J20" s="904"/>
      <c r="K20" s="904"/>
      <c r="L20" s="78"/>
      <c r="P20" s="550" t="str">
        <f t="shared" ref="P20:P21" ca="1" si="2">ADDRESS(MATCH(D20,INDIRECT("'"&amp; Q20 &amp; "'!A:A")),4,,,Q20)</f>
        <v>C_InstallationDescription!$D$30</v>
      </c>
      <c r="Q20" s="169" t="str">
        <f t="shared" ref="Q20:Q21" ca="1" si="3">Q19</f>
        <v>C_InstallationDescription</v>
      </c>
      <c r="T20" s="699"/>
    </row>
    <row r="21" spans="2:20" ht="12.75" customHeight="1" x14ac:dyDescent="0.2">
      <c r="B21" s="76"/>
      <c r="C21" s="77"/>
      <c r="D21" s="553">
        <v>3</v>
      </c>
      <c r="E21" s="903" t="str">
        <f ca="1">HYPERLINK("#"&amp;P21,INDIRECT(P21))</f>
        <v>Други процеси, които не са обхванати от подинсталациите</v>
      </c>
      <c r="F21" s="904"/>
      <c r="G21" s="904"/>
      <c r="H21" s="904"/>
      <c r="I21" s="904"/>
      <c r="J21" s="904"/>
      <c r="K21" s="904"/>
      <c r="L21" s="78"/>
      <c r="P21" s="550" t="str">
        <f t="shared" ca="1" si="2"/>
        <v>C_InstallationDescription!$D$52</v>
      </c>
      <c r="Q21" s="169" t="str">
        <f t="shared" ca="1" si="3"/>
        <v>C_InstallationDescription</v>
      </c>
      <c r="T21" s="699"/>
    </row>
    <row r="22" spans="2:20" ht="5.0999999999999996" customHeight="1" x14ac:dyDescent="0.4">
      <c r="C22" s="79"/>
      <c r="F22" s="70"/>
      <c r="L22" s="78"/>
      <c r="T22" s="699"/>
    </row>
    <row r="23" spans="2:20" ht="15" x14ac:dyDescent="0.2">
      <c r="B23" s="76"/>
      <c r="C23" s="552" t="s">
        <v>256</v>
      </c>
      <c r="D23" s="901" t="str">
        <f ca="1">HYPERLINK("#"&amp;P23,INDIRECT(P23))</f>
        <v>ИСТОРИЧЕСКИ ЕМИСИИ</v>
      </c>
      <c r="E23" s="902"/>
      <c r="F23" s="902"/>
      <c r="G23" s="902"/>
      <c r="H23" s="902"/>
      <c r="I23" s="902"/>
      <c r="J23" s="902"/>
      <c r="K23" s="902"/>
      <c r="L23" s="78"/>
      <c r="P23" s="548" t="str">
        <f ca="1">ADDRESS(6,4,,,Q23)</f>
        <v>D_HistoricalEmissions!$D$6</v>
      </c>
      <c r="Q23" s="549" t="str">
        <f ca="1">D_HistoricalEmissions!$S$2</f>
        <v>D_HistoricalEmissions</v>
      </c>
      <c r="T23" s="699">
        <f>MAX($T$5:T22)+1</f>
        <v>5</v>
      </c>
    </row>
    <row r="24" spans="2:20" ht="12.75" customHeight="1" x14ac:dyDescent="0.2">
      <c r="B24" s="76"/>
      <c r="C24" s="551"/>
      <c r="D24" s="553">
        <v>1</v>
      </c>
      <c r="E24" s="903" t="str">
        <f ca="1">HYPERLINK("#"&amp;P24,INDIRECT(P24))</f>
        <v>Специфични исторически емисии</v>
      </c>
      <c r="F24" s="904"/>
      <c r="G24" s="904"/>
      <c r="H24" s="904"/>
      <c r="I24" s="904"/>
      <c r="J24" s="904"/>
      <c r="K24" s="904"/>
      <c r="L24" s="78"/>
      <c r="P24" s="550" t="str">
        <f ca="1">ADDRESS(MATCH(D24,INDIRECT("'"&amp; Q24 &amp; "'!A:A")),4,,,Q24)</f>
        <v>D_HistoricalEmissions!$D$8</v>
      </c>
      <c r="Q24" s="169" t="str">
        <f ca="1">Q23</f>
        <v>D_HistoricalEmissions</v>
      </c>
      <c r="T24" s="699"/>
    </row>
    <row r="25" spans="2:20" ht="12.75" customHeight="1" x14ac:dyDescent="0.2">
      <c r="B25" s="76"/>
      <c r="C25" s="77"/>
      <c r="D25" s="553">
        <v>2</v>
      </c>
      <c r="E25" s="903" t="str">
        <f ca="1">HYPERLINK("#"&amp;P25,INDIRECT(P25))</f>
        <v>Абсолютни исторически емисии (по избор)</v>
      </c>
      <c r="F25" s="904"/>
      <c r="G25" s="904"/>
      <c r="H25" s="904"/>
      <c r="I25" s="904"/>
      <c r="J25" s="904"/>
      <c r="K25" s="904"/>
      <c r="L25" s="78"/>
      <c r="P25" s="550" t="str">
        <f t="shared" ref="P25" ca="1" si="4">ADDRESS(MATCH(D25,INDIRECT("'"&amp; Q25 &amp; "'!A:A")),4,,,Q25)</f>
        <v>D_HistoricalEmissions!$D$56</v>
      </c>
      <c r="Q25" s="169" t="str">
        <f t="shared" ref="Q25" ca="1" si="5">Q24</f>
        <v>D_HistoricalEmissions</v>
      </c>
      <c r="T25" s="699"/>
    </row>
    <row r="26" spans="2:20" ht="5.0999999999999996" customHeight="1" x14ac:dyDescent="0.4">
      <c r="C26" s="79"/>
      <c r="F26" s="70"/>
      <c r="L26" s="78"/>
      <c r="T26" s="699"/>
    </row>
    <row r="27" spans="2:20" ht="15" x14ac:dyDescent="0.2">
      <c r="B27" s="76"/>
      <c r="C27" s="552" t="s">
        <v>251</v>
      </c>
      <c r="D27" s="901" t="str">
        <f ca="1">HYPERLINK("#"&amp;P27,INDIRECT(P27))</f>
        <v>МЕРКИ, ИНВЕСТИЦИИ И ОСНОВНИ ЕТАПИ</v>
      </c>
      <c r="E27" s="902"/>
      <c r="F27" s="902"/>
      <c r="G27" s="902"/>
      <c r="H27" s="902"/>
      <c r="I27" s="902"/>
      <c r="J27" s="902"/>
      <c r="K27" s="902"/>
      <c r="L27" s="78"/>
      <c r="P27" s="548" t="str">
        <f ca="1">ADDRESS(6,4,,,Q27)</f>
        <v>E_MeasuresInvestMilestones!$D$6</v>
      </c>
      <c r="Q27" s="549" t="str">
        <f ca="1">E_MeasuresInvestMilestones!$S$2</f>
        <v>E_MeasuresInvestMilestones</v>
      </c>
      <c r="T27" s="699">
        <f>MAX($T$5:T26)+1</f>
        <v>6</v>
      </c>
    </row>
    <row r="28" spans="2:20" ht="12.75" customHeight="1" x14ac:dyDescent="0.2">
      <c r="B28" s="76"/>
      <c r="C28" s="551"/>
      <c r="D28" s="553">
        <v>1</v>
      </c>
      <c r="E28" s="903" t="str">
        <f ca="1">HYPERLINK("#"&amp;P28,INDIRECT(P28))</f>
        <v>Мерки</v>
      </c>
      <c r="F28" s="904"/>
      <c r="G28" s="904"/>
      <c r="H28" s="904"/>
      <c r="I28" s="904"/>
      <c r="J28" s="904"/>
      <c r="K28" s="904"/>
      <c r="L28" s="78"/>
      <c r="P28" s="550" t="str">
        <f ca="1">ADDRESS(MATCH(D28,INDIRECT("'"&amp; Q28 &amp; "'!A:A")),4,,,Q28)</f>
        <v>E_MeasuresInvestMilestones!$D$9</v>
      </c>
      <c r="Q28" s="169" t="str">
        <f ca="1">Q27</f>
        <v>E_MeasuresInvestMilestones</v>
      </c>
      <c r="T28" s="699"/>
    </row>
    <row r="29" spans="2:20" ht="12.75" customHeight="1" x14ac:dyDescent="0.2">
      <c r="B29" s="76"/>
      <c r="C29" s="77"/>
      <c r="D29" s="553">
        <v>2</v>
      </c>
      <c r="E29" s="903" t="str">
        <f ca="1">HYPERLINK("#"&amp;P29,INDIRECT(P29))</f>
        <v>Инвестиции</v>
      </c>
      <c r="F29" s="904"/>
      <c r="G29" s="904"/>
      <c r="H29" s="904"/>
      <c r="I29" s="904"/>
      <c r="J29" s="904"/>
      <c r="K29" s="904"/>
      <c r="L29" s="78"/>
      <c r="P29" s="550" t="str">
        <f t="shared" ref="P29:P31" ca="1" si="6">ADDRESS(MATCH(D29,INDIRECT("'"&amp; Q29 &amp; "'!A:A")),4,,,Q29)</f>
        <v>E_MeasuresInvestMilestones!$D$78</v>
      </c>
      <c r="Q29" s="169" t="str">
        <f t="shared" ref="Q29:Q31" ca="1" si="7">Q28</f>
        <v>E_MeasuresInvestMilestones</v>
      </c>
      <c r="T29" s="699"/>
    </row>
    <row r="30" spans="2:20" ht="12.75" customHeight="1" x14ac:dyDescent="0.2">
      <c r="B30" s="76"/>
      <c r="C30" s="77"/>
      <c r="D30" s="553">
        <v>3</v>
      </c>
      <c r="E30" s="903" t="str">
        <f ca="1">HYPERLINK("#"&amp;P30,INDIRECT(P30))</f>
        <v>Основни етапи</v>
      </c>
      <c r="F30" s="904"/>
      <c r="G30" s="904"/>
      <c r="H30" s="904"/>
      <c r="I30" s="904"/>
      <c r="J30" s="904"/>
      <c r="K30" s="904"/>
      <c r="L30" s="78"/>
      <c r="P30" s="550" t="str">
        <f t="shared" ca="1" si="6"/>
        <v>E_MeasuresInvestMilestones!$D$108</v>
      </c>
      <c r="Q30" s="169" t="str">
        <f t="shared" ca="1" si="7"/>
        <v>E_MeasuresInvestMilestones</v>
      </c>
      <c r="T30" s="699"/>
    </row>
    <row r="31" spans="2:20" ht="12.75" customHeight="1" x14ac:dyDescent="0.2">
      <c r="B31" s="76"/>
      <c r="C31" s="77"/>
      <c r="D31" s="553">
        <v>4</v>
      </c>
      <c r="E31" s="903" t="str">
        <f ca="1">HYPERLINK("#"&amp;P31,INDIRECT(P31))</f>
        <v>Мерки и инвестиции преди подаването на CNP (по избор)</v>
      </c>
      <c r="F31" s="904"/>
      <c r="G31" s="904"/>
      <c r="H31" s="904"/>
      <c r="I31" s="904"/>
      <c r="J31" s="904"/>
      <c r="K31" s="904"/>
      <c r="L31" s="78"/>
      <c r="P31" s="550" t="str">
        <f t="shared" ca="1" si="6"/>
        <v>E_MeasuresInvestMilestones!$D$151</v>
      </c>
      <c r="Q31" s="169" t="str">
        <f t="shared" ca="1" si="7"/>
        <v>E_MeasuresInvestMilestones</v>
      </c>
      <c r="T31" s="699"/>
    </row>
    <row r="32" spans="2:20" ht="5.0999999999999996" customHeight="1" x14ac:dyDescent="0.4">
      <c r="C32" s="79"/>
      <c r="F32" s="70"/>
      <c r="L32" s="78"/>
      <c r="T32" s="699"/>
    </row>
    <row r="33" spans="2:20" ht="15" x14ac:dyDescent="0.2">
      <c r="B33" s="76"/>
      <c r="C33" s="552" t="s">
        <v>416</v>
      </c>
      <c r="D33" s="901" t="str">
        <f ca="1">HYPERLINK("#"&amp;P33,INDIRECT(P33))</f>
        <v>Цели и въздействия ProdBM</v>
      </c>
      <c r="E33" s="902"/>
      <c r="F33" s="902"/>
      <c r="G33" s="902"/>
      <c r="H33" s="902"/>
      <c r="I33" s="902"/>
      <c r="J33" s="902"/>
      <c r="K33" s="902"/>
      <c r="L33" s="78"/>
      <c r="P33" s="548" t="str">
        <f ca="1">ADDRESS(7,4,,,Q33)</f>
        <v>F_ProdBM!$D$7</v>
      </c>
      <c r="Q33" s="549" t="str">
        <f ca="1">F_ProdBM!$S$2</f>
        <v>F_ProdBM</v>
      </c>
      <c r="T33" s="699">
        <f>MAX($T$5:T32)+1</f>
        <v>7</v>
      </c>
    </row>
    <row r="34" spans="2:20" ht="5.0999999999999996" customHeight="1" x14ac:dyDescent="0.4">
      <c r="C34" s="79"/>
      <c r="F34" s="70"/>
      <c r="L34" s="78"/>
      <c r="T34" s="699"/>
    </row>
    <row r="35" spans="2:20" ht="15" x14ac:dyDescent="0.2">
      <c r="B35" s="76"/>
      <c r="C35" s="552" t="s">
        <v>862</v>
      </c>
      <c r="D35" s="901" t="str">
        <f ca="1">HYPERLINK("#"&amp;P35,INDIRECT(P35))</f>
        <v>Цели и въздействия Отстъпления</v>
      </c>
      <c r="E35" s="902"/>
      <c r="F35" s="902"/>
      <c r="G35" s="902"/>
      <c r="H35" s="902"/>
      <c r="I35" s="902"/>
      <c r="J35" s="902"/>
      <c r="K35" s="902"/>
      <c r="L35" s="78"/>
      <c r="P35" s="548" t="str">
        <f ca="1">ADDRESS(7,4,,,Q35)</f>
        <v>G_FallBackBM!$D$7</v>
      </c>
      <c r="Q35" s="549" t="str">
        <f ca="1">G_FallBackBM!$S$2</f>
        <v>G_FallBackBM</v>
      </c>
      <c r="T35" s="699">
        <f>MAX($T$5:T34)+1</f>
        <v>8</v>
      </c>
    </row>
    <row r="36" spans="2:20" ht="5.0999999999999996" customHeight="1" x14ac:dyDescent="0.4">
      <c r="C36" s="79"/>
      <c r="F36" s="70"/>
      <c r="L36" s="78"/>
      <c r="T36" s="699"/>
    </row>
    <row r="37" spans="2:20" ht="15" x14ac:dyDescent="0.2">
      <c r="B37" s="76"/>
      <c r="C37" s="552" t="s">
        <v>858</v>
      </c>
      <c r="D37" s="901" t="str">
        <f ca="1">HYPERLINK("#"&amp;P37,INDIRECT(P37))</f>
        <v>Цели и въздействия други процеси</v>
      </c>
      <c r="E37" s="902"/>
      <c r="F37" s="902"/>
      <c r="G37" s="902"/>
      <c r="H37" s="902"/>
      <c r="I37" s="902"/>
      <c r="J37" s="902"/>
      <c r="K37" s="902"/>
      <c r="L37" s="78"/>
      <c r="P37" s="548" t="str">
        <f ca="1">ADDRESS(7,4,,,Q37)</f>
        <v>H_OtherProcesses!$D$7</v>
      </c>
      <c r="Q37" s="549" t="str">
        <f ca="1">H_OtherProcesses!$S$2</f>
        <v>H_OtherProcesses</v>
      </c>
      <c r="T37" s="699">
        <f>MAX($T$5:T36)+1</f>
        <v>9</v>
      </c>
    </row>
    <row r="38" spans="2:20" ht="5.0999999999999996" customHeight="1" x14ac:dyDescent="0.4">
      <c r="C38" s="79"/>
      <c r="F38" s="70"/>
      <c r="L38" s="78"/>
      <c r="T38" s="699"/>
    </row>
    <row r="39" spans="2:20" ht="15" x14ac:dyDescent="0.2">
      <c r="B39" s="76"/>
      <c r="C39" s="552" t="s">
        <v>440</v>
      </c>
      <c r="D39" s="901" t="str">
        <f ca="1">HYPERLINK("#"&amp;P39,INDIRECT(P39))</f>
        <v>РЕЗЮМЕ</v>
      </c>
      <c r="E39" s="902"/>
      <c r="F39" s="902"/>
      <c r="G39" s="902"/>
      <c r="H39" s="902"/>
      <c r="I39" s="902"/>
      <c r="J39" s="902"/>
      <c r="K39" s="902"/>
      <c r="L39" s="78"/>
      <c r="P39" s="548" t="str">
        <f ca="1">ADDRESS(6,4,,,Q39)</f>
        <v>I_Summary!$D$6</v>
      </c>
      <c r="Q39" s="549" t="str">
        <f ca="1">I_Summary!$S$2</f>
        <v>I_Summary</v>
      </c>
      <c r="T39" s="699">
        <f>MAX($T$5:T38)+1</f>
        <v>10</v>
      </c>
    </row>
    <row r="40" spans="2:20" ht="12.75" customHeight="1" x14ac:dyDescent="0.2">
      <c r="B40" s="76"/>
      <c r="C40" s="551"/>
      <c r="D40" s="553">
        <v>1</v>
      </c>
      <c r="E40" s="903" t="str">
        <f t="shared" ref="E40:E46" ca="1" si="8">HYPERLINK("#"&amp;P40,INDIRECT(P40))</f>
        <v>Обща информация за CNP</v>
      </c>
      <c r="F40" s="904"/>
      <c r="G40" s="904"/>
      <c r="H40" s="904"/>
      <c r="I40" s="904"/>
      <c r="J40" s="904"/>
      <c r="K40" s="904"/>
      <c r="L40" s="78"/>
      <c r="P40" s="550" t="str">
        <f ca="1">ADDRESS(MATCH(D40,INDIRECT("'"&amp; Q40 &amp; "'!A:A")),4,,,Q40)</f>
        <v>I_Summary!$D$8</v>
      </c>
      <c r="Q40" s="169" t="str">
        <f ca="1">Q39</f>
        <v>I_Summary</v>
      </c>
    </row>
    <row r="41" spans="2:20" ht="12.75" customHeight="1" x14ac:dyDescent="0.2">
      <c r="B41" s="76"/>
      <c r="C41" s="77"/>
      <c r="D41" s="553">
        <v>2</v>
      </c>
      <c r="E41" s="903" t="str">
        <f t="shared" ca="1" si="8"/>
        <v>Исторически емисии</v>
      </c>
      <c r="F41" s="904"/>
      <c r="G41" s="904"/>
      <c r="H41" s="904"/>
      <c r="I41" s="904"/>
      <c r="J41" s="904"/>
      <c r="K41" s="904"/>
      <c r="L41" s="78"/>
      <c r="P41" s="550" t="str">
        <f t="shared" ref="P41:P43" ca="1" si="9">ADDRESS(MATCH(D41,INDIRECT("'"&amp; Q41 &amp; "'!A:A")),4,,,Q41)</f>
        <v>I_Summary!$D$45</v>
      </c>
      <c r="Q41" s="169" t="str">
        <f t="shared" ref="Q41:Q43" ca="1" si="10">Q40</f>
        <v>I_Summary</v>
      </c>
    </row>
    <row r="42" spans="2:20" ht="12.75" customHeight="1" x14ac:dyDescent="0.2">
      <c r="B42" s="76"/>
      <c r="C42" s="77"/>
      <c r="D42" s="553">
        <v>3</v>
      </c>
      <c r="E42" s="903" t="str">
        <f t="shared" ca="1" si="8"/>
        <v>Специфични цели по отношение на съответния референтен показател и на базовата стойност</v>
      </c>
      <c r="F42" s="904"/>
      <c r="G42" s="904"/>
      <c r="H42" s="904"/>
      <c r="I42" s="904"/>
      <c r="J42" s="904"/>
      <c r="K42" s="904"/>
      <c r="L42" s="78"/>
      <c r="P42" s="550" t="str">
        <f t="shared" ca="1" si="9"/>
        <v>I_Summary!$D$72</v>
      </c>
      <c r="Q42" s="169" t="str">
        <f t="shared" ca="1" si="10"/>
        <v>I_Summary</v>
      </c>
    </row>
    <row r="43" spans="2:20" ht="12.75" customHeight="1" x14ac:dyDescent="0.2">
      <c r="B43" s="76"/>
      <c r="C43" s="77"/>
      <c r="D43" s="553">
        <v>4</v>
      </c>
      <c r="E43" s="903" t="str">
        <f t="shared" ca="1" si="8"/>
        <v>Диаграми на Гант за мерки, инвестиции и етапи</v>
      </c>
      <c r="F43" s="904"/>
      <c r="G43" s="904"/>
      <c r="H43" s="904"/>
      <c r="I43" s="904"/>
      <c r="J43" s="904"/>
      <c r="K43" s="904"/>
      <c r="L43" s="78"/>
      <c r="P43" s="550" t="str">
        <f t="shared" ca="1" si="9"/>
        <v>I_Summary!$D$128</v>
      </c>
      <c r="Q43" s="169" t="str">
        <f t="shared" ca="1" si="10"/>
        <v>I_Summary</v>
      </c>
    </row>
    <row r="44" spans="2:20" ht="12.75" customHeight="1" x14ac:dyDescent="0.2">
      <c r="B44" s="76"/>
      <c r="C44" s="77"/>
      <c r="D44" s="553">
        <v>5</v>
      </c>
      <c r="E44" s="903" t="str">
        <f t="shared" ca="1" si="8"/>
        <v>Подробности за мерките, инвестициите и основните етапи</v>
      </c>
      <c r="F44" s="904"/>
      <c r="G44" s="904"/>
      <c r="H44" s="904"/>
      <c r="I44" s="904"/>
      <c r="J44" s="904"/>
      <c r="K44" s="904"/>
      <c r="L44" s="78"/>
      <c r="P44" s="550" t="str">
        <f t="shared" ref="P44" ca="1" si="11">ADDRESS(MATCH(D44,INDIRECT("'"&amp; Q44 &amp; "'!A:A")),4,,,Q44)</f>
        <v>I_Summary!$D$186</v>
      </c>
      <c r="Q44" s="169" t="str">
        <f t="shared" ref="Q44" ca="1" si="12">Q43</f>
        <v>I_Summary</v>
      </c>
    </row>
    <row r="45" spans="2:20" ht="12.75" customHeight="1" x14ac:dyDescent="0.2">
      <c r="B45" s="76"/>
      <c r="C45" s="77"/>
      <c r="D45" s="553">
        <v>6</v>
      </c>
      <c r="E45" s="903" t="str">
        <f t="shared" ca="1" si="8"/>
        <v>Подробности: Продукт BM</v>
      </c>
      <c r="F45" s="904"/>
      <c r="G45" s="904"/>
      <c r="H45" s="904"/>
      <c r="I45" s="904"/>
      <c r="J45" s="904"/>
      <c r="K45" s="904"/>
      <c r="L45" s="78"/>
      <c r="P45" s="550" t="str">
        <f ca="1">ADDRESS(MATCH(D45,INDIRECT("'"&amp; Q45 &amp; "'!A:A")),16,,,Q45)</f>
        <v>I_Summary!$P$280</v>
      </c>
      <c r="Q45" s="169" t="str">
        <f t="shared" ref="Q45" ca="1" si="13">Q44</f>
        <v>I_Summary</v>
      </c>
    </row>
    <row r="46" spans="2:20" ht="12.75" customHeight="1" x14ac:dyDescent="0.2">
      <c r="B46" s="76"/>
      <c r="C46" s="77"/>
      <c r="D46" s="553">
        <v>7</v>
      </c>
      <c r="E46" s="903" t="str">
        <f t="shared" ca="1" si="8"/>
        <v>Подробности: Fall-back BM</v>
      </c>
      <c r="F46" s="904"/>
      <c r="G46" s="904"/>
      <c r="H46" s="904"/>
      <c r="I46" s="904"/>
      <c r="J46" s="904"/>
      <c r="K46" s="904"/>
      <c r="L46" s="78"/>
      <c r="P46" s="550" t="str">
        <f ca="1">ADDRESS(MATCH(D46,INDIRECT("'"&amp; Q46 &amp; "'!A:A")),16,,,Q46)</f>
        <v>I_Summary!$P$1054</v>
      </c>
      <c r="Q46" s="169" t="str">
        <f ca="1">Q44</f>
        <v>I_Summary</v>
      </c>
    </row>
    <row r="47" spans="2:20" ht="12.75" customHeight="1" x14ac:dyDescent="0.2">
      <c r="B47" s="76"/>
      <c r="C47" s="77"/>
      <c r="D47" s="553">
        <v>8</v>
      </c>
      <c r="E47" s="903" t="str">
        <f t="shared" ref="E47" ca="1" si="14">HYPERLINK("#"&amp;P47,INDIRECT(P47))</f>
        <v>Подробности: Други процеси</v>
      </c>
      <c r="F47" s="904"/>
      <c r="G47" s="904"/>
      <c r="H47" s="904"/>
      <c r="I47" s="904"/>
      <c r="J47" s="904"/>
      <c r="K47" s="904"/>
      <c r="L47" s="78"/>
      <c r="P47" s="550" t="str">
        <f ca="1">ADDRESS(MATCH(D47,INDIRECT("'"&amp; Q47 &amp; "'!A:A")),16,,,Q47)</f>
        <v>I_Summary!$P$1140</v>
      </c>
      <c r="Q47" s="169" t="str">
        <f ca="1">Q45</f>
        <v>I_Summary</v>
      </c>
    </row>
    <row r="48" spans="2:20" ht="5.0999999999999996" customHeight="1" x14ac:dyDescent="0.4">
      <c r="C48" s="79"/>
      <c r="F48" s="70"/>
      <c r="L48" s="78"/>
    </row>
    <row r="49" spans="2:17" ht="15" x14ac:dyDescent="0.2">
      <c r="B49" s="76"/>
      <c r="C49" s="552" t="s">
        <v>441</v>
      </c>
      <c r="D49" s="901" t="str">
        <f ca="1">HYPERLINK("#"&amp;P49,INDIRECT(P49))</f>
        <v>ДОПЪЛНИТЕЛНИ ИЗИСКВАНИЯ ЗА ДАННИ ОТ СТРАНА НА ДЪРЖАВАТА ЧЛЕНКА</v>
      </c>
      <c r="E49" s="902"/>
      <c r="F49" s="902"/>
      <c r="G49" s="902"/>
      <c r="H49" s="902"/>
      <c r="I49" s="902"/>
      <c r="J49" s="902"/>
      <c r="K49" s="902"/>
      <c r="L49" s="78"/>
      <c r="P49" s="548" t="str">
        <f ca="1">ADDRESS(5,3,,,Q49)</f>
        <v>J_MSspecific!$C$5</v>
      </c>
      <c r="Q49" s="549" t="str">
        <f ca="1">J_MSspecific!$O$2</f>
        <v>J_MSspecific</v>
      </c>
    </row>
    <row r="50" spans="2:17" ht="5.0999999999999996" customHeight="1" x14ac:dyDescent="0.4">
      <c r="C50" s="79"/>
      <c r="F50" s="70"/>
      <c r="L50" s="78"/>
    </row>
    <row r="51" spans="2:17" ht="15" x14ac:dyDescent="0.2">
      <c r="B51" s="76"/>
      <c r="C51" s="552" t="s">
        <v>885</v>
      </c>
      <c r="D51" s="901" t="str">
        <f ca="1">HYPERLINK("#"&amp;P51,INDIRECT(P51))</f>
        <v>КОМЕНТАРИ И ДОПЪЛНИТЕЛНА ИНФОРМАЦИЯ</v>
      </c>
      <c r="E51" s="902"/>
      <c r="F51" s="902"/>
      <c r="G51" s="902"/>
      <c r="H51" s="902"/>
      <c r="I51" s="902"/>
      <c r="J51" s="902"/>
      <c r="K51" s="902"/>
      <c r="L51" s="78"/>
      <c r="P51" s="548" t="str">
        <f ca="1">ADDRESS(5,3,,,Q51)</f>
        <v>K_Comments!$C$5</v>
      </c>
      <c r="Q51" s="549" t="str">
        <f ca="1">K_Comments!$O$2</f>
        <v>K_Comments</v>
      </c>
    </row>
    <row r="52" spans="2:17" ht="28.5" thickBot="1" x14ac:dyDescent="0.45">
      <c r="C52" s="79"/>
      <c r="F52" s="70"/>
    </row>
    <row r="53" spans="2:17" x14ac:dyDescent="0.2">
      <c r="B53" s="72"/>
      <c r="C53" s="72"/>
      <c r="D53" s="80" t="str">
        <f>Translations!$B$5</f>
        <v>Езикова версия:</v>
      </c>
      <c r="E53" s="81"/>
      <c r="F53" s="81"/>
      <c r="G53" s="82"/>
      <c r="H53" s="83" t="str">
        <f>VersionDocumentation!B5</f>
        <v>Bulgarian</v>
      </c>
      <c r="I53" s="83"/>
      <c r="J53" s="83"/>
      <c r="K53" s="84"/>
      <c r="L53" s="72"/>
    </row>
    <row r="54" spans="2:17" ht="13.5" thickBot="1" x14ac:dyDescent="0.25">
      <c r="B54" s="72"/>
      <c r="C54" s="72"/>
      <c r="D54" s="85" t="str">
        <f>Translations!$B$6</f>
        <v>Референтно име на файла:</v>
      </c>
      <c r="E54" s="86"/>
      <c r="F54" s="86"/>
      <c r="G54" s="87"/>
      <c r="H54" s="88" t="str">
        <f>VersionDocumentation!C3</f>
        <v>CNP Template_COM_bg_120424.xls</v>
      </c>
      <c r="I54" s="88"/>
      <c r="J54" s="88"/>
      <c r="K54" s="89"/>
      <c r="L54" s="72"/>
    </row>
    <row r="55" spans="2:17" x14ac:dyDescent="0.2">
      <c r="B55" s="72"/>
      <c r="C55" s="72"/>
      <c r="D55" s="72"/>
      <c r="E55" s="72"/>
      <c r="F55" s="72"/>
      <c r="G55" s="72"/>
      <c r="H55" s="72"/>
      <c r="I55" s="72"/>
      <c r="J55" s="72"/>
      <c r="K55" s="72"/>
      <c r="L55" s="72"/>
    </row>
    <row r="56" spans="2:17" x14ac:dyDescent="0.2">
      <c r="B56" s="72"/>
      <c r="C56" s="72"/>
      <c r="D56" s="72"/>
      <c r="E56" s="72"/>
      <c r="F56" s="72"/>
      <c r="G56" s="72"/>
      <c r="H56" s="72"/>
      <c r="I56" s="72"/>
      <c r="J56" s="72"/>
      <c r="K56" s="72"/>
      <c r="L56" s="72"/>
    </row>
    <row r="57" spans="2:17" ht="13.5" thickBot="1" x14ac:dyDescent="0.25">
      <c r="B57" s="72"/>
      <c r="C57" s="72"/>
      <c r="D57" s="90" t="str">
        <f>Translations!$B$7</f>
        <v>Информация за този файл:</v>
      </c>
      <c r="E57" s="90"/>
      <c r="F57" s="90"/>
      <c r="G57" s="72"/>
      <c r="H57" s="72"/>
      <c r="I57" s="72"/>
      <c r="J57" s="72"/>
      <c r="K57" s="72"/>
      <c r="L57" s="72"/>
    </row>
    <row r="58" spans="2:17" x14ac:dyDescent="0.2">
      <c r="B58" s="72"/>
      <c r="C58" s="72"/>
      <c r="D58" s="80" t="str">
        <f>Translations!$B$8</f>
        <v>Име на инсталацията:</v>
      </c>
      <c r="E58" s="81"/>
      <c r="F58" s="81"/>
      <c r="G58" s="82"/>
      <c r="H58" s="83" t="str">
        <f>IF(ISBLANK(B_InstallationData!I41),"",B_InstallationData!I41)</f>
        <v/>
      </c>
      <c r="I58" s="83"/>
      <c r="J58" s="83"/>
      <c r="K58" s="84"/>
      <c r="L58" s="72"/>
    </row>
    <row r="59" spans="2:17" x14ac:dyDescent="0.2">
      <c r="B59" s="72"/>
      <c r="C59" s="72"/>
      <c r="D59" s="91" t="str">
        <f>Translations!$B$9</f>
        <v>Уникален идентификатор на инсталацията:</v>
      </c>
      <c r="E59" s="92"/>
      <c r="F59" s="92"/>
      <c r="G59" s="93"/>
      <c r="H59" s="177" t="str">
        <f>IF(ISBLANK(B_InstallationData!I45),"",B_InstallationData!I45)</f>
        <v/>
      </c>
      <c r="I59" s="94"/>
      <c r="J59" s="94"/>
      <c r="K59" s="95"/>
      <c r="L59" s="72"/>
    </row>
    <row r="60" spans="2:17" ht="13.5" thickBot="1" x14ac:dyDescent="0.25">
      <c r="B60" s="72"/>
      <c r="C60" s="72"/>
      <c r="D60" s="96" t="str">
        <f>Translations!$B$10</f>
        <v>Референтна дата на CNP:</v>
      </c>
      <c r="E60" s="97"/>
      <c r="F60" s="97"/>
      <c r="G60" s="98"/>
      <c r="H60" s="176" t="str">
        <f>IF(SUM(A_VersionCNP!$P$19:$P$38)=0,"",SUM(A_VersionCNP!$P$19:$P$38))</f>
        <v/>
      </c>
      <c r="I60" s="99"/>
      <c r="J60" s="99"/>
      <c r="K60" s="100"/>
      <c r="L60" s="72"/>
    </row>
    <row r="61" spans="2:17" x14ac:dyDescent="0.2">
      <c r="B61" s="72"/>
      <c r="C61" s="72"/>
      <c r="D61" s="72"/>
      <c r="E61" s="72"/>
      <c r="F61" s="72"/>
      <c r="G61" s="72"/>
      <c r="H61" s="72"/>
      <c r="I61" s="72"/>
      <c r="J61" s="72"/>
      <c r="K61" s="72"/>
      <c r="L61" s="72"/>
    </row>
    <row r="62" spans="2:17" ht="32.25" customHeight="1" x14ac:dyDescent="0.2">
      <c r="B62" s="72"/>
      <c r="C62" s="72"/>
      <c r="D62" s="897" t="str">
        <f>Translations!$B$11</f>
        <v>Ако вашият компетентен орган изисква от вас да предадете подписано хартиено копие на плана за неутралност по отношение на климата, моля, използвайте мястото по-долу за подпис:</v>
      </c>
      <c r="E62" s="897"/>
      <c r="F62" s="897"/>
      <c r="G62" s="898"/>
      <c r="H62" s="898"/>
      <c r="I62" s="898"/>
      <c r="J62" s="898"/>
      <c r="K62" s="898"/>
      <c r="L62" s="72"/>
    </row>
    <row r="63" spans="2:17" x14ac:dyDescent="0.2">
      <c r="B63" s="72"/>
      <c r="C63" s="72"/>
      <c r="D63" s="72"/>
      <c r="E63" s="72"/>
      <c r="F63" s="72"/>
      <c r="G63" s="101"/>
      <c r="H63" s="72"/>
      <c r="I63" s="72"/>
      <c r="J63" s="72"/>
      <c r="K63" s="72"/>
      <c r="L63" s="72"/>
    </row>
    <row r="64" spans="2:17" x14ac:dyDescent="0.2">
      <c r="B64" s="72"/>
      <c r="C64" s="72"/>
      <c r="D64" s="72"/>
      <c r="E64" s="72"/>
      <c r="F64" s="72"/>
      <c r="G64" s="72"/>
      <c r="H64" s="72"/>
      <c r="I64" s="72"/>
      <c r="J64" s="72"/>
      <c r="K64" s="72"/>
      <c r="L64" s="72"/>
    </row>
    <row r="65" spans="1:21" x14ac:dyDescent="0.2">
      <c r="B65" s="72"/>
      <c r="C65" s="72"/>
      <c r="D65" s="72"/>
      <c r="E65" s="72"/>
      <c r="F65" s="72"/>
      <c r="G65" s="72"/>
      <c r="H65" s="72"/>
      <c r="I65" s="72"/>
      <c r="J65" s="72"/>
      <c r="K65" s="72"/>
      <c r="L65" s="72"/>
    </row>
    <row r="66" spans="1:21" x14ac:dyDescent="0.2">
      <c r="B66" s="72"/>
      <c r="C66" s="72"/>
      <c r="D66" s="72"/>
      <c r="E66" s="72"/>
      <c r="F66" s="72"/>
      <c r="G66" s="72"/>
      <c r="H66" s="72"/>
      <c r="I66" s="72"/>
      <c r="J66" s="72"/>
      <c r="K66" s="72"/>
      <c r="L66" s="72"/>
    </row>
    <row r="67" spans="1:21" x14ac:dyDescent="0.2">
      <c r="B67" s="72"/>
      <c r="C67" s="72"/>
      <c r="D67" s="102"/>
      <c r="E67" s="102"/>
      <c r="F67" s="102"/>
      <c r="G67" s="72"/>
      <c r="H67" s="102"/>
      <c r="I67" s="72"/>
      <c r="J67" s="72"/>
      <c r="K67" s="72"/>
      <c r="L67" s="72"/>
    </row>
    <row r="68" spans="1:21" ht="25.5" customHeight="1" x14ac:dyDescent="0.2">
      <c r="B68" s="72"/>
      <c r="C68" s="72"/>
      <c r="D68" s="895" t="str">
        <f>Translations!$B$12</f>
        <v>Дата</v>
      </c>
      <c r="E68" s="895"/>
      <c r="F68" s="895"/>
      <c r="G68" s="101"/>
      <c r="H68" s="895" t="str">
        <f>Translations!$B$13</f>
        <v xml:space="preserve">Име и подпис на 
юридически отговорното лице
</v>
      </c>
      <c r="I68" s="896"/>
      <c r="J68" s="896"/>
      <c r="K68" s="896"/>
      <c r="L68" s="72"/>
    </row>
    <row r="69" spans="1:21" x14ac:dyDescent="0.2">
      <c r="I69" s="103"/>
      <c r="J69" s="103"/>
      <c r="K69" s="103"/>
      <c r="L69" s="103"/>
    </row>
    <row r="72" spans="1:21" x14ac:dyDescent="0.2">
      <c r="A72" s="543" t="s">
        <v>637</v>
      </c>
    </row>
    <row r="73" spans="1:21" hidden="1" x14ac:dyDescent="0.2">
      <c r="A73" s="166" t="s">
        <v>248</v>
      </c>
      <c r="B73" s="19" t="s">
        <v>259</v>
      </c>
      <c r="C73" s="19" t="s">
        <v>259</v>
      </c>
      <c r="D73" s="19" t="s">
        <v>259</v>
      </c>
      <c r="E73" s="19" t="s">
        <v>259</v>
      </c>
      <c r="F73" s="19" t="s">
        <v>259</v>
      </c>
      <c r="G73" s="19" t="s">
        <v>259</v>
      </c>
      <c r="H73" s="19" t="s">
        <v>259</v>
      </c>
      <c r="I73" s="19" t="s">
        <v>259</v>
      </c>
      <c r="J73" s="19" t="s">
        <v>259</v>
      </c>
      <c r="K73" s="19" t="s">
        <v>259</v>
      </c>
      <c r="L73" s="19" t="s">
        <v>259</v>
      </c>
      <c r="M73" s="19" t="s">
        <v>259</v>
      </c>
      <c r="N73" s="19" t="s">
        <v>259</v>
      </c>
      <c r="O73" s="19" t="s">
        <v>259</v>
      </c>
      <c r="P73" s="19" t="s">
        <v>259</v>
      </c>
      <c r="Q73" s="19" t="s">
        <v>259</v>
      </c>
      <c r="R73" s="19" t="s">
        <v>259</v>
      </c>
      <c r="S73" s="19" t="s">
        <v>259</v>
      </c>
      <c r="T73" s="19" t="s">
        <v>259</v>
      </c>
      <c r="U73" s="19" t="s">
        <v>259</v>
      </c>
    </row>
    <row r="74" spans="1:21" hidden="1" x14ac:dyDescent="0.2">
      <c r="A74" s="166" t="s">
        <v>248</v>
      </c>
      <c r="B74" s="318"/>
      <c r="C74" s="318"/>
      <c r="D74" s="318"/>
      <c r="E74" s="318"/>
      <c r="F74" s="318"/>
      <c r="G74" s="318"/>
      <c r="H74" s="318"/>
      <c r="I74" s="318"/>
      <c r="J74" s="318"/>
      <c r="K74" s="318"/>
      <c r="L74" s="318"/>
      <c r="M74" s="318"/>
      <c r="N74" s="318" t="s">
        <v>613</v>
      </c>
    </row>
  </sheetData>
  <sheetProtection sheet="1" objects="1" scenarios="1" formatCells="0" formatColumns="0" formatRows="0"/>
  <mergeCells count="53">
    <mergeCell ref="D49:K49"/>
    <mergeCell ref="D51:K51"/>
    <mergeCell ref="E43:K43"/>
    <mergeCell ref="E44:K44"/>
    <mergeCell ref="E45:K45"/>
    <mergeCell ref="E47:K47"/>
    <mergeCell ref="E46:K46"/>
    <mergeCell ref="E31:K31"/>
    <mergeCell ref="D39:K39"/>
    <mergeCell ref="E40:K40"/>
    <mergeCell ref="E41:K41"/>
    <mergeCell ref="E42:K42"/>
    <mergeCell ref="D35:K35"/>
    <mergeCell ref="D37:K37"/>
    <mergeCell ref="E28:K28"/>
    <mergeCell ref="E29:K29"/>
    <mergeCell ref="E30:K30"/>
    <mergeCell ref="D13:K13"/>
    <mergeCell ref="D17:K17"/>
    <mergeCell ref="E14:K14"/>
    <mergeCell ref="E15:K15"/>
    <mergeCell ref="E16:K16"/>
    <mergeCell ref="D11:K11"/>
    <mergeCell ref="D27:K27"/>
    <mergeCell ref="D12:K12"/>
    <mergeCell ref="E21:K21"/>
    <mergeCell ref="D23:K23"/>
    <mergeCell ref="E24:K24"/>
    <mergeCell ref="E25:K25"/>
    <mergeCell ref="L4:M4"/>
    <mergeCell ref="D68:F68"/>
    <mergeCell ref="H68:K68"/>
    <mergeCell ref="D62:K62"/>
    <mergeCell ref="L2:M2"/>
    <mergeCell ref="C3:E3"/>
    <mergeCell ref="F3:G3"/>
    <mergeCell ref="H3:I3"/>
    <mergeCell ref="J3:K3"/>
    <mergeCell ref="L3:M3"/>
    <mergeCell ref="D9:K9"/>
    <mergeCell ref="D18:K18"/>
    <mergeCell ref="E19:K19"/>
    <mergeCell ref="E20:K20"/>
    <mergeCell ref="D33:K33"/>
    <mergeCell ref="D10:K10"/>
    <mergeCell ref="B2:B4"/>
    <mergeCell ref="F2:G2"/>
    <mergeCell ref="H2:I2"/>
    <mergeCell ref="J2:K2"/>
    <mergeCell ref="C4:E4"/>
    <mergeCell ref="F4:G4"/>
    <mergeCell ref="H4:I4"/>
    <mergeCell ref="J4:K4"/>
  </mergeCells>
  <conditionalFormatting sqref="N2">
    <cfRule type="expression" dxfId="195" priority="1" stopIfTrue="1">
      <formula>$G$332</formula>
    </cfRule>
  </conditionalFormatting>
  <pageMargins left="0.78740157480314965" right="0.78740157480314965" top="0.78740157480314965" bottom="0.78740157480314965" header="0.39370078740157483" footer="0.39370078740157483"/>
  <pageSetup paperSize="9" scale="66" orientation="portrait" r:id="rId1"/>
  <headerFooter alignWithMargins="0">
    <oddHeader>&amp;L&amp;F; &amp;A&amp;R&amp;D; &amp;T</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3" tint="0.39997558519241921"/>
  </sheetPr>
  <dimension ref="A1:AF179"/>
  <sheetViews>
    <sheetView zoomScaleNormal="100" workbookViewId="0">
      <pane ySplit="5" topLeftCell="A6" activePane="bottomLeft" state="frozen"/>
      <selection pane="bottomLeft" activeCell="B2" sqref="B2:D5"/>
    </sheetView>
  </sheetViews>
  <sheetFormatPr defaultColWidth="11.42578125" defaultRowHeight="14.25" x14ac:dyDescent="0.2"/>
  <cols>
    <col min="1" max="1" width="5.7109375" style="149" hidden="1" customWidth="1"/>
    <col min="2" max="4" width="5.7109375" style="30" customWidth="1"/>
    <col min="5" max="14" width="12.7109375" style="30" customWidth="1"/>
    <col min="15" max="15" width="5.7109375" style="30" customWidth="1"/>
    <col min="16" max="32" width="11.42578125" style="166" hidden="1" customWidth="1"/>
    <col min="33" max="16384" width="11.42578125" style="343"/>
  </cols>
  <sheetData>
    <row r="1" spans="1:32" ht="15" hidden="1" thickBot="1" x14ac:dyDescent="0.25">
      <c r="A1" s="149" t="s">
        <v>248</v>
      </c>
      <c r="B1" s="16"/>
      <c r="C1" s="16"/>
      <c r="D1" s="16"/>
      <c r="E1" s="16"/>
      <c r="F1" s="16"/>
      <c r="G1" s="16"/>
      <c r="H1" s="16"/>
      <c r="I1" s="16"/>
      <c r="J1" s="16"/>
      <c r="K1" s="16"/>
      <c r="L1" s="16"/>
      <c r="M1" s="16"/>
      <c r="N1" s="16"/>
      <c r="O1" s="16"/>
      <c r="P1" s="166" t="s">
        <v>248</v>
      </c>
      <c r="Q1" s="166" t="s">
        <v>248</v>
      </c>
      <c r="R1" s="166" t="s">
        <v>248</v>
      </c>
      <c r="S1" s="166" t="s">
        <v>248</v>
      </c>
      <c r="T1" s="166" t="s">
        <v>248</v>
      </c>
      <c r="U1" s="166" t="s">
        <v>248</v>
      </c>
      <c r="V1" s="166" t="s">
        <v>248</v>
      </c>
      <c r="W1" s="166" t="s">
        <v>248</v>
      </c>
      <c r="X1" s="166" t="s">
        <v>248</v>
      </c>
      <c r="Y1" s="166" t="s">
        <v>248</v>
      </c>
      <c r="Z1" s="166" t="s">
        <v>248</v>
      </c>
      <c r="AA1" s="166" t="s">
        <v>248</v>
      </c>
      <c r="AB1" s="166" t="s">
        <v>248</v>
      </c>
      <c r="AC1" s="166" t="s">
        <v>248</v>
      </c>
      <c r="AD1" s="166" t="s">
        <v>248</v>
      </c>
      <c r="AE1" s="166" t="s">
        <v>248</v>
      </c>
      <c r="AF1" s="166" t="s">
        <v>248</v>
      </c>
    </row>
    <row r="2" spans="1:32" ht="15" customHeight="1" thickBot="1" x14ac:dyDescent="0.25">
      <c r="A2" s="16"/>
      <c r="B2" s="1251" t="str">
        <f>Translations!$B$298</f>
        <v>H.
Други процеси</v>
      </c>
      <c r="C2" s="1252"/>
      <c r="D2" s="1253"/>
      <c r="E2" s="191" t="str">
        <f>Translations!$B$2</f>
        <v>Навигационна зона:</v>
      </c>
      <c r="F2" s="190"/>
      <c r="G2" s="892" t="str">
        <f>Translations!$B$14</f>
        <v>Съдържание</v>
      </c>
      <c r="H2" s="889"/>
      <c r="I2" s="907" t="str">
        <f ca="1">HYPERLINK("#"&amp;INDEX(a_Contents!$P$4:$P$53,MATCH(INDEX(a_Contents!$T$4:$T$53,MATCH($S$2,a_Contents!$Q$4:$Q$53,0))-1,a_Contents!$T$4:$T$53,0)),EUconst_PreviousSheet)</f>
        <v>Предишен лист</v>
      </c>
      <c r="J2" s="908"/>
      <c r="K2" s="907" t="str">
        <f ca="1">HYPERLINK("#"&amp;INDEX(a_Contents!$P$4:$P$53,MATCH(INDEX(a_Contents!$T$4:$T$53,MATCH($S$2,a_Contents!$Q$4:$Q$53,0))+1,a_Contents!$T$4:$T$53,0)),EUconst_NextSheet)</f>
        <v>Следващ лист</v>
      </c>
      <c r="L2" s="908"/>
      <c r="M2" s="909" t="str">
        <f ca="1">HYPERLINK("#"&amp;a_Contents!$P$39,INDIRECT(a_Contents!$P$39))</f>
        <v>РЕЗЮМЕ</v>
      </c>
      <c r="N2" s="909"/>
      <c r="O2" s="17"/>
      <c r="P2" s="169" t="s">
        <v>250</v>
      </c>
      <c r="Q2" s="394" t="str">
        <f>ADDRESS(ROW($B$7),COLUMN($B$7)) &amp; ":" &amp; ADDRESS(MATCH("PRINT",$O:$O,0),COLUMN($O$7))</f>
        <v>$B$7:$O$179</v>
      </c>
      <c r="R2" s="169" t="s">
        <v>612</v>
      </c>
      <c r="S2" s="395" t="str">
        <f ca="1">IF(ISERROR(CELL("filename",T2)),"H_OtherProcesses",MID(CELL("filename",T2),FIND("]",CELL("filename",T2))+1,1024))</f>
        <v>H_OtherProcesses</v>
      </c>
    </row>
    <row r="3" spans="1:32" ht="13.5" customHeight="1" thickBot="1" x14ac:dyDescent="0.25">
      <c r="A3" s="16"/>
      <c r="B3" s="1254"/>
      <c r="C3" s="1255"/>
      <c r="D3" s="1256"/>
      <c r="E3" s="892"/>
      <c r="F3" s="889"/>
      <c r="G3" s="1007" t="str">
        <f>IFERROR(HYPERLINK("#"&amp;ADDRESS(ROW($A$1)+MATCH(P3,$A:$A,0)-1,3),INDEX($P:$P,MATCH(P3,$A:$A,0))),"")</f>
        <v>Друг процес: 1</v>
      </c>
      <c r="H3" s="1007"/>
      <c r="I3" s="1007" t="str">
        <f>IFERROR(HYPERLINK("#"&amp;ADDRESS(ROW($A$1)+MATCH(R3,$A:$A,0)-1,3),INDEX($P:$P,MATCH(R3,$A:$A,0))),"")</f>
        <v>Друг процес: 2</v>
      </c>
      <c r="J3" s="1007"/>
      <c r="K3" s="1007" t="str">
        <f>IFERROR(HYPERLINK("#"&amp;ADDRESS(ROW($A$1)+MATCH(T3,$A:$A,0)-1,3),INDEX($P:$P,MATCH(T3,$A:$A,0))),"")</f>
        <v>Друг процес: 3</v>
      </c>
      <c r="L3" s="1007"/>
      <c r="M3" s="1008" t="str">
        <f>IFERROR(HYPERLINK("#"&amp;ADDRESS(ROW($A$1)+MATCH(V3,$A:$A,0)-1,3),INDEX($P:$P,MATCH(V3,$A:$A,0))),"")</f>
        <v/>
      </c>
      <c r="N3" s="1008"/>
      <c r="O3" s="17"/>
      <c r="P3" s="289">
        <v>1</v>
      </c>
      <c r="Q3" s="290"/>
      <c r="R3" s="290">
        <v>2</v>
      </c>
      <c r="S3" s="290"/>
      <c r="T3" s="290">
        <v>3</v>
      </c>
      <c r="U3" s="290"/>
      <c r="V3" s="291">
        <v>4</v>
      </c>
    </row>
    <row r="4" spans="1:32" ht="13.5" customHeight="1" thickBot="1" x14ac:dyDescent="0.25">
      <c r="A4" s="16"/>
      <c r="B4" s="1254"/>
      <c r="C4" s="1255"/>
      <c r="D4" s="1256"/>
      <c r="E4" s="892"/>
      <c r="F4" s="889"/>
      <c r="G4" s="1009" t="str">
        <f>IFERROR(HYPERLINK("#"&amp;ADDRESS(ROW($A$1)+MATCH(P4,$A:$A,0)-1,3),INDEX($P:$P,MATCH(P4,$A:$A,0))),"")</f>
        <v/>
      </c>
      <c r="H4" s="1010"/>
      <c r="I4" s="1010" t="str">
        <f>IFERROR(HYPERLINK("#"&amp;ADDRESS(ROW($A$1)+MATCH(R4,$A:$A,0)-1,3),INDEX($P:$P,MATCH(R4,$A:$A,0))),"")</f>
        <v/>
      </c>
      <c r="J4" s="1010"/>
      <c r="K4" s="1010" t="str">
        <f>IFERROR(HYPERLINK("#"&amp;ADDRESS(ROW($A$1)+MATCH(T4,$A:$A,0)-1,3),INDEX($P:$P,MATCH(T4,$A:$A,0))),"")</f>
        <v/>
      </c>
      <c r="L4" s="1010"/>
      <c r="M4" s="1011" t="str">
        <f>IFERROR(HYPERLINK("#"&amp;ADDRESS(ROW($A$1)+MATCH(V4,$A:$A,0)-1,3),INDEX($P:$P,MATCH(V4,$A:$A,0))),"")</f>
        <v/>
      </c>
      <c r="N4" s="1010"/>
      <c r="O4" s="17"/>
      <c r="P4" s="292">
        <v>5</v>
      </c>
      <c r="Q4" s="293"/>
      <c r="R4" s="293">
        <v>6</v>
      </c>
      <c r="S4" s="397"/>
      <c r="T4" s="397">
        <v>7</v>
      </c>
      <c r="U4" s="397"/>
      <c r="V4" s="398">
        <v>8</v>
      </c>
    </row>
    <row r="5" spans="1:32" ht="15" customHeight="1" thickBot="1" x14ac:dyDescent="0.25">
      <c r="A5" s="16"/>
      <c r="B5" s="1257"/>
      <c r="C5" s="1258"/>
      <c r="D5" s="1259"/>
      <c r="E5" s="1249"/>
      <c r="F5" s="1250"/>
      <c r="G5" s="1011" t="str">
        <f>IFERROR(HYPERLINK("#"&amp;ADDRESS(ROW($A$1)+MATCH(P5,$A:$A,0)-1,3),INDEX($P:$P,MATCH(P5,$A:$A,0))),"")</f>
        <v/>
      </c>
      <c r="H5" s="1010"/>
      <c r="I5" s="1011" t="str">
        <f>IFERROR(HYPERLINK("#"&amp;ADDRESS(ROW($A$1)+MATCH(R5,$A:$A,0)-1,3),INDEX($P:$P,MATCH(R5,$A:$A,0))),"")</f>
        <v/>
      </c>
      <c r="J5" s="1010"/>
      <c r="K5" s="1011" t="str">
        <f>IFERROR(HYPERLINK("#"&amp;ADDRESS(ROW($A$1)+MATCH(T5,$A:$A,0)-1,3),INDEX($P:$P,MATCH(T5,$A:$A,0))),"")</f>
        <v/>
      </c>
      <c r="L5" s="1010"/>
      <c r="M5" s="1011" t="str">
        <f>IFERROR(HYPERLINK("#"&amp;ADDRESS(ROW($A$1)+MATCH(V5,$A:$A,0)-1,3),INDEX($P:$P,MATCH(V5,$A:$A,0))),"")</f>
        <v/>
      </c>
      <c r="N5" s="1010"/>
      <c r="O5" s="17"/>
      <c r="P5" s="396">
        <v>9</v>
      </c>
      <c r="Q5" s="397"/>
      <c r="R5" s="398">
        <v>10</v>
      </c>
      <c r="S5" s="293"/>
      <c r="T5" s="293"/>
      <c r="U5" s="293"/>
      <c r="V5" s="293"/>
    </row>
    <row r="6" spans="1:32" ht="12.75" customHeight="1" x14ac:dyDescent="0.2">
      <c r="A6" s="16"/>
      <c r="O6" s="17"/>
    </row>
    <row r="7" spans="1:32" ht="18" customHeight="1" x14ac:dyDescent="0.2">
      <c r="A7" s="301" t="s">
        <v>636</v>
      </c>
      <c r="C7" s="2" t="s">
        <v>858</v>
      </c>
      <c r="D7" s="983" t="str">
        <f>Translations!$B$299</f>
        <v>Цели и въздействия други процеси</v>
      </c>
      <c r="E7" s="983"/>
      <c r="F7" s="983"/>
      <c r="G7" s="983"/>
      <c r="H7" s="983"/>
      <c r="I7" s="983"/>
      <c r="J7" s="983"/>
      <c r="K7" s="983"/>
      <c r="L7" s="983"/>
      <c r="M7" s="983"/>
      <c r="N7" s="983"/>
    </row>
    <row r="8" spans="1:32" ht="12.75" customHeight="1" x14ac:dyDescent="0.2"/>
    <row r="9" spans="1:32" ht="16.5" customHeight="1" x14ac:dyDescent="0.2">
      <c r="C9" s="163" t="s">
        <v>113</v>
      </c>
      <c r="D9" s="1248" t="str">
        <f>Translations!$B$520</f>
        <v>Количествена оценка на въздействието други процеси</v>
      </c>
      <c r="E9" s="1248"/>
      <c r="F9" s="1248"/>
      <c r="G9" s="1248"/>
      <c r="H9" s="1248"/>
      <c r="I9" s="1248"/>
      <c r="J9" s="1248"/>
      <c r="K9" s="1248"/>
      <c r="L9" s="1248"/>
      <c r="M9" s="1248"/>
      <c r="N9" s="1248"/>
    </row>
    <row r="10" spans="1:32" s="644" customFormat="1" ht="15" thickBot="1" x14ac:dyDescent="0.25">
      <c r="A10" s="19"/>
      <c r="B10" s="30"/>
      <c r="C10" s="156"/>
      <c r="D10" s="156"/>
      <c r="E10" s="156"/>
      <c r="F10" s="156"/>
      <c r="G10" s="156"/>
      <c r="H10" s="156"/>
      <c r="I10" s="156"/>
      <c r="J10" s="156"/>
      <c r="K10" s="156"/>
      <c r="L10" s="156"/>
      <c r="M10" s="156"/>
      <c r="N10" s="156"/>
      <c r="O10" s="30"/>
      <c r="P10" s="166"/>
      <c r="Q10" s="166"/>
      <c r="R10" s="166"/>
      <c r="S10" s="166"/>
      <c r="T10" s="166"/>
      <c r="U10" s="166"/>
      <c r="V10" s="166"/>
      <c r="W10" s="166"/>
      <c r="X10" s="16"/>
      <c r="Y10" s="16"/>
      <c r="Z10" s="16"/>
      <c r="AA10" s="16"/>
      <c r="AB10" s="16"/>
      <c r="AC10" s="16"/>
      <c r="AD10" s="16"/>
      <c r="AE10" s="16"/>
      <c r="AF10" s="16"/>
    </row>
    <row r="11" spans="1:32" s="370" customFormat="1" ht="18" customHeight="1" thickBot="1" x14ac:dyDescent="0.25">
      <c r="A11" s="399">
        <f>C11</f>
        <v>1</v>
      </c>
      <c r="B11" s="120"/>
      <c r="C11" s="421">
        <v>1</v>
      </c>
      <c r="D11" s="1260" t="str">
        <f>Translations!$B$300</f>
        <v>Други процеси:</v>
      </c>
      <c r="E11" s="1261"/>
      <c r="F11" s="1261"/>
      <c r="G11" s="1261"/>
      <c r="H11" s="1262"/>
      <c r="I11" s="1263" t="str">
        <f>IF(COUNTIF(C_InstallationDescription!$S$60:$S$62,C11+20)&gt;0,INDEX(C_InstallationDescription!$E$60:$E$62,MATCH(C11+20,C_InstallationDescription!$S$60:$S$62,0)),"")</f>
        <v/>
      </c>
      <c r="J11" s="1264"/>
      <c r="K11" s="1264"/>
      <c r="L11" s="1264"/>
      <c r="M11" s="1264"/>
      <c r="N11" s="1265"/>
      <c r="O11" s="120"/>
      <c r="P11" s="287" t="str">
        <f>IF(CNTR_ExistSubInstEntries,IF(I11&lt;&gt;"",I11,""),EUconst_OtherProcess&amp; ": "&amp; C11)</f>
        <v>Друг процес: 1</v>
      </c>
      <c r="Q11" s="166"/>
      <c r="R11" s="166"/>
      <c r="S11" s="166"/>
      <c r="T11" s="166"/>
      <c r="U11" s="166"/>
      <c r="V11" s="166"/>
      <c r="W11" s="166"/>
      <c r="X11" s="287" t="str">
        <f>EUconst_StartRow&amp;I11</f>
        <v>Start_</v>
      </c>
      <c r="Y11" s="409" t="str">
        <f>IF($I11="","",INDEX(C_InstallationDescription!$V:$V,MATCH($X11,C_InstallationDescription!$P:$P,0)))</f>
        <v/>
      </c>
      <c r="Z11" s="409" t="str">
        <f>IF($I11="","",IF(Y11=INDEX(EUconst_SubinstallationStart,1),1,IF(Y11=INDEX(EUconst_SubinstallationStart,2),2,MATCH(Y11,EUconst_Periods,0))))</f>
        <v/>
      </c>
      <c r="AA11" s="287" t="str">
        <f>EUconst_CessationRow&amp;I11</f>
        <v>Cessation_</v>
      </c>
      <c r="AB11" s="409" t="str">
        <f>IF($I11="","",INDEX(C_InstallationDescription!$W:$W,MATCH($AA11,C_InstallationDescription!$Q:$Q,0)))</f>
        <v/>
      </c>
      <c r="AC11" s="409" t="str">
        <f>IF(OR(I11="",AB11=""),"",IF(AB11=INDEX(EUconst_SubinstallationCessation,1),10,IF(AB11=INDEX(EUconst_SubinstallationCessation,2),1,MATCH(AB11,EUconst_Periods,0))))</f>
        <v/>
      </c>
      <c r="AD11" s="169"/>
      <c r="AE11" s="554" t="b">
        <f>AND(CNTR_ExistSubInstEntries,I11="")</f>
        <v>0</v>
      </c>
      <c r="AF11" s="169"/>
    </row>
    <row r="12" spans="1:32" ht="12.75" customHeight="1" x14ac:dyDescent="0.2">
      <c r="C12" s="420"/>
      <c r="D12" s="644"/>
      <c r="E12" s="1216" t="str">
        <f>Translations!$B$263</f>
        <v>Името на подинсталацията на продуктовия еталон се показва автоматично въз основа на въведените данни в лист "C_InstallationDescription".</v>
      </c>
      <c r="F12" s="1217"/>
      <c r="G12" s="1217"/>
      <c r="H12" s="1217"/>
      <c r="I12" s="1217"/>
      <c r="J12" s="1217"/>
      <c r="K12" s="1217"/>
      <c r="L12" s="1217"/>
      <c r="M12" s="1217"/>
      <c r="N12" s="1218"/>
      <c r="P12" s="134"/>
      <c r="Q12" s="134"/>
      <c r="R12" s="134"/>
      <c r="S12" s="268"/>
    </row>
    <row r="13" spans="1:32" ht="5.0999999999999996" customHeight="1" x14ac:dyDescent="0.2">
      <c r="C13" s="161"/>
      <c r="N13" s="162"/>
      <c r="P13" s="276"/>
      <c r="Q13" s="134"/>
      <c r="R13" s="272"/>
      <c r="S13" s="268"/>
    </row>
    <row r="14" spans="1:32" ht="12.75" customHeight="1" x14ac:dyDescent="0.2">
      <c r="C14" s="161"/>
      <c r="D14" s="360" t="s">
        <v>114</v>
      </c>
      <c r="E14" s="18" t="str">
        <f>Translations!$B$264</f>
        <v>Специфични цели за емисиите</v>
      </c>
      <c r="F14" s="326"/>
      <c r="G14" s="326"/>
      <c r="H14" s="326"/>
      <c r="I14" s="326"/>
      <c r="J14" s="326"/>
      <c r="K14" s="326"/>
      <c r="L14" s="326"/>
      <c r="M14" s="326"/>
      <c r="N14" s="327"/>
      <c r="P14" s="275"/>
      <c r="Q14" s="275"/>
      <c r="R14" s="134"/>
      <c r="S14" s="268"/>
      <c r="Y14" s="559" t="str">
        <f>Translations!$B$265</f>
        <v>Периоди</v>
      </c>
      <c r="Z14" s="560">
        <v>1</v>
      </c>
      <c r="AA14" s="409">
        <v>2</v>
      </c>
      <c r="AB14" s="409">
        <v>3</v>
      </c>
      <c r="AC14" s="409">
        <v>4</v>
      </c>
      <c r="AD14" s="409">
        <v>5</v>
      </c>
      <c r="AE14" s="409">
        <v>6</v>
      </c>
    </row>
    <row r="15" spans="1:32" ht="25.5" customHeight="1" x14ac:dyDescent="0.2">
      <c r="C15" s="161"/>
      <c r="D15" s="18"/>
      <c r="E1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15" s="1242"/>
      <c r="G15" s="1242"/>
      <c r="H15" s="1242"/>
      <c r="I15" s="1242"/>
      <c r="J15" s="1242"/>
      <c r="K15" s="1242"/>
      <c r="L15" s="1242"/>
      <c r="M15" s="1242"/>
      <c r="N15" s="1243"/>
      <c r="P15" s="275"/>
      <c r="Q15" s="275"/>
      <c r="R15" s="134"/>
      <c r="S15" s="268"/>
    </row>
    <row r="16" spans="1:32" ht="12.75" customHeight="1" x14ac:dyDescent="0.2">
      <c r="C16" s="161"/>
      <c r="D16" s="18"/>
      <c r="E16" s="1244" t="str">
        <f>Translations!$B$267</f>
        <v>Базовата линия се изчислява автоматично въз основа на въведените исторически емисии в лист D_HistoricalEmissions.</v>
      </c>
      <c r="F16" s="1244"/>
      <c r="G16" s="1244"/>
      <c r="H16" s="1244"/>
      <c r="I16" s="1244"/>
      <c r="J16" s="1244"/>
      <c r="K16" s="1244"/>
      <c r="L16" s="1244"/>
      <c r="M16" s="1244"/>
      <c r="N16" s="1245"/>
    </row>
    <row r="17" spans="1:31" ht="5.0999999999999996" customHeight="1" x14ac:dyDescent="0.2">
      <c r="C17" s="161"/>
      <c r="D17" s="1005"/>
      <c r="E17" s="1005"/>
      <c r="F17" s="1005"/>
      <c r="G17" s="1005"/>
      <c r="H17" s="1005"/>
      <c r="I17" s="1005"/>
      <c r="J17" s="1005"/>
      <c r="K17" s="1005"/>
      <c r="L17" s="1005"/>
      <c r="M17" s="1005"/>
      <c r="N17" s="1219"/>
    </row>
    <row r="18" spans="1:31" ht="12.75" customHeight="1" x14ac:dyDescent="0.2">
      <c r="A18" s="19"/>
      <c r="B18" s="165"/>
      <c r="C18" s="161"/>
      <c r="D18" s="325"/>
      <c r="F18" s="324"/>
      <c r="G18" s="304" t="str">
        <f>Translations!$B$169</f>
        <v>Базова линия</v>
      </c>
      <c r="H18" s="422" t="str">
        <f xml:space="preserve"> EUconst_Unit</f>
        <v>Единица</v>
      </c>
      <c r="I18" s="424">
        <f t="shared" ref="I18:N18" si="0">INDEX(EUconst_EndOfPeriods,Z14)</f>
        <v>2025</v>
      </c>
      <c r="J18" s="302">
        <f t="shared" si="0"/>
        <v>2030</v>
      </c>
      <c r="K18" s="302">
        <f t="shared" si="0"/>
        <v>2035</v>
      </c>
      <c r="L18" s="302">
        <f t="shared" si="0"/>
        <v>2040</v>
      </c>
      <c r="M18" s="302">
        <f t="shared" si="0"/>
        <v>2045</v>
      </c>
      <c r="N18" s="302">
        <f t="shared" si="0"/>
        <v>2050</v>
      </c>
      <c r="W18" s="166" t="s">
        <v>736</v>
      </c>
      <c r="Z18" s="205">
        <f t="shared" ref="Z18:AE18" si="1">I18</f>
        <v>2025</v>
      </c>
      <c r="AA18" s="205">
        <f t="shared" si="1"/>
        <v>2030</v>
      </c>
      <c r="AB18" s="205">
        <f t="shared" si="1"/>
        <v>2035</v>
      </c>
      <c r="AC18" s="205">
        <f t="shared" si="1"/>
        <v>2040</v>
      </c>
      <c r="AD18" s="205">
        <f t="shared" si="1"/>
        <v>2045</v>
      </c>
      <c r="AE18" s="205">
        <f t="shared" si="1"/>
        <v>2050</v>
      </c>
    </row>
    <row r="19" spans="1:31" ht="12.75" customHeight="1" x14ac:dyDescent="0.2">
      <c r="A19" s="19"/>
      <c r="B19" s="165"/>
      <c r="C19" s="161"/>
      <c r="D19" s="1237" t="s">
        <v>117</v>
      </c>
      <c r="E19" s="1238" t="str">
        <f>Translations!$B$264</f>
        <v>Специфични цели за емисиите</v>
      </c>
      <c r="F19" s="1239"/>
      <c r="G19" s="1272" t="str">
        <f>IF($I11="","",INDEX(D_HistoricalEmissions!$T:$T,MATCH(EUconst_HistorialEmissions&amp;$I11,D_HistoricalEmissions!$P:$P,0)))</f>
        <v/>
      </c>
      <c r="H19" s="1270" t="str">
        <f>IFERROR(INDEX(D_HistoricalEmissions!$H:$H,MATCH(EUconst_HistorialEmissions&amp;$I11,D_HistoricalEmissions!$P:$P,0)),"")</f>
        <v/>
      </c>
      <c r="I19" s="430"/>
      <c r="J19" s="364"/>
      <c r="K19" s="364"/>
      <c r="L19" s="364"/>
      <c r="M19" s="364"/>
      <c r="N19" s="364"/>
      <c r="P19" s="312" t="str">
        <f>EUConst_Target&amp;I11</f>
        <v>Target_</v>
      </c>
      <c r="W19" s="175" t="str">
        <f>I11</f>
        <v/>
      </c>
      <c r="Y19" s="166" t="s">
        <v>838</v>
      </c>
      <c r="Z19" s="205" t="b">
        <f>AND(CNTR_ExistSubInstEntries,OR($W19="",INDEX($Z:$Z,MATCH(EUconst_StartRow&amp;$W19,$X:$X,0))&gt;COLUMNS($Z18:Z18),INDEX($AC:$AC,MATCH(EUconst_CessationRow&amp;$W19,$AA:$AA,0))&lt;=COLUMNS($Z18:Z18)))</f>
        <v>0</v>
      </c>
      <c r="AA19" s="205" t="b">
        <f>AND(CNTR_ExistSubInstEntries,OR($W19="",INDEX($Z:$Z,MATCH(EUconst_StartRow&amp;$W19,$X:$X,0))&gt;COLUMNS($Z18:AA18),INDEX($AC:$AC,MATCH(EUconst_CessationRow&amp;$W19,$AA:$AA,0))&lt;=COLUMNS($Z18:AA18)))</f>
        <v>0</v>
      </c>
      <c r="AB19" s="205" t="b">
        <f>AND(CNTR_ExistSubInstEntries,OR($W19="",INDEX($Z:$Z,MATCH(EUconst_StartRow&amp;$W19,$X:$X,0))&gt;COLUMNS($Z18:AB18),INDEX($AC:$AC,MATCH(EUconst_CessationRow&amp;$W19,$AA:$AA,0))&lt;=COLUMNS($Z18:AB18)))</f>
        <v>0</v>
      </c>
      <c r="AC19" s="205" t="b">
        <f>AND(CNTR_ExistSubInstEntries,OR($W19="",INDEX($Z:$Z,MATCH(EUconst_StartRow&amp;$W19,$X:$X,0))&gt;COLUMNS($Z18:AC18),INDEX($AC:$AC,MATCH(EUconst_CessationRow&amp;$W19,$AA:$AA,0))&lt;=COLUMNS($Z18:AC18)))</f>
        <v>0</v>
      </c>
      <c r="AD19" s="205" t="b">
        <f>AND(CNTR_ExistSubInstEntries,OR($W19="",INDEX($Z:$Z,MATCH(EUconst_StartRow&amp;$W19,$X:$X,0))&gt;COLUMNS($Z18:AD18),INDEX($AC:$AC,MATCH(EUconst_CessationRow&amp;$W19,$AA:$AA,0))&lt;=COLUMNS($Z18:AD18)))</f>
        <v>0</v>
      </c>
      <c r="AE19" s="205" t="b">
        <f>AND(CNTR_ExistSubInstEntries,OR($W19="",INDEX($Z:$Z,MATCH(EUconst_StartRow&amp;$W19,$X:$X,0))&gt;COLUMNS($Z18:AE18),INDEX($AC:$AC,MATCH(EUconst_CessationRow&amp;$W19,$AA:$AA,0))&lt;=COLUMNS($Z18:AE18)))</f>
        <v>0</v>
      </c>
    </row>
    <row r="20" spans="1:31" ht="9.9499999999999993" customHeight="1" x14ac:dyDescent="0.2">
      <c r="A20" s="19"/>
      <c r="B20" s="165"/>
      <c r="C20" s="161"/>
      <c r="D20" s="1237"/>
      <c r="E20" s="1240"/>
      <c r="F20" s="1241"/>
      <c r="G20" s="1273"/>
      <c r="H20" s="1271"/>
      <c r="I20" s="555" t="str">
        <f>IF(OR($G19="",$G19=0),"",REPT("|",SUM(I19)/$G19*28))</f>
        <v/>
      </c>
      <c r="J20" s="556" t="str">
        <f t="shared" ref="J20:N20" si="2">IF(OR($G19="",$G19=0),"",REPT("|",SUM(J19)/$G19*28))</f>
        <v/>
      </c>
      <c r="K20" s="556" t="str">
        <f t="shared" si="2"/>
        <v/>
      </c>
      <c r="L20" s="556" t="str">
        <f t="shared" si="2"/>
        <v/>
      </c>
      <c r="M20" s="556" t="str">
        <f t="shared" si="2"/>
        <v/>
      </c>
      <c r="N20" s="556" t="str">
        <f t="shared" si="2"/>
        <v/>
      </c>
      <c r="P20" s="284"/>
      <c r="Q20" s="134"/>
      <c r="R20" s="134"/>
      <c r="S20" s="362"/>
      <c r="W20" s="175" t="str">
        <f>W19</f>
        <v/>
      </c>
      <c r="Z20" s="457" t="b">
        <f>AND(CNTR_ExistSubInstEntries,OR($W20="",INDEX($Z:$Z,MATCH(EUconst_StartRow&amp;$W20,$X:$X,0))&gt;COLUMNS($Z19:Z19),INDEX($AC:$AC,MATCH(EUconst_CessationRow&amp;$W20,$AA:$AA,0))&lt;=COLUMNS($Z19:Z19)))</f>
        <v>0</v>
      </c>
      <c r="AA20" s="457" t="b">
        <f>AND(CNTR_ExistSubInstEntries,OR($W20="",INDEX($Z:$Z,MATCH(EUconst_StartRow&amp;$W20,$X:$X,0))&gt;COLUMNS($Z19:AA19),INDEX($AC:$AC,MATCH(EUconst_CessationRow&amp;$W20,$AA:$AA,0))&lt;=COLUMNS($Z19:AA19)))</f>
        <v>0</v>
      </c>
      <c r="AB20" s="457" t="b">
        <f>AND(CNTR_ExistSubInstEntries,OR($W20="",INDEX($Z:$Z,MATCH(EUconst_StartRow&amp;$W20,$X:$X,0))&gt;COLUMNS($Z19:AB19),INDEX($AC:$AC,MATCH(EUconst_CessationRow&amp;$W20,$AA:$AA,0))&lt;=COLUMNS($Z19:AB19)))</f>
        <v>0</v>
      </c>
      <c r="AC20" s="457" t="b">
        <f>AND(CNTR_ExistSubInstEntries,OR($W20="",INDEX($Z:$Z,MATCH(EUconst_StartRow&amp;$W20,$X:$X,0))&gt;COLUMNS($Z19:AC19),INDEX($AC:$AC,MATCH(EUconst_CessationRow&amp;$W20,$AA:$AA,0))&lt;=COLUMNS($Z19:AC19)))</f>
        <v>0</v>
      </c>
      <c r="AD20" s="457" t="b">
        <f>AND(CNTR_ExistSubInstEntries,OR($W20="",INDEX($Z:$Z,MATCH(EUconst_StartRow&amp;$W20,$X:$X,0))&gt;COLUMNS($Z19:AD19),INDEX($AC:$AC,MATCH(EUconst_CessationRow&amp;$W20,$AA:$AA,0))&lt;=COLUMNS($Z19:AD19)))</f>
        <v>0</v>
      </c>
      <c r="AE20" s="457" t="b">
        <f>AND(CNTR_ExistSubInstEntries,OR($W20="",INDEX($Z:$Z,MATCH(EUconst_StartRow&amp;$W20,$X:$X,0))&gt;COLUMNS($Z19:AE19),INDEX($AC:$AC,MATCH(EUconst_CessationRow&amp;$W20,$AA:$AA,0))&lt;=COLUMNS($Z19:AE19)))</f>
        <v>0</v>
      </c>
    </row>
    <row r="21" spans="1:31" ht="12.75" customHeight="1" x14ac:dyDescent="0.2">
      <c r="A21" s="19"/>
      <c r="B21" s="165"/>
      <c r="C21" s="161"/>
      <c r="D21" s="345" t="s">
        <v>118</v>
      </c>
      <c r="E21" s="1266" t="str">
        <f>Translations!$B$268</f>
        <v>Цели за абсолютни емисии</v>
      </c>
      <c r="F21" s="1267"/>
      <c r="G21" s="473" t="str">
        <f>IF($I11="","",INDEX(D_HistoricalEmissions!$T:$T,MATCH(EUconst_HistorialAbsEmissions&amp;$I11,D_HistoricalEmissions!$P:$P,0)))</f>
        <v/>
      </c>
      <c r="H21" s="423" t="str">
        <f>EUconst_tCO2e</f>
        <v>t CO2e</v>
      </c>
      <c r="I21" s="431"/>
      <c r="J21" s="305"/>
      <c r="K21" s="305"/>
      <c r="L21" s="305"/>
      <c r="M21" s="305"/>
      <c r="N21" s="305"/>
      <c r="P21" s="284"/>
      <c r="Q21" s="134"/>
      <c r="R21" s="134"/>
      <c r="S21" s="268"/>
      <c r="W21" s="175" t="str">
        <f t="shared" ref="W21" si="3">W20</f>
        <v/>
      </c>
      <c r="Z21" s="205" t="b">
        <f>AND(CNTR_ExistSubInstEntries,OR($W21="",INDEX($Z:$Z,MATCH(EUconst_StartRow&amp;$W21,$X:$X,0))&gt;COLUMNS($Z20:Z20),INDEX($AC:$AC,MATCH(EUconst_CessationRow&amp;$W21,$AA:$AA,0))&lt;=COLUMNS($Z20:Z20)))</f>
        <v>0</v>
      </c>
      <c r="AA21" s="205" t="b">
        <f>AND(CNTR_ExistSubInstEntries,OR($W21="",INDEX($Z:$Z,MATCH(EUconst_StartRow&amp;$W21,$X:$X,0))&gt;COLUMNS($Z20:AA20),INDEX($AC:$AC,MATCH(EUconst_CessationRow&amp;$W21,$AA:$AA,0))&lt;=COLUMNS($Z20:AA20)))</f>
        <v>0</v>
      </c>
      <c r="AB21" s="205" t="b">
        <f>AND(CNTR_ExistSubInstEntries,OR($W21="",INDEX($Z:$Z,MATCH(EUconst_StartRow&amp;$W21,$X:$X,0))&gt;COLUMNS($Z20:AB20),INDEX($AC:$AC,MATCH(EUconst_CessationRow&amp;$W21,$AA:$AA,0))&lt;=COLUMNS($Z20:AB20)))</f>
        <v>0</v>
      </c>
      <c r="AC21" s="205" t="b">
        <f>AND(CNTR_ExistSubInstEntries,OR($W21="",INDEX($Z:$Z,MATCH(EUconst_StartRow&amp;$W21,$X:$X,0))&gt;COLUMNS($Z20:AC20),INDEX($AC:$AC,MATCH(EUconst_CessationRow&amp;$W21,$AA:$AA,0))&lt;=COLUMNS($Z20:AC20)))</f>
        <v>0</v>
      </c>
      <c r="AD21" s="205" t="b">
        <f>AND(CNTR_ExistSubInstEntries,OR($W21="",INDEX($Z:$Z,MATCH(EUconst_StartRow&amp;$W21,$X:$X,0))&gt;COLUMNS($Z20:AD20),INDEX($AC:$AC,MATCH(EUconst_CessationRow&amp;$W21,$AA:$AA,0))&lt;=COLUMNS($Z20:AD20)))</f>
        <v>0</v>
      </c>
      <c r="AE21" s="205" t="b">
        <f>AND(CNTR_ExistSubInstEntries,OR($W21="",INDEX($Z:$Z,MATCH(EUconst_StartRow&amp;$W21,$X:$X,0))&gt;COLUMNS($Z20:AE20),INDEX($AC:$AC,MATCH(EUconst_CessationRow&amp;$W21,$AA:$AA,0))&lt;=COLUMNS($Z20:AE20)))</f>
        <v>0</v>
      </c>
    </row>
    <row r="22" spans="1:31" ht="5.0999999999999996" customHeight="1" x14ac:dyDescent="0.2">
      <c r="C22" s="161"/>
      <c r="D22" s="1005"/>
      <c r="E22" s="1005"/>
      <c r="F22" s="1005"/>
      <c r="G22" s="1005"/>
      <c r="H22" s="1005"/>
      <c r="I22" s="1005"/>
      <c r="J22" s="1005"/>
      <c r="K22" s="1005"/>
      <c r="L22" s="1005"/>
      <c r="M22" s="1005"/>
      <c r="N22" s="1219"/>
    </row>
    <row r="23" spans="1:31" ht="12.75" customHeight="1" x14ac:dyDescent="0.2">
      <c r="C23" s="161"/>
      <c r="D23" s="360" t="s">
        <v>687</v>
      </c>
      <c r="E23" s="18" t="str">
        <f>Translations!$B$269</f>
        <v>Относителни цели за емисиите</v>
      </c>
      <c r="H23" s="121"/>
      <c r="L23" s="557"/>
      <c r="N23" s="162"/>
      <c r="P23" s="276"/>
      <c r="Q23" s="134"/>
      <c r="R23" s="272"/>
      <c r="S23" s="268"/>
    </row>
    <row r="24" spans="1:31" ht="25.5" customHeight="1" x14ac:dyDescent="0.2">
      <c r="C24" s="161"/>
      <c r="D24" s="736"/>
      <c r="E2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24" s="1242"/>
      <c r="G24" s="1242"/>
      <c r="H24" s="1242"/>
      <c r="I24" s="1242"/>
      <c r="J24" s="1242"/>
      <c r="K24" s="1242"/>
      <c r="L24" s="1242"/>
      <c r="M24" s="1242"/>
      <c r="N24" s="1243"/>
    </row>
    <row r="25" spans="1:31" ht="25.5" customHeight="1" x14ac:dyDescent="0.2">
      <c r="C25" s="161"/>
      <c r="D25" s="736"/>
      <c r="E25" s="736"/>
      <c r="F25" s="736"/>
      <c r="G25" s="736"/>
      <c r="H25" s="746" t="str">
        <f>Translations!$B$271</f>
        <v>Референтна стойност</v>
      </c>
      <c r="I25" s="1246">
        <f t="shared" ref="I25:N25" si="4">INDEX(EUconst_EndOfPeriods,Z14)</f>
        <v>2025</v>
      </c>
      <c r="J25" s="1268">
        <f t="shared" si="4"/>
        <v>2030</v>
      </c>
      <c r="K25" s="1268">
        <f t="shared" si="4"/>
        <v>2035</v>
      </c>
      <c r="L25" s="1268">
        <f t="shared" si="4"/>
        <v>2040</v>
      </c>
      <c r="M25" s="1268">
        <f t="shared" si="4"/>
        <v>2045</v>
      </c>
      <c r="N25" s="1268">
        <f t="shared" si="4"/>
        <v>2050</v>
      </c>
    </row>
    <row r="26" spans="1:31" ht="12.75" customHeight="1" x14ac:dyDescent="0.2">
      <c r="C26" s="161"/>
      <c r="D26" s="736"/>
      <c r="E26" s="736"/>
      <c r="F26" s="736"/>
      <c r="G26" s="736"/>
      <c r="H26" s="456" t="str">
        <f>H19</f>
        <v/>
      </c>
      <c r="I26" s="1247"/>
      <c r="J26" s="1269"/>
      <c r="K26" s="1269"/>
      <c r="L26" s="1269"/>
      <c r="M26" s="1269"/>
      <c r="N26" s="1269"/>
    </row>
    <row r="27" spans="1:31" ht="12.75" customHeight="1" x14ac:dyDescent="0.2">
      <c r="A27" s="19"/>
      <c r="B27" s="165"/>
      <c r="C27" s="161"/>
      <c r="D27" s="345" t="s">
        <v>117</v>
      </c>
      <c r="E27" s="1275" t="str">
        <f>Translations!$B$272</f>
        <v>Относително към изходната стойност</v>
      </c>
      <c r="F27" s="1275"/>
      <c r="G27" s="1276"/>
      <c r="H27" s="474" t="str">
        <f>G19</f>
        <v/>
      </c>
      <c r="I27" s="475" t="str">
        <f t="shared" ref="I27:N27" si="5">IF($I11="","",IF($H27="",Euconst_NA,IF(IFERROR($AC11&lt;=Z14,FALSE),EUconst_Cessation,IF(ISBLANK(I19),"",IF($H27=0,Euconst_NA,(I19/$H27))))))</f>
        <v/>
      </c>
      <c r="J27" s="441" t="str">
        <f t="shared" si="5"/>
        <v/>
      </c>
      <c r="K27" s="441" t="str">
        <f t="shared" si="5"/>
        <v/>
      </c>
      <c r="L27" s="441" t="str">
        <f t="shared" si="5"/>
        <v/>
      </c>
      <c r="M27" s="441" t="str">
        <f t="shared" si="5"/>
        <v/>
      </c>
      <c r="N27" s="441" t="str">
        <f t="shared" si="5"/>
        <v/>
      </c>
      <c r="P27" s="312" t="str">
        <f>EUconst_SubRelToBaseline&amp;I11</f>
        <v>RelBL_</v>
      </c>
      <c r="Q27" s="134"/>
      <c r="R27" s="134"/>
      <c r="S27" s="268"/>
    </row>
    <row r="28" spans="1:31" ht="12.75" customHeight="1" x14ac:dyDescent="0.2">
      <c r="A28" s="19"/>
      <c r="B28" s="165"/>
      <c r="C28" s="161"/>
      <c r="D28" s="345" t="s">
        <v>118</v>
      </c>
      <c r="E28" s="1277" t="str">
        <f>Translations!$B$273</f>
        <v>Относително към съответната стойност на БМ</v>
      </c>
      <c r="F28" s="1277"/>
      <c r="G28" s="1278"/>
      <c r="H28" s="655" t="str">
        <f t="shared" ref="H28:N28" si="6">Euconst_NA</f>
        <v>N.A.</v>
      </c>
      <c r="I28" s="656" t="str">
        <f t="shared" si="6"/>
        <v>N.A.</v>
      </c>
      <c r="J28" s="657" t="str">
        <f t="shared" si="6"/>
        <v>N.A.</v>
      </c>
      <c r="K28" s="657" t="str">
        <f t="shared" si="6"/>
        <v>N.A.</v>
      </c>
      <c r="L28" s="657" t="str">
        <f t="shared" si="6"/>
        <v>N.A.</v>
      </c>
      <c r="M28" s="657" t="str">
        <f t="shared" si="6"/>
        <v>N.A.</v>
      </c>
      <c r="N28" s="657" t="str">
        <f t="shared" si="6"/>
        <v>N.A.</v>
      </c>
      <c r="P28" s="312" t="str">
        <f>EUconst_SubRelToBM&amp;I11</f>
        <v>RelBM_</v>
      </c>
      <c r="Q28" s="134"/>
      <c r="R28" s="134"/>
      <c r="S28" s="268"/>
    </row>
    <row r="29" spans="1:31" ht="5.0999999999999996" customHeight="1" x14ac:dyDescent="0.2">
      <c r="A29" s="19"/>
      <c r="B29" s="165"/>
      <c r="C29" s="161"/>
      <c r="D29" s="20"/>
      <c r="E29" s="267"/>
      <c r="F29" s="267"/>
      <c r="G29" s="267"/>
      <c r="H29" s="303"/>
      <c r="I29" s="477"/>
      <c r="J29" s="477"/>
      <c r="K29" s="478"/>
      <c r="L29" s="477"/>
      <c r="M29" s="477"/>
      <c r="N29" s="479"/>
      <c r="P29" s="276"/>
      <c r="Q29" s="134"/>
      <c r="R29" s="134"/>
      <c r="S29" s="268"/>
    </row>
    <row r="30" spans="1:31" ht="12.75" customHeight="1" x14ac:dyDescent="0.2">
      <c r="C30" s="161"/>
      <c r="D30" s="360" t="s">
        <v>688</v>
      </c>
      <c r="E30" s="18" t="str">
        <f>Translations!$B$274</f>
        <v>Разпределение на намалението на специфичните емисии по мерки и инвестиции</v>
      </c>
      <c r="F30" s="285"/>
      <c r="G30" s="283"/>
      <c r="H30" s="472"/>
      <c r="N30" s="162"/>
      <c r="P30" s="134"/>
      <c r="Q30" s="134"/>
      <c r="R30" s="134"/>
      <c r="S30" s="268"/>
    </row>
    <row r="31" spans="1:31" ht="12.75" customHeight="1" x14ac:dyDescent="0.2">
      <c r="C31" s="161"/>
      <c r="D31" s="360"/>
      <c r="E31" s="1242" t="str">
        <f>Translations!$B$275</f>
        <v>Моля, изберете от падащия списък всяка мярка, която оказва въздействие върху целите, посочени по-горе за тази подинсталация.</v>
      </c>
      <c r="F31" s="1242"/>
      <c r="G31" s="1242"/>
      <c r="H31" s="1242"/>
      <c r="I31" s="1242"/>
      <c r="J31" s="1242"/>
      <c r="K31" s="1242"/>
      <c r="L31" s="1242"/>
      <c r="M31" s="1242"/>
      <c r="N31" s="1243"/>
      <c r="P31" s="134"/>
      <c r="Q31" s="134"/>
      <c r="R31" s="134"/>
      <c r="S31" s="268"/>
    </row>
    <row r="32" spans="1:31" ht="25.5" customHeight="1" x14ac:dyDescent="0.2">
      <c r="C32" s="161"/>
      <c r="D32" s="20"/>
      <c r="E3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32" s="1242"/>
      <c r="G32" s="1242"/>
      <c r="H32" s="1242"/>
      <c r="I32" s="1242"/>
      <c r="J32" s="1242"/>
      <c r="K32" s="1242"/>
      <c r="L32" s="1242"/>
      <c r="M32" s="1242"/>
      <c r="N32" s="1243"/>
      <c r="P32" s="351"/>
      <c r="Q32" s="134"/>
      <c r="R32" s="134"/>
      <c r="S32" s="268"/>
    </row>
    <row r="33" spans="1:31" ht="25.5" customHeight="1" x14ac:dyDescent="0.2">
      <c r="C33" s="161"/>
      <c r="D33" s="20"/>
      <c r="E3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33" s="1242"/>
      <c r="G33" s="1242"/>
      <c r="H33" s="1242"/>
      <c r="I33" s="1242"/>
      <c r="J33" s="1242"/>
      <c r="K33" s="1242"/>
      <c r="L33" s="1242"/>
      <c r="M33" s="1242"/>
      <c r="N33" s="1243"/>
      <c r="P33" s="351"/>
      <c r="Q33" s="134"/>
      <c r="R33" s="134"/>
      <c r="S33" s="268"/>
    </row>
    <row r="34" spans="1:31" ht="25.5" customHeight="1" x14ac:dyDescent="0.2">
      <c r="C34" s="161"/>
      <c r="D34" s="20"/>
      <c r="E3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34" s="1242"/>
      <c r="G34" s="1242"/>
      <c r="H34" s="1242"/>
      <c r="I34" s="1242"/>
      <c r="J34" s="1242"/>
      <c r="K34" s="1242"/>
      <c r="L34" s="1242"/>
      <c r="M34" s="1242"/>
      <c r="N34" s="1243"/>
      <c r="P34" s="134"/>
      <c r="Q34" s="134"/>
      <c r="R34" s="134"/>
      <c r="S34" s="268"/>
    </row>
    <row r="35" spans="1:31" ht="12.75" customHeight="1" x14ac:dyDescent="0.2">
      <c r="C35" s="161"/>
      <c r="D35" s="20"/>
      <c r="E35" s="1242" t="str">
        <f>Translations!$B$279</f>
        <v>Проверката за съгласуваност под v. ще доведе до съобщение за грешка в следните случаи:</v>
      </c>
      <c r="F35" s="1242"/>
      <c r="G35" s="1242"/>
      <c r="H35" s="1242"/>
      <c r="I35" s="1242"/>
      <c r="J35" s="1242"/>
      <c r="K35" s="1242"/>
      <c r="L35" s="1242"/>
      <c r="M35" s="1242"/>
      <c r="N35" s="1243"/>
      <c r="P35" s="134"/>
      <c r="Q35" s="134"/>
      <c r="R35" s="134"/>
      <c r="S35" s="268"/>
    </row>
    <row r="36" spans="1:31" ht="12.75" customHeight="1" x14ac:dyDescent="0.2">
      <c r="C36" s="161"/>
      <c r="D36" s="20"/>
      <c r="E36" s="514" t="s">
        <v>747</v>
      </c>
      <c r="F36" s="1242" t="str">
        <f>Translations!$B$280</f>
        <v>не се определят цели преди прекратяване или се определят цели след прекратяване;</v>
      </c>
      <c r="G36" s="1242"/>
      <c r="H36" s="1242"/>
      <c r="I36" s="1242"/>
      <c r="J36" s="1242"/>
      <c r="K36" s="1242"/>
      <c r="L36" s="1242"/>
      <c r="M36" s="1242"/>
      <c r="N36" s="1243"/>
      <c r="O36" s="739"/>
      <c r="P36" s="134"/>
      <c r="Q36" s="134"/>
      <c r="R36" s="134"/>
      <c r="S36" s="268"/>
    </row>
    <row r="37" spans="1:31" ht="12.75" customHeight="1" x14ac:dyDescent="0.2">
      <c r="C37" s="161"/>
      <c r="D37" s="20"/>
      <c r="E37" s="514" t="s">
        <v>747</v>
      </c>
      <c r="F3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37" s="1242"/>
      <c r="H37" s="1242"/>
      <c r="I37" s="1242"/>
      <c r="J37" s="1242"/>
      <c r="K37" s="1242"/>
      <c r="L37" s="1242"/>
      <c r="M37" s="1242"/>
      <c r="N37" s="1243"/>
      <c r="O37" s="739"/>
      <c r="P37" s="134"/>
      <c r="Q37" s="134"/>
      <c r="R37" s="134"/>
      <c r="S37" s="268"/>
    </row>
    <row r="38" spans="1:31" ht="12.75" customHeight="1" x14ac:dyDescent="0.2">
      <c r="C38" s="161"/>
      <c r="D38" s="20"/>
      <c r="E38" s="514" t="s">
        <v>747</v>
      </c>
      <c r="F38" s="1242" t="str">
        <f>Translations!$B$282</f>
        <v>въздействията не достигат 100%.</v>
      </c>
      <c r="G38" s="1242"/>
      <c r="H38" s="1242"/>
      <c r="I38" s="1242"/>
      <c r="J38" s="1242"/>
      <c r="K38" s="1242"/>
      <c r="L38" s="1242"/>
      <c r="M38" s="1242"/>
      <c r="N38" s="1243"/>
      <c r="O38" s="739"/>
      <c r="P38" s="134"/>
      <c r="Q38" s="134"/>
      <c r="R38" s="134"/>
      <c r="S38" s="268"/>
    </row>
    <row r="39" spans="1:31" ht="5.0999999999999996" customHeight="1" x14ac:dyDescent="0.2">
      <c r="C39" s="161"/>
      <c r="D39" s="1005"/>
      <c r="E39" s="1005"/>
      <c r="F39" s="1005"/>
      <c r="G39" s="1005"/>
      <c r="H39" s="1005"/>
      <c r="I39" s="1005"/>
      <c r="J39" s="1005"/>
      <c r="K39" s="1005"/>
      <c r="L39" s="1005"/>
      <c r="M39" s="1005"/>
      <c r="N39" s="1219"/>
    </row>
    <row r="40" spans="1:31" ht="25.5" customHeight="1" x14ac:dyDescent="0.2">
      <c r="C40" s="161"/>
      <c r="D40" s="736"/>
      <c r="E40" s="736"/>
      <c r="F40" s="736"/>
      <c r="G40" s="736"/>
      <c r="H40" s="746" t="str">
        <f>Translations!$B$271</f>
        <v>Референтна стойност</v>
      </c>
      <c r="I40" s="749">
        <f t="shared" ref="I40:N40" si="7">INDEX(EUconst_EndOfPeriods,Z14)</f>
        <v>2025</v>
      </c>
      <c r="J40" s="750">
        <f t="shared" si="7"/>
        <v>2030</v>
      </c>
      <c r="K40" s="750">
        <f t="shared" si="7"/>
        <v>2035</v>
      </c>
      <c r="L40" s="750">
        <f t="shared" si="7"/>
        <v>2040</v>
      </c>
      <c r="M40" s="750">
        <f t="shared" si="7"/>
        <v>2045</v>
      </c>
      <c r="N40" s="750">
        <f t="shared" si="7"/>
        <v>2050</v>
      </c>
    </row>
    <row r="41" spans="1:31" ht="12.75" customHeight="1" x14ac:dyDescent="0.2">
      <c r="C41" s="161"/>
      <c r="G41" s="736"/>
      <c r="H41" s="680" t="str">
        <f>H26</f>
        <v/>
      </c>
      <c r="I41" s="681" t="str">
        <f>H41</f>
        <v/>
      </c>
      <c r="J41" s="682" t="str">
        <f t="shared" ref="J41:N41" si="8">I41</f>
        <v/>
      </c>
      <c r="K41" s="682" t="str">
        <f t="shared" si="8"/>
        <v/>
      </c>
      <c r="L41" s="682" t="str">
        <f t="shared" si="8"/>
        <v/>
      </c>
      <c r="M41" s="682" t="str">
        <f t="shared" si="8"/>
        <v/>
      </c>
      <c r="N41" s="682" t="str">
        <f t="shared" si="8"/>
        <v/>
      </c>
      <c r="S41" s="268"/>
    </row>
    <row r="42" spans="1:31" ht="12.75" customHeight="1" x14ac:dyDescent="0.2">
      <c r="C42" s="161"/>
      <c r="D42" s="345" t="s">
        <v>117</v>
      </c>
      <c r="E42" s="1274" t="str">
        <f>Translations!$B$283</f>
        <v>Специфично намаление (целево спрямо базово)</v>
      </c>
      <c r="F42" s="1274"/>
      <c r="G42" s="1274"/>
      <c r="H42" s="361" t="str">
        <f>H27</f>
        <v/>
      </c>
      <c r="I42" s="480" t="str">
        <f t="shared" ref="I42:N42" si="9">IF(IFERROR($AC11&lt;=Z14,FALSE),EUconst_Cessation,IF(ISBLANK(I19),"",IF(OR($H42=0,$H42=""),Euconst_NA,(-($H42-I19)))))</f>
        <v/>
      </c>
      <c r="J42" s="481" t="str">
        <f t="shared" si="9"/>
        <v/>
      </c>
      <c r="K42" s="481" t="str">
        <f t="shared" si="9"/>
        <v/>
      </c>
      <c r="L42" s="481" t="str">
        <f t="shared" si="9"/>
        <v/>
      </c>
      <c r="M42" s="481" t="str">
        <f t="shared" si="9"/>
        <v/>
      </c>
      <c r="N42" s="481" t="str">
        <f t="shared" si="9"/>
        <v/>
      </c>
      <c r="P42" s="175" t="str">
        <f>EUconst_SubAbsoluteReduction&amp;I11</f>
        <v>AbsRed_</v>
      </c>
      <c r="S42" s="268"/>
    </row>
    <row r="43" spans="1:31" ht="5.0999999999999996" customHeight="1" x14ac:dyDescent="0.2">
      <c r="C43" s="161"/>
      <c r="D43" s="1005"/>
      <c r="E43" s="1005"/>
      <c r="F43" s="1005"/>
      <c r="G43" s="1005"/>
      <c r="H43" s="1005"/>
      <c r="I43" s="1005"/>
      <c r="J43" s="1005"/>
      <c r="K43" s="1005"/>
      <c r="L43" s="1005"/>
      <c r="M43" s="1005"/>
      <c r="N43" s="1219"/>
    </row>
    <row r="44" spans="1:31" ht="12.75" customHeight="1" x14ac:dyDescent="0.2">
      <c r="C44" s="161"/>
      <c r="D44" s="345" t="s">
        <v>118</v>
      </c>
      <c r="E44" s="1112" t="str">
        <f>Translations!$B$199</f>
        <v>Мярка</v>
      </c>
      <c r="F44" s="1114"/>
      <c r="G44" s="1112" t="str">
        <f>Translations!$B$229</f>
        <v>Инвестиции</v>
      </c>
      <c r="H44" s="1285"/>
      <c r="I44" s="424">
        <f t="shared" ref="I44:N44" si="10">INDEX(EUconst_EndOfPeriods,Z14)</f>
        <v>2025</v>
      </c>
      <c r="J44" s="302">
        <f t="shared" si="10"/>
        <v>2030</v>
      </c>
      <c r="K44" s="302">
        <f t="shared" si="10"/>
        <v>2035</v>
      </c>
      <c r="L44" s="302">
        <f t="shared" si="10"/>
        <v>2040</v>
      </c>
      <c r="M44" s="302">
        <f t="shared" si="10"/>
        <v>2045</v>
      </c>
      <c r="N44" s="302">
        <f t="shared" si="10"/>
        <v>2050</v>
      </c>
      <c r="Q44" s="134"/>
      <c r="R44" s="272"/>
      <c r="S44" s="268"/>
    </row>
    <row r="45" spans="1:31" ht="12.75" customHeight="1" x14ac:dyDescent="0.2">
      <c r="C45" s="161"/>
      <c r="D45" s="363" t="s">
        <v>664</v>
      </c>
      <c r="E45" s="1279" t="str">
        <f>Translations!$B$284</f>
        <v>ME1: Оптимизация на процесите за различни периоди от 2027 г. нататък</v>
      </c>
      <c r="F45" s="1280"/>
      <c r="G45" s="1288" t="str">
        <f>Translations!$B$285</f>
        <v>IN1, IN3</v>
      </c>
      <c r="H45" s="1289"/>
      <c r="I45" s="447"/>
      <c r="J45" s="448">
        <v>1</v>
      </c>
      <c r="K45" s="448">
        <v>1</v>
      </c>
      <c r="L45" s="448">
        <v>0.3</v>
      </c>
      <c r="M45" s="448">
        <v>0.2</v>
      </c>
      <c r="N45" s="448"/>
      <c r="R45" s="273"/>
      <c r="S45" s="268"/>
    </row>
    <row r="46" spans="1:31" ht="12.75" customHeight="1" x14ac:dyDescent="0.2">
      <c r="C46" s="161"/>
      <c r="D46" s="363" t="s">
        <v>693</v>
      </c>
      <c r="E46" s="1281" t="str">
        <f>Translations!$B$286</f>
        <v>ME2: Нова пещ</v>
      </c>
      <c r="F46" s="1282"/>
      <c r="G46" s="1281" t="str">
        <f>Translations!$B$287</f>
        <v>IN2: Нова пещ</v>
      </c>
      <c r="H46" s="1290"/>
      <c r="I46" s="449"/>
      <c r="J46" s="450"/>
      <c r="K46" s="450"/>
      <c r="L46" s="450">
        <v>0.7</v>
      </c>
      <c r="M46" s="450">
        <v>0.8</v>
      </c>
      <c r="N46" s="450">
        <v>1</v>
      </c>
      <c r="S46" s="400" t="s">
        <v>561</v>
      </c>
      <c r="T46" s="166" t="str">
        <f>Translations!$B$288</f>
        <v>Начален период за мярката</v>
      </c>
      <c r="V46" s="166" t="s">
        <v>736</v>
      </c>
      <c r="X46" s="166" t="s">
        <v>738</v>
      </c>
      <c r="Y46" s="166" t="s">
        <v>737</v>
      </c>
      <c r="Z46" s="400">
        <v>2025</v>
      </c>
      <c r="AA46" s="400">
        <v>2030</v>
      </c>
      <c r="AB46" s="400">
        <v>2035</v>
      </c>
      <c r="AC46" s="400">
        <v>2040</v>
      </c>
      <c r="AD46" s="400">
        <v>2045</v>
      </c>
      <c r="AE46" s="400">
        <v>2050</v>
      </c>
    </row>
    <row r="47" spans="1:31" ht="12.75" customHeight="1" x14ac:dyDescent="0.2">
      <c r="A47" s="19"/>
      <c r="C47" s="161"/>
      <c r="D47" s="344">
        <v>1</v>
      </c>
      <c r="E47" s="1286"/>
      <c r="F47" s="1287"/>
      <c r="G47" s="1283"/>
      <c r="H47" s="1284"/>
      <c r="I47" s="425"/>
      <c r="J47" s="338"/>
      <c r="K47" s="338"/>
      <c r="L47" s="339"/>
      <c r="M47" s="338"/>
      <c r="N47" s="338"/>
      <c r="P47" s="288" t="str">
        <f>EUconst_SubMeasureImpact&amp;I11&amp;"_"&amp;D47</f>
        <v>SubMeasImp__1</v>
      </c>
      <c r="S47" s="419" t="str">
        <f ca="1">IFERROR(INDEX(E_MeasuresInvestMilestones!$S$22:$S$31,MATCH($E47,CNTR_ListExistMeasures,0)),"")</f>
        <v/>
      </c>
      <c r="T47" s="419" t="str">
        <f ca="1">IF(S47="","",MATCH(INDEX(E_MeasuresInvestMilestones!$E$22:$E$31,MATCH($S47,E_MeasuresInvestMilestones!$Q$22:$Q$31,0)),EUconst_Periods,0))</f>
        <v/>
      </c>
      <c r="V47" s="175" t="str">
        <f>I11</f>
        <v/>
      </c>
      <c r="X47" s="175" t="b">
        <f>AND(I11&lt;&gt;"",$E47="")</f>
        <v>0</v>
      </c>
      <c r="Z47" s="175" t="b">
        <f>IF(OR(AND(CNTR_ExistSubInstEntries,$E47=""),INDEX($AC:$AC,MATCH(EUconst_CessationRow&amp;$V47,$AA:$AA,0))&lt;=COLUMNS($Z46:Z46),SUMIFS(I:I,$P:$P,EUconst_SubAbsoluteReduction&amp;$V47)=0),
TRUE,
AND(CNTR_ExistSubInstEntries,$T47&gt;COLUMNS($Z46:Z46)) )</f>
        <v>1</v>
      </c>
      <c r="AA47" s="175" t="b">
        <f>IF(OR(AND(CNTR_ExistSubInstEntries,$E47=""),INDEX($AC:$AC,MATCH(EUconst_CessationRow&amp;$V47,$AA:$AA,0))&lt;=COLUMNS($Z46:AA46),SUMIFS(J:J,$P:$P,EUconst_SubAbsoluteReduction&amp;$V47)=0),
TRUE,
AND(CNTR_ExistSubInstEntries,$T47&gt;COLUMNS($Z46:AA46)) )</f>
        <v>1</v>
      </c>
      <c r="AB47" s="175" t="b">
        <f>IF(OR(AND(CNTR_ExistSubInstEntries,$E47=""),INDEX($AC:$AC,MATCH(EUconst_CessationRow&amp;$V47,$AA:$AA,0))&lt;=COLUMNS($Z46:AB46),SUMIFS(K:K,$P:$P,EUconst_SubAbsoluteReduction&amp;$V47)=0),
TRUE,
AND(CNTR_ExistSubInstEntries,$T47&gt;COLUMNS($Z46:AB46)) )</f>
        <v>1</v>
      </c>
      <c r="AC47" s="175" t="b">
        <f>IF(OR(AND(CNTR_ExistSubInstEntries,$E47=""),INDEX($AC:$AC,MATCH(EUconst_CessationRow&amp;$V47,$AA:$AA,0))&lt;=COLUMNS($Z46:AC46),SUMIFS(L:L,$P:$P,EUconst_SubAbsoluteReduction&amp;$V47)=0),
TRUE,
AND(CNTR_ExistSubInstEntries,$T47&gt;COLUMNS($Z46:AC46)) )</f>
        <v>1</v>
      </c>
      <c r="AD47" s="175" t="b">
        <f>IF(OR(AND(CNTR_ExistSubInstEntries,$E47=""),INDEX($AC:$AC,MATCH(EUconst_CessationRow&amp;$V47,$AA:$AA,0))&lt;=COLUMNS($Z46:AD46),SUMIFS(M:M,$P:$P,EUconst_SubAbsoluteReduction&amp;$V47)=0),
TRUE,
AND(CNTR_ExistSubInstEntries,$T47&gt;COLUMNS($Z46:AD46)) )</f>
        <v>1</v>
      </c>
      <c r="AE47" s="175" t="b">
        <f>IF(OR(AND(CNTR_ExistSubInstEntries,$E47=""),INDEX($AC:$AC,MATCH(EUconst_CessationRow&amp;$V47,$AA:$AA,0))&lt;=COLUMNS($Z46:AE46),SUMIFS(N:N,$P:$P,EUconst_SubAbsoluteReduction&amp;$V47)=0),
TRUE,
AND(CNTR_ExistSubInstEntries,$T47&gt;COLUMNS($Z46:AE46)) )</f>
        <v>1</v>
      </c>
    </row>
    <row r="48" spans="1:31" ht="12.75" customHeight="1" x14ac:dyDescent="0.2">
      <c r="A48" s="19"/>
      <c r="C48" s="161"/>
      <c r="D48" s="344">
        <v>2</v>
      </c>
      <c r="E48" s="1223"/>
      <c r="F48" s="1224"/>
      <c r="G48" s="1223"/>
      <c r="H48" s="1233"/>
      <c r="I48" s="426"/>
      <c r="J48" s="306"/>
      <c r="K48" s="306"/>
      <c r="L48" s="314"/>
      <c r="M48" s="306"/>
      <c r="N48" s="306"/>
      <c r="P48" s="288" t="str">
        <f>EUconst_SubMeasureImpact&amp;I11&amp;"_"&amp;D48</f>
        <v>SubMeasImp__2</v>
      </c>
      <c r="S48" s="419" t="str">
        <f ca="1">IFERROR(INDEX(E_MeasuresInvestMilestones!$S$22:$S$31,MATCH($E48,CNTR_ListExistMeasures,0)),"")</f>
        <v/>
      </c>
      <c r="T48" s="419" t="str">
        <f ca="1">IF(S48="","",MATCH(INDEX(E_MeasuresInvestMilestones!$E$22:$E$31,MATCH($S48,E_MeasuresInvestMilestones!$Q$22:$Q$31,0)),EUconst_Periods,0))</f>
        <v/>
      </c>
      <c r="V48" s="175" t="str">
        <f>V47</f>
        <v/>
      </c>
      <c r="X48" s="175" t="b">
        <f>AND(I11&lt;&gt;"",$E48="")</f>
        <v>0</v>
      </c>
      <c r="Z48" s="175" t="b">
        <f>IF(OR(AND(CNTR_ExistSubInstEntries,$E48=""),INDEX($AC:$AC,MATCH(EUconst_CessationRow&amp;$V48,$AA:$AA,0))&lt;=COLUMNS($Z47:Z47),SUMIFS(I:I,$P:$P,EUconst_SubAbsoluteReduction&amp;$V48)=0),
TRUE,
AND(CNTR_ExistSubInstEntries,$T48&gt;COLUMNS($Z47:Z47)) )</f>
        <v>1</v>
      </c>
      <c r="AA48" s="175" t="b">
        <f>IF(OR(AND(CNTR_ExistSubInstEntries,$E48=""),INDEX($AC:$AC,MATCH(EUconst_CessationRow&amp;$V48,$AA:$AA,0))&lt;=COLUMNS($Z47:AA47),SUMIFS(J:J,$P:$P,EUconst_SubAbsoluteReduction&amp;$V48)=0),
TRUE,
AND(CNTR_ExistSubInstEntries,$T48&gt;COLUMNS($Z47:AA47)) )</f>
        <v>1</v>
      </c>
      <c r="AB48" s="175" t="b">
        <f>IF(OR(AND(CNTR_ExistSubInstEntries,$E48=""),INDEX($AC:$AC,MATCH(EUconst_CessationRow&amp;$V48,$AA:$AA,0))&lt;=COLUMNS($Z47:AB47),SUMIFS(K:K,$P:$P,EUconst_SubAbsoluteReduction&amp;$V48)=0),
TRUE,
AND(CNTR_ExistSubInstEntries,$T48&gt;COLUMNS($Z47:AB47)) )</f>
        <v>1</v>
      </c>
      <c r="AC48" s="175" t="b">
        <f>IF(OR(AND(CNTR_ExistSubInstEntries,$E48=""),INDEX($AC:$AC,MATCH(EUconst_CessationRow&amp;$V48,$AA:$AA,0))&lt;=COLUMNS($Z47:AC47),SUMIFS(L:L,$P:$P,EUconst_SubAbsoluteReduction&amp;$V48)=0),
TRUE,
AND(CNTR_ExistSubInstEntries,$T48&gt;COLUMNS($Z47:AC47)) )</f>
        <v>1</v>
      </c>
      <c r="AD48" s="175" t="b">
        <f>IF(OR(AND(CNTR_ExistSubInstEntries,$E48=""),INDEX($AC:$AC,MATCH(EUconst_CessationRow&amp;$V48,$AA:$AA,0))&lt;=COLUMNS($Z47:AD47),SUMIFS(M:M,$P:$P,EUconst_SubAbsoluteReduction&amp;$V48)=0),
TRUE,
AND(CNTR_ExistSubInstEntries,$T48&gt;COLUMNS($Z47:AD47)) )</f>
        <v>1</v>
      </c>
      <c r="AE48" s="175" t="b">
        <f>IF(OR(AND(CNTR_ExistSubInstEntries,$E48=""),INDEX($AC:$AC,MATCH(EUconst_CessationRow&amp;$V48,$AA:$AA,0))&lt;=COLUMNS($Z47:AE47),SUMIFS(N:N,$P:$P,EUconst_SubAbsoluteReduction&amp;$V48)=0),
TRUE,
AND(CNTR_ExistSubInstEntries,$T48&gt;COLUMNS($Z47:AE47)) )</f>
        <v>1</v>
      </c>
    </row>
    <row r="49" spans="1:31" ht="12.75" customHeight="1" x14ac:dyDescent="0.2">
      <c r="A49" s="19"/>
      <c r="C49" s="161"/>
      <c r="D49" s="344">
        <v>3</v>
      </c>
      <c r="E49" s="1223"/>
      <c r="F49" s="1224"/>
      <c r="G49" s="1223"/>
      <c r="H49" s="1233"/>
      <c r="I49" s="426"/>
      <c r="J49" s="306"/>
      <c r="K49" s="306"/>
      <c r="L49" s="314"/>
      <c r="M49" s="306"/>
      <c r="N49" s="306"/>
      <c r="P49" s="288" t="str">
        <f>EUconst_SubMeasureImpact&amp;I11&amp;"_"&amp;D49</f>
        <v>SubMeasImp__3</v>
      </c>
      <c r="S49" s="419" t="str">
        <f ca="1">IFERROR(INDEX(E_MeasuresInvestMilestones!$S$22:$S$31,MATCH($E49,CNTR_ListExistMeasures,0)),"")</f>
        <v/>
      </c>
      <c r="T49" s="419" t="str">
        <f ca="1">IF(S49="","",MATCH(INDEX(E_MeasuresInvestMilestones!$E$22:$E$31,MATCH($S49,E_MeasuresInvestMilestones!$Q$22:$Q$31,0)),EUconst_Periods,0))</f>
        <v/>
      </c>
      <c r="V49" s="175" t="str">
        <f t="shared" ref="V49:V56" si="11">V48</f>
        <v/>
      </c>
      <c r="X49" s="175" t="b">
        <f>AND(I11&lt;&gt;"",$E49="")</f>
        <v>0</v>
      </c>
      <c r="Z49" s="175" t="b">
        <f>IF(OR(AND(CNTR_ExistSubInstEntries,$E49=""),INDEX($AC:$AC,MATCH(EUconst_CessationRow&amp;$V49,$AA:$AA,0))&lt;=COLUMNS($Z48:Z48),SUMIFS(I:I,$P:$P,EUconst_SubAbsoluteReduction&amp;$V49)=0),
TRUE,
AND(CNTR_ExistSubInstEntries,$T49&gt;COLUMNS($Z48:Z48)) )</f>
        <v>1</v>
      </c>
      <c r="AA49" s="175" t="b">
        <f>IF(OR(AND(CNTR_ExistSubInstEntries,$E49=""),INDEX($AC:$AC,MATCH(EUconst_CessationRow&amp;$V49,$AA:$AA,0))&lt;=COLUMNS($Z48:AA48),SUMIFS(J:J,$P:$P,EUconst_SubAbsoluteReduction&amp;$V49)=0),
TRUE,
AND(CNTR_ExistSubInstEntries,$T49&gt;COLUMNS($Z48:AA48)) )</f>
        <v>1</v>
      </c>
      <c r="AB49" s="175" t="b">
        <f>IF(OR(AND(CNTR_ExistSubInstEntries,$E49=""),INDEX($AC:$AC,MATCH(EUconst_CessationRow&amp;$V49,$AA:$AA,0))&lt;=COLUMNS($Z48:AB48),SUMIFS(K:K,$P:$P,EUconst_SubAbsoluteReduction&amp;$V49)=0),
TRUE,
AND(CNTR_ExistSubInstEntries,$T49&gt;COLUMNS($Z48:AB48)) )</f>
        <v>1</v>
      </c>
      <c r="AC49" s="175" t="b">
        <f>IF(OR(AND(CNTR_ExistSubInstEntries,$E49=""),INDEX($AC:$AC,MATCH(EUconst_CessationRow&amp;$V49,$AA:$AA,0))&lt;=COLUMNS($Z48:AC48),SUMIFS(L:L,$P:$P,EUconst_SubAbsoluteReduction&amp;$V49)=0),
TRUE,
AND(CNTR_ExistSubInstEntries,$T49&gt;COLUMNS($Z48:AC48)) )</f>
        <v>1</v>
      </c>
      <c r="AD49" s="175" t="b">
        <f>IF(OR(AND(CNTR_ExistSubInstEntries,$E49=""),INDEX($AC:$AC,MATCH(EUconst_CessationRow&amp;$V49,$AA:$AA,0))&lt;=COLUMNS($Z48:AD48),SUMIFS(M:M,$P:$P,EUconst_SubAbsoluteReduction&amp;$V49)=0),
TRUE,
AND(CNTR_ExistSubInstEntries,$T49&gt;COLUMNS($Z48:AD48)) )</f>
        <v>1</v>
      </c>
      <c r="AE49" s="175" t="b">
        <f>IF(OR(AND(CNTR_ExistSubInstEntries,$E49=""),INDEX($AC:$AC,MATCH(EUconst_CessationRow&amp;$V49,$AA:$AA,0))&lt;=COLUMNS($Z48:AE48),SUMIFS(N:N,$P:$P,EUconst_SubAbsoluteReduction&amp;$V49)=0),
TRUE,
AND(CNTR_ExistSubInstEntries,$T49&gt;COLUMNS($Z48:AE48)) )</f>
        <v>1</v>
      </c>
    </row>
    <row r="50" spans="1:31" ht="12.75" customHeight="1" x14ac:dyDescent="0.2">
      <c r="A50" s="19"/>
      <c r="C50" s="161"/>
      <c r="D50" s="344">
        <v>4</v>
      </c>
      <c r="E50" s="1223"/>
      <c r="F50" s="1224"/>
      <c r="G50" s="1223"/>
      <c r="H50" s="1233"/>
      <c r="I50" s="426"/>
      <c r="J50" s="306"/>
      <c r="K50" s="306"/>
      <c r="L50" s="314"/>
      <c r="M50" s="306"/>
      <c r="N50" s="306"/>
      <c r="P50" s="288" t="str">
        <f>EUconst_SubMeasureImpact&amp;I11&amp;"_"&amp;D50</f>
        <v>SubMeasImp__4</v>
      </c>
      <c r="S50" s="419" t="str">
        <f ca="1">IFERROR(INDEX(E_MeasuresInvestMilestones!$S$22:$S$31,MATCH($E50,CNTR_ListExistMeasures,0)),"")</f>
        <v/>
      </c>
      <c r="T50" s="419" t="str">
        <f ca="1">IF(S50="","",MATCH(INDEX(E_MeasuresInvestMilestones!$E$22:$E$31,MATCH($S50,E_MeasuresInvestMilestones!$Q$22:$Q$31,0)),EUconst_Periods,0))</f>
        <v/>
      </c>
      <c r="V50" s="175" t="str">
        <f t="shared" si="11"/>
        <v/>
      </c>
      <c r="X50" s="175" t="b">
        <f>AND(I11&lt;&gt;"",$E50="")</f>
        <v>0</v>
      </c>
      <c r="Z50" s="175" t="b">
        <f>IF(OR(AND(CNTR_ExistSubInstEntries,$E50=""),INDEX($AC:$AC,MATCH(EUconst_CessationRow&amp;$V50,$AA:$AA,0))&lt;=COLUMNS($Z49:Z49),SUMIFS(I:I,$P:$P,EUconst_SubAbsoluteReduction&amp;$V50)=0),
TRUE,
AND(CNTR_ExistSubInstEntries,$T50&gt;COLUMNS($Z49:Z49)) )</f>
        <v>1</v>
      </c>
      <c r="AA50" s="175" t="b">
        <f>IF(OR(AND(CNTR_ExistSubInstEntries,$E50=""),INDEX($AC:$AC,MATCH(EUconst_CessationRow&amp;$V50,$AA:$AA,0))&lt;=COLUMNS($Z49:AA49),SUMIFS(J:J,$P:$P,EUconst_SubAbsoluteReduction&amp;$V50)=0),
TRUE,
AND(CNTR_ExistSubInstEntries,$T50&gt;COLUMNS($Z49:AA49)) )</f>
        <v>1</v>
      </c>
      <c r="AB50" s="175" t="b">
        <f>IF(OR(AND(CNTR_ExistSubInstEntries,$E50=""),INDEX($AC:$AC,MATCH(EUconst_CessationRow&amp;$V50,$AA:$AA,0))&lt;=COLUMNS($Z49:AB49),SUMIFS(K:K,$P:$P,EUconst_SubAbsoluteReduction&amp;$V50)=0),
TRUE,
AND(CNTR_ExistSubInstEntries,$T50&gt;COLUMNS($Z49:AB49)) )</f>
        <v>1</v>
      </c>
      <c r="AC50" s="175" t="b">
        <f>IF(OR(AND(CNTR_ExistSubInstEntries,$E50=""),INDEX($AC:$AC,MATCH(EUconst_CessationRow&amp;$V50,$AA:$AA,0))&lt;=COLUMNS($Z49:AC49),SUMIFS(L:L,$P:$P,EUconst_SubAbsoluteReduction&amp;$V50)=0),
TRUE,
AND(CNTR_ExistSubInstEntries,$T50&gt;COLUMNS($Z49:AC49)) )</f>
        <v>1</v>
      </c>
      <c r="AD50" s="175" t="b">
        <f>IF(OR(AND(CNTR_ExistSubInstEntries,$E50=""),INDEX($AC:$AC,MATCH(EUconst_CessationRow&amp;$V50,$AA:$AA,0))&lt;=COLUMNS($Z49:AD49),SUMIFS(M:M,$P:$P,EUconst_SubAbsoluteReduction&amp;$V50)=0),
TRUE,
AND(CNTR_ExistSubInstEntries,$T50&gt;COLUMNS($Z49:AD49)) )</f>
        <v>1</v>
      </c>
      <c r="AE50" s="175" t="b">
        <f>IF(OR(AND(CNTR_ExistSubInstEntries,$E50=""),INDEX($AC:$AC,MATCH(EUconst_CessationRow&amp;$V50,$AA:$AA,0))&lt;=COLUMNS($Z49:AE49),SUMIFS(N:N,$P:$P,EUconst_SubAbsoluteReduction&amp;$V50)=0),
TRUE,
AND(CNTR_ExistSubInstEntries,$T50&gt;COLUMNS($Z49:AE49)) )</f>
        <v>1</v>
      </c>
    </row>
    <row r="51" spans="1:31" ht="12.75" customHeight="1" x14ac:dyDescent="0.2">
      <c r="A51" s="19"/>
      <c r="C51" s="161"/>
      <c r="D51" s="344">
        <v>5</v>
      </c>
      <c r="E51" s="1223"/>
      <c r="F51" s="1224"/>
      <c r="G51" s="1223"/>
      <c r="H51" s="1233"/>
      <c r="I51" s="426"/>
      <c r="J51" s="306"/>
      <c r="K51" s="306"/>
      <c r="L51" s="314"/>
      <c r="M51" s="306"/>
      <c r="N51" s="306"/>
      <c r="P51" s="288" t="str">
        <f>EUconst_SubMeasureImpact&amp;I11&amp;"_"&amp;D51</f>
        <v>SubMeasImp__5</v>
      </c>
      <c r="S51" s="419" t="str">
        <f ca="1">IFERROR(INDEX(E_MeasuresInvestMilestones!$S$22:$S$31,MATCH($E51,CNTR_ListExistMeasures,0)),"")</f>
        <v/>
      </c>
      <c r="T51" s="419" t="str">
        <f ca="1">IF(S51="","",MATCH(INDEX(E_MeasuresInvestMilestones!$E$22:$E$31,MATCH($S51,E_MeasuresInvestMilestones!$Q$22:$Q$31,0)),EUconst_Periods,0))</f>
        <v/>
      </c>
      <c r="V51" s="175" t="str">
        <f t="shared" si="11"/>
        <v/>
      </c>
      <c r="X51" s="175" t="b">
        <f>AND(I11&lt;&gt;"",$E51="")</f>
        <v>0</v>
      </c>
      <c r="Z51" s="175" t="b">
        <f>IF(OR(AND(CNTR_ExistSubInstEntries,$E51=""),INDEX($AC:$AC,MATCH(EUconst_CessationRow&amp;$V51,$AA:$AA,0))&lt;=COLUMNS($Z50:Z50),SUMIFS(I:I,$P:$P,EUconst_SubAbsoluteReduction&amp;$V51)=0),
TRUE,
AND(CNTR_ExistSubInstEntries,$T51&gt;COLUMNS($Z50:Z50)) )</f>
        <v>1</v>
      </c>
      <c r="AA51" s="175" t="b">
        <f>IF(OR(AND(CNTR_ExistSubInstEntries,$E51=""),INDEX($AC:$AC,MATCH(EUconst_CessationRow&amp;$V51,$AA:$AA,0))&lt;=COLUMNS($Z50:AA50),SUMIFS(J:J,$P:$P,EUconst_SubAbsoluteReduction&amp;$V51)=0),
TRUE,
AND(CNTR_ExistSubInstEntries,$T51&gt;COLUMNS($Z50:AA50)) )</f>
        <v>1</v>
      </c>
      <c r="AB51" s="175" t="b">
        <f>IF(OR(AND(CNTR_ExistSubInstEntries,$E51=""),INDEX($AC:$AC,MATCH(EUconst_CessationRow&amp;$V51,$AA:$AA,0))&lt;=COLUMNS($Z50:AB50),SUMIFS(K:K,$P:$P,EUconst_SubAbsoluteReduction&amp;$V51)=0),
TRUE,
AND(CNTR_ExistSubInstEntries,$T51&gt;COLUMNS($Z50:AB50)) )</f>
        <v>1</v>
      </c>
      <c r="AC51" s="175" t="b">
        <f>IF(OR(AND(CNTR_ExistSubInstEntries,$E51=""),INDEX($AC:$AC,MATCH(EUconst_CessationRow&amp;$V51,$AA:$AA,0))&lt;=COLUMNS($Z50:AC50),SUMIFS(L:L,$P:$P,EUconst_SubAbsoluteReduction&amp;$V51)=0),
TRUE,
AND(CNTR_ExistSubInstEntries,$T51&gt;COLUMNS($Z50:AC50)) )</f>
        <v>1</v>
      </c>
      <c r="AD51" s="175" t="b">
        <f>IF(OR(AND(CNTR_ExistSubInstEntries,$E51=""),INDEX($AC:$AC,MATCH(EUconst_CessationRow&amp;$V51,$AA:$AA,0))&lt;=COLUMNS($Z50:AD50),SUMIFS(M:M,$P:$P,EUconst_SubAbsoluteReduction&amp;$V51)=0),
TRUE,
AND(CNTR_ExistSubInstEntries,$T51&gt;COLUMNS($Z50:AD50)) )</f>
        <v>1</v>
      </c>
      <c r="AE51" s="175" t="b">
        <f>IF(OR(AND(CNTR_ExistSubInstEntries,$E51=""),INDEX($AC:$AC,MATCH(EUconst_CessationRow&amp;$V51,$AA:$AA,0))&lt;=COLUMNS($Z50:AE50),SUMIFS(N:N,$P:$P,EUconst_SubAbsoluteReduction&amp;$V51)=0),
TRUE,
AND(CNTR_ExistSubInstEntries,$T51&gt;COLUMNS($Z50:AE50)) )</f>
        <v>1</v>
      </c>
    </row>
    <row r="52" spans="1:31" ht="12.75" customHeight="1" x14ac:dyDescent="0.2">
      <c r="A52" s="19"/>
      <c r="C52" s="161"/>
      <c r="D52" s="344">
        <v>6</v>
      </c>
      <c r="E52" s="1223"/>
      <c r="F52" s="1224"/>
      <c r="G52" s="1223"/>
      <c r="H52" s="1233"/>
      <c r="I52" s="426"/>
      <c r="J52" s="306"/>
      <c r="K52" s="306"/>
      <c r="L52" s="314"/>
      <c r="M52" s="306"/>
      <c r="N52" s="306"/>
      <c r="P52" s="288" t="str">
        <f>EUconst_SubMeasureImpact&amp;I11&amp;"_"&amp;D52</f>
        <v>SubMeasImp__6</v>
      </c>
      <c r="S52" s="419" t="str">
        <f ca="1">IFERROR(INDEX(E_MeasuresInvestMilestones!$S$22:$S$31,MATCH($E52,CNTR_ListExistMeasures,0)),"")</f>
        <v/>
      </c>
      <c r="T52" s="419" t="str">
        <f ca="1">IF(S52="","",MATCH(INDEX(E_MeasuresInvestMilestones!$E$22:$E$31,MATCH($S52,E_MeasuresInvestMilestones!$Q$22:$Q$31,0)),EUconst_Periods,0))</f>
        <v/>
      </c>
      <c r="V52" s="175" t="str">
        <f t="shared" si="11"/>
        <v/>
      </c>
      <c r="X52" s="175" t="b">
        <f>AND(I11&lt;&gt;"",$E52="")</f>
        <v>0</v>
      </c>
      <c r="Z52" s="175" t="b">
        <f>IF(OR(AND(CNTR_ExistSubInstEntries,$E52=""),INDEX($AC:$AC,MATCH(EUconst_CessationRow&amp;$V52,$AA:$AA,0))&lt;=COLUMNS($Z51:Z51),SUMIFS(I:I,$P:$P,EUconst_SubAbsoluteReduction&amp;$V52)=0),
TRUE,
AND(CNTR_ExistSubInstEntries,$T52&gt;COLUMNS($Z51:Z51)) )</f>
        <v>1</v>
      </c>
      <c r="AA52" s="175" t="b">
        <f>IF(OR(AND(CNTR_ExistSubInstEntries,$E52=""),INDEX($AC:$AC,MATCH(EUconst_CessationRow&amp;$V52,$AA:$AA,0))&lt;=COLUMNS($Z51:AA51),SUMIFS(J:J,$P:$P,EUconst_SubAbsoluteReduction&amp;$V52)=0),
TRUE,
AND(CNTR_ExistSubInstEntries,$T52&gt;COLUMNS($Z51:AA51)) )</f>
        <v>1</v>
      </c>
      <c r="AB52" s="175" t="b">
        <f>IF(OR(AND(CNTR_ExistSubInstEntries,$E52=""),INDEX($AC:$AC,MATCH(EUconst_CessationRow&amp;$V52,$AA:$AA,0))&lt;=COLUMNS($Z51:AB51),SUMIFS(K:K,$P:$P,EUconst_SubAbsoluteReduction&amp;$V52)=0),
TRUE,
AND(CNTR_ExistSubInstEntries,$T52&gt;COLUMNS($Z51:AB51)) )</f>
        <v>1</v>
      </c>
      <c r="AC52" s="175" t="b">
        <f>IF(OR(AND(CNTR_ExistSubInstEntries,$E52=""),INDEX($AC:$AC,MATCH(EUconst_CessationRow&amp;$V52,$AA:$AA,0))&lt;=COLUMNS($Z51:AC51),SUMIFS(L:L,$P:$P,EUconst_SubAbsoluteReduction&amp;$V52)=0),
TRUE,
AND(CNTR_ExistSubInstEntries,$T52&gt;COLUMNS($Z51:AC51)) )</f>
        <v>1</v>
      </c>
      <c r="AD52" s="175" t="b">
        <f>IF(OR(AND(CNTR_ExistSubInstEntries,$E52=""),INDEX($AC:$AC,MATCH(EUconst_CessationRow&amp;$V52,$AA:$AA,0))&lt;=COLUMNS($Z51:AD51),SUMIFS(M:M,$P:$P,EUconst_SubAbsoluteReduction&amp;$V52)=0),
TRUE,
AND(CNTR_ExistSubInstEntries,$T52&gt;COLUMNS($Z51:AD51)) )</f>
        <v>1</v>
      </c>
      <c r="AE52" s="175" t="b">
        <f>IF(OR(AND(CNTR_ExistSubInstEntries,$E52=""),INDEX($AC:$AC,MATCH(EUconst_CessationRow&amp;$V52,$AA:$AA,0))&lt;=COLUMNS($Z51:AE51),SUMIFS(N:N,$P:$P,EUconst_SubAbsoluteReduction&amp;$V52)=0),
TRUE,
AND(CNTR_ExistSubInstEntries,$T52&gt;COLUMNS($Z51:AE51)) )</f>
        <v>1</v>
      </c>
    </row>
    <row r="53" spans="1:31" ht="12.75" customHeight="1" x14ac:dyDescent="0.2">
      <c r="A53" s="19"/>
      <c r="C53" s="193"/>
      <c r="D53" s="344">
        <v>7</v>
      </c>
      <c r="E53" s="1223"/>
      <c r="F53" s="1224"/>
      <c r="G53" s="1223"/>
      <c r="H53" s="1233"/>
      <c r="I53" s="426"/>
      <c r="J53" s="306"/>
      <c r="K53" s="306"/>
      <c r="L53" s="314"/>
      <c r="M53" s="306"/>
      <c r="N53" s="306"/>
      <c r="P53" s="288" t="str">
        <f>EUconst_SubMeasureImpact&amp;I11&amp;"_"&amp;D53</f>
        <v>SubMeasImp__7</v>
      </c>
      <c r="S53" s="419" t="str">
        <f ca="1">IFERROR(INDEX(E_MeasuresInvestMilestones!$S$22:$S$31,MATCH($E53,CNTR_ListExistMeasures,0)),"")</f>
        <v/>
      </c>
      <c r="T53" s="419" t="str">
        <f ca="1">IF(S53="","",MATCH(INDEX(E_MeasuresInvestMilestones!$E$22:$E$31,MATCH($S53,E_MeasuresInvestMilestones!$Q$22:$Q$31,0)),EUconst_Periods,0))</f>
        <v/>
      </c>
      <c r="V53" s="175" t="str">
        <f t="shared" si="11"/>
        <v/>
      </c>
      <c r="X53" s="175" t="b">
        <f>AND(I11&lt;&gt;"",$E53="")</f>
        <v>0</v>
      </c>
      <c r="Z53" s="175" t="b">
        <f>IF(OR(AND(CNTR_ExistSubInstEntries,$E53=""),INDEX($AC:$AC,MATCH(EUconst_CessationRow&amp;$V53,$AA:$AA,0))&lt;=COLUMNS($Z52:Z52),SUMIFS(I:I,$P:$P,EUconst_SubAbsoluteReduction&amp;$V53)=0),
TRUE,
AND(CNTR_ExistSubInstEntries,$T53&gt;COLUMNS($Z52:Z52)) )</f>
        <v>1</v>
      </c>
      <c r="AA53" s="175" t="b">
        <f>IF(OR(AND(CNTR_ExistSubInstEntries,$E53=""),INDEX($AC:$AC,MATCH(EUconst_CessationRow&amp;$V53,$AA:$AA,0))&lt;=COLUMNS($Z52:AA52),SUMIFS(J:J,$P:$P,EUconst_SubAbsoluteReduction&amp;$V53)=0),
TRUE,
AND(CNTR_ExistSubInstEntries,$T53&gt;COLUMNS($Z52:AA52)) )</f>
        <v>1</v>
      </c>
      <c r="AB53" s="175" t="b">
        <f>IF(OR(AND(CNTR_ExistSubInstEntries,$E53=""),INDEX($AC:$AC,MATCH(EUconst_CessationRow&amp;$V53,$AA:$AA,0))&lt;=COLUMNS($Z52:AB52),SUMIFS(K:K,$P:$P,EUconst_SubAbsoluteReduction&amp;$V53)=0),
TRUE,
AND(CNTR_ExistSubInstEntries,$T53&gt;COLUMNS($Z52:AB52)) )</f>
        <v>1</v>
      </c>
      <c r="AC53" s="175" t="b">
        <f>IF(OR(AND(CNTR_ExistSubInstEntries,$E53=""),INDEX($AC:$AC,MATCH(EUconst_CessationRow&amp;$V53,$AA:$AA,0))&lt;=COLUMNS($Z52:AC52),SUMIFS(L:L,$P:$P,EUconst_SubAbsoluteReduction&amp;$V53)=0),
TRUE,
AND(CNTR_ExistSubInstEntries,$T53&gt;COLUMNS($Z52:AC52)) )</f>
        <v>1</v>
      </c>
      <c r="AD53" s="175" t="b">
        <f>IF(OR(AND(CNTR_ExistSubInstEntries,$E53=""),INDEX($AC:$AC,MATCH(EUconst_CessationRow&amp;$V53,$AA:$AA,0))&lt;=COLUMNS($Z52:AD52),SUMIFS(M:M,$P:$P,EUconst_SubAbsoluteReduction&amp;$V53)=0),
TRUE,
AND(CNTR_ExistSubInstEntries,$T53&gt;COLUMNS($Z52:AD52)) )</f>
        <v>1</v>
      </c>
      <c r="AE53" s="175" t="b">
        <f>IF(OR(AND(CNTR_ExistSubInstEntries,$E53=""),INDEX($AC:$AC,MATCH(EUconst_CessationRow&amp;$V53,$AA:$AA,0))&lt;=COLUMNS($Z52:AE52),SUMIFS(N:N,$P:$P,EUconst_SubAbsoluteReduction&amp;$V53)=0),
TRUE,
AND(CNTR_ExistSubInstEntries,$T53&gt;COLUMNS($Z52:AE52)) )</f>
        <v>1</v>
      </c>
    </row>
    <row r="54" spans="1:31" ht="12.75" customHeight="1" x14ac:dyDescent="0.2">
      <c r="A54" s="19"/>
      <c r="C54" s="161"/>
      <c r="D54" s="344">
        <v>8</v>
      </c>
      <c r="E54" s="1223"/>
      <c r="F54" s="1224"/>
      <c r="G54" s="1223"/>
      <c r="H54" s="1233"/>
      <c r="I54" s="426"/>
      <c r="J54" s="306"/>
      <c r="K54" s="306"/>
      <c r="L54" s="314"/>
      <c r="M54" s="306"/>
      <c r="N54" s="306"/>
      <c r="P54" s="288" t="str">
        <f>EUconst_SubMeasureImpact&amp;I11&amp;"_"&amp;D54</f>
        <v>SubMeasImp__8</v>
      </c>
      <c r="S54" s="419" t="str">
        <f ca="1">IFERROR(INDEX(E_MeasuresInvestMilestones!$S$22:$S$31,MATCH($E54,CNTR_ListExistMeasures,0)),"")</f>
        <v/>
      </c>
      <c r="T54" s="419" t="str">
        <f ca="1">IF(S54="","",MATCH(INDEX(E_MeasuresInvestMilestones!$E$22:$E$31,MATCH($S54,E_MeasuresInvestMilestones!$Q$22:$Q$31,0)),EUconst_Periods,0))</f>
        <v/>
      </c>
      <c r="V54" s="175" t="str">
        <f t="shared" si="11"/>
        <v/>
      </c>
      <c r="X54" s="175" t="b">
        <f>AND(I11&lt;&gt;"",$E54="")</f>
        <v>0</v>
      </c>
      <c r="Z54" s="175" t="b">
        <f>IF(OR(AND(CNTR_ExistSubInstEntries,$E54=""),INDEX($AC:$AC,MATCH(EUconst_CessationRow&amp;$V54,$AA:$AA,0))&lt;=COLUMNS($Z53:Z53),SUMIFS(I:I,$P:$P,EUconst_SubAbsoluteReduction&amp;$V54)=0),
TRUE,
AND(CNTR_ExistSubInstEntries,$T54&gt;COLUMNS($Z53:Z53)) )</f>
        <v>1</v>
      </c>
      <c r="AA54" s="175" t="b">
        <f>IF(OR(AND(CNTR_ExistSubInstEntries,$E54=""),INDEX($AC:$AC,MATCH(EUconst_CessationRow&amp;$V54,$AA:$AA,0))&lt;=COLUMNS($Z53:AA53),SUMIFS(J:J,$P:$P,EUconst_SubAbsoluteReduction&amp;$V54)=0),
TRUE,
AND(CNTR_ExistSubInstEntries,$T54&gt;COLUMNS($Z53:AA53)) )</f>
        <v>1</v>
      </c>
      <c r="AB54" s="175" t="b">
        <f>IF(OR(AND(CNTR_ExistSubInstEntries,$E54=""),INDEX($AC:$AC,MATCH(EUconst_CessationRow&amp;$V54,$AA:$AA,0))&lt;=COLUMNS($Z53:AB53),SUMIFS(K:K,$P:$P,EUconst_SubAbsoluteReduction&amp;$V54)=0),
TRUE,
AND(CNTR_ExistSubInstEntries,$T54&gt;COLUMNS($Z53:AB53)) )</f>
        <v>1</v>
      </c>
      <c r="AC54" s="175" t="b">
        <f>IF(OR(AND(CNTR_ExistSubInstEntries,$E54=""),INDEX($AC:$AC,MATCH(EUconst_CessationRow&amp;$V54,$AA:$AA,0))&lt;=COLUMNS($Z53:AC53),SUMIFS(L:L,$P:$P,EUconst_SubAbsoluteReduction&amp;$V54)=0),
TRUE,
AND(CNTR_ExistSubInstEntries,$T54&gt;COLUMNS($Z53:AC53)) )</f>
        <v>1</v>
      </c>
      <c r="AD54" s="175" t="b">
        <f>IF(OR(AND(CNTR_ExistSubInstEntries,$E54=""),INDEX($AC:$AC,MATCH(EUconst_CessationRow&amp;$V54,$AA:$AA,0))&lt;=COLUMNS($Z53:AD53),SUMIFS(M:M,$P:$P,EUconst_SubAbsoluteReduction&amp;$V54)=0),
TRUE,
AND(CNTR_ExistSubInstEntries,$T54&gt;COLUMNS($Z53:AD53)) )</f>
        <v>1</v>
      </c>
      <c r="AE54" s="175" t="b">
        <f>IF(OR(AND(CNTR_ExistSubInstEntries,$E54=""),INDEX($AC:$AC,MATCH(EUconst_CessationRow&amp;$V54,$AA:$AA,0))&lt;=COLUMNS($Z53:AE53),SUMIFS(N:N,$P:$P,EUconst_SubAbsoluteReduction&amp;$V54)=0),
TRUE,
AND(CNTR_ExistSubInstEntries,$T54&gt;COLUMNS($Z53:AE53)) )</f>
        <v>1</v>
      </c>
    </row>
    <row r="55" spans="1:31" ht="12.75" customHeight="1" x14ac:dyDescent="0.2">
      <c r="A55" s="19"/>
      <c r="C55" s="161"/>
      <c r="D55" s="344">
        <v>9</v>
      </c>
      <c r="E55" s="1223"/>
      <c r="F55" s="1224"/>
      <c r="G55" s="1223"/>
      <c r="H55" s="1233"/>
      <c r="I55" s="426"/>
      <c r="J55" s="306"/>
      <c r="K55" s="306"/>
      <c r="L55" s="314"/>
      <c r="M55" s="306"/>
      <c r="N55" s="306"/>
      <c r="P55" s="288" t="str">
        <f>EUconst_SubMeasureImpact&amp;I11&amp;"_"&amp;D55</f>
        <v>SubMeasImp__9</v>
      </c>
      <c r="S55" s="419" t="str">
        <f ca="1">IFERROR(INDEX(E_MeasuresInvestMilestones!$S$22:$S$31,MATCH($E55,CNTR_ListExistMeasures,0)),"")</f>
        <v/>
      </c>
      <c r="T55" s="419" t="str">
        <f ca="1">IF(S55="","",MATCH(INDEX(E_MeasuresInvestMilestones!$E$22:$E$31,MATCH($S55,E_MeasuresInvestMilestones!$Q$22:$Q$31,0)),EUconst_Periods,0))</f>
        <v/>
      </c>
      <c r="V55" s="175" t="str">
        <f t="shared" si="11"/>
        <v/>
      </c>
      <c r="X55" s="175" t="b">
        <f>AND(I11&lt;&gt;"",$E55="")</f>
        <v>0</v>
      </c>
      <c r="Z55" s="175" t="b">
        <f>IF(OR(AND(CNTR_ExistSubInstEntries,$E55=""),INDEX($AC:$AC,MATCH(EUconst_CessationRow&amp;$V55,$AA:$AA,0))&lt;=COLUMNS($Z54:Z54),SUMIFS(I:I,$P:$P,EUconst_SubAbsoluteReduction&amp;$V55)=0),
TRUE,
AND(CNTR_ExistSubInstEntries,$T55&gt;COLUMNS($Z54:Z54)) )</f>
        <v>1</v>
      </c>
      <c r="AA55" s="175" t="b">
        <f>IF(OR(AND(CNTR_ExistSubInstEntries,$E55=""),INDEX($AC:$AC,MATCH(EUconst_CessationRow&amp;$V55,$AA:$AA,0))&lt;=COLUMNS($Z54:AA54),SUMIFS(J:J,$P:$P,EUconst_SubAbsoluteReduction&amp;$V55)=0),
TRUE,
AND(CNTR_ExistSubInstEntries,$T55&gt;COLUMNS($Z54:AA54)) )</f>
        <v>1</v>
      </c>
      <c r="AB55" s="175" t="b">
        <f>IF(OR(AND(CNTR_ExistSubInstEntries,$E55=""),INDEX($AC:$AC,MATCH(EUconst_CessationRow&amp;$V55,$AA:$AA,0))&lt;=COLUMNS($Z54:AB54),SUMIFS(K:K,$P:$P,EUconst_SubAbsoluteReduction&amp;$V55)=0),
TRUE,
AND(CNTR_ExistSubInstEntries,$T55&gt;COLUMNS($Z54:AB54)) )</f>
        <v>1</v>
      </c>
      <c r="AC55" s="175" t="b">
        <f>IF(OR(AND(CNTR_ExistSubInstEntries,$E55=""),INDEX($AC:$AC,MATCH(EUconst_CessationRow&amp;$V55,$AA:$AA,0))&lt;=COLUMNS($Z54:AC54),SUMIFS(L:L,$P:$P,EUconst_SubAbsoluteReduction&amp;$V55)=0),
TRUE,
AND(CNTR_ExistSubInstEntries,$T55&gt;COLUMNS($Z54:AC54)) )</f>
        <v>1</v>
      </c>
      <c r="AD55" s="175" t="b">
        <f>IF(OR(AND(CNTR_ExistSubInstEntries,$E55=""),INDEX($AC:$AC,MATCH(EUconst_CessationRow&amp;$V55,$AA:$AA,0))&lt;=COLUMNS($Z54:AD54),SUMIFS(M:M,$P:$P,EUconst_SubAbsoluteReduction&amp;$V55)=0),
TRUE,
AND(CNTR_ExistSubInstEntries,$T55&gt;COLUMNS($Z54:AD54)) )</f>
        <v>1</v>
      </c>
      <c r="AE55" s="175" t="b">
        <f>IF(OR(AND(CNTR_ExistSubInstEntries,$E55=""),INDEX($AC:$AC,MATCH(EUconst_CessationRow&amp;$V55,$AA:$AA,0))&lt;=COLUMNS($Z54:AE54),SUMIFS(N:N,$P:$P,EUconst_SubAbsoluteReduction&amp;$V55)=0),
TRUE,
AND(CNTR_ExistSubInstEntries,$T55&gt;COLUMNS($Z54:AE54)) )</f>
        <v>1</v>
      </c>
    </row>
    <row r="56" spans="1:31" ht="12.75" customHeight="1" x14ac:dyDescent="0.2">
      <c r="A56" s="19"/>
      <c r="C56" s="161"/>
      <c r="D56" s="344">
        <v>10</v>
      </c>
      <c r="E56" s="1229"/>
      <c r="F56" s="1230"/>
      <c r="G56" s="1229"/>
      <c r="H56" s="1234"/>
      <c r="I56" s="427"/>
      <c r="J56" s="307"/>
      <c r="K56" s="307"/>
      <c r="L56" s="315"/>
      <c r="M56" s="307"/>
      <c r="N56" s="307"/>
      <c r="P56" s="288" t="str">
        <f>EUconst_SubMeasureImpact&amp;I11&amp;"_"&amp;D56</f>
        <v>SubMeasImp__10</v>
      </c>
      <c r="S56" s="419" t="str">
        <f ca="1">IFERROR(INDEX(E_MeasuresInvestMilestones!$S$22:$S$31,MATCH($E56,CNTR_ListExistMeasures,0)),"")</f>
        <v/>
      </c>
      <c r="T56" s="419" t="str">
        <f ca="1">IF(S56="","",MATCH(INDEX(E_MeasuresInvestMilestones!$E$22:$E$31,MATCH($S56,E_MeasuresInvestMilestones!$Q$22:$Q$31,0)),EUconst_Periods,0))</f>
        <v/>
      </c>
      <c r="V56" s="175" t="str">
        <f t="shared" si="11"/>
        <v/>
      </c>
      <c r="X56" s="175" t="b">
        <f>AND(I11&lt;&gt;"",$E56="")</f>
        <v>0</v>
      </c>
      <c r="Z56" s="175" t="b">
        <f>IF(OR(AND(CNTR_ExistSubInstEntries,$E56=""),INDEX($AC:$AC,MATCH(EUconst_CessationRow&amp;$V56,$AA:$AA,0))&lt;=COLUMNS($Z55:Z55),SUMIFS(I:I,$P:$P,EUconst_SubAbsoluteReduction&amp;$V56)=0),
TRUE,
AND(CNTR_ExistSubInstEntries,$T56&gt;COLUMNS($Z55:Z55)) )</f>
        <v>1</v>
      </c>
      <c r="AA56" s="175" t="b">
        <f>IF(OR(AND(CNTR_ExistSubInstEntries,$E56=""),INDEX($AC:$AC,MATCH(EUconst_CessationRow&amp;$V56,$AA:$AA,0))&lt;=COLUMNS($Z55:AA55),SUMIFS(J:J,$P:$P,EUconst_SubAbsoluteReduction&amp;$V56)=0),
TRUE,
AND(CNTR_ExistSubInstEntries,$T56&gt;COLUMNS($Z55:AA55)) )</f>
        <v>1</v>
      </c>
      <c r="AB56" s="175" t="b">
        <f>IF(OR(AND(CNTR_ExistSubInstEntries,$E56=""),INDEX($AC:$AC,MATCH(EUconst_CessationRow&amp;$V56,$AA:$AA,0))&lt;=COLUMNS($Z55:AB55),SUMIFS(K:K,$P:$P,EUconst_SubAbsoluteReduction&amp;$V56)=0),
TRUE,
AND(CNTR_ExistSubInstEntries,$T56&gt;COLUMNS($Z55:AB55)) )</f>
        <v>1</v>
      </c>
      <c r="AC56" s="175" t="b">
        <f>IF(OR(AND(CNTR_ExistSubInstEntries,$E56=""),INDEX($AC:$AC,MATCH(EUconst_CessationRow&amp;$V56,$AA:$AA,0))&lt;=COLUMNS($Z55:AC55),SUMIFS(L:L,$P:$P,EUconst_SubAbsoluteReduction&amp;$V56)=0),
TRUE,
AND(CNTR_ExistSubInstEntries,$T56&gt;COLUMNS($Z55:AC55)) )</f>
        <v>1</v>
      </c>
      <c r="AD56" s="175" t="b">
        <f>IF(OR(AND(CNTR_ExistSubInstEntries,$E56=""),INDEX($AC:$AC,MATCH(EUconst_CessationRow&amp;$V56,$AA:$AA,0))&lt;=COLUMNS($Z55:AD55),SUMIFS(M:M,$P:$P,EUconst_SubAbsoluteReduction&amp;$V56)=0),
TRUE,
AND(CNTR_ExistSubInstEntries,$T56&gt;COLUMNS($Z55:AD55)) )</f>
        <v>1</v>
      </c>
      <c r="AE56" s="175" t="b">
        <f>IF(OR(AND(CNTR_ExistSubInstEntries,$E56=""),INDEX($AC:$AC,MATCH(EUconst_CessationRow&amp;$V56,$AA:$AA,0))&lt;=COLUMNS($Z55:AE55),SUMIFS(N:N,$P:$P,EUconst_SubAbsoluteReduction&amp;$V56)=0),
TRUE,
AND(CNTR_ExistSubInstEntries,$T56&gt;COLUMNS($Z55:AE55)) )</f>
        <v>1</v>
      </c>
    </row>
    <row r="57" spans="1:31" ht="12.75" customHeight="1" x14ac:dyDescent="0.2">
      <c r="A57" s="19"/>
      <c r="C57" s="161"/>
      <c r="D57" s="345" t="s">
        <v>119</v>
      </c>
      <c r="E57" s="1231" t="str">
        <f>Translations!$B$289</f>
        <v>Намаление в сравнение с изходното ниво (100% = стойности под i.)</v>
      </c>
      <c r="F57" s="1231"/>
      <c r="G57" s="1231"/>
      <c r="H57" s="1232"/>
      <c r="I57" s="428" t="str">
        <f>IF(AND(ISNUMBER(I42),COUNT(I47:I56)&gt;0),SUM(I47:I56)*I42,"")</f>
        <v/>
      </c>
      <c r="J57" s="380" t="str">
        <f t="shared" ref="J57:N57" si="12">IF(AND(ISNUMBER(J42),COUNT(J47:J56)&gt;0),SUM(J47:J56)*J42,"")</f>
        <v/>
      </c>
      <c r="K57" s="380" t="str">
        <f>IF(AND(ISNUMBER(K42),COUNT(K47:K56)&gt;0),SUM(K47:K56)*K42,"")</f>
        <v/>
      </c>
      <c r="L57" s="380" t="str">
        <f t="shared" si="12"/>
        <v/>
      </c>
      <c r="M57" s="380" t="str">
        <f t="shared" si="12"/>
        <v/>
      </c>
      <c r="N57" s="380" t="str">
        <f t="shared" si="12"/>
        <v/>
      </c>
      <c r="P57" s="252"/>
      <c r="V57" s="369"/>
      <c r="X57" s="369"/>
    </row>
    <row r="58" spans="1:31" ht="12.75" customHeight="1" x14ac:dyDescent="0.2">
      <c r="A58" s="19"/>
      <c r="C58" s="161"/>
      <c r="D58" s="345" t="s">
        <v>120</v>
      </c>
      <c r="E58" s="1225" t="str">
        <f>Translations!$B$290</f>
        <v>Проверка на съответствието (= iii. / i.)</v>
      </c>
      <c r="F58" s="1225"/>
      <c r="G58" s="1225"/>
      <c r="H58" s="1226"/>
      <c r="I58" s="429" t="str">
        <f t="shared" ref="I58:N58" si="13">IF(COUNT(I47:I56)&gt;0,SUM(I47:I56),"")</f>
        <v/>
      </c>
      <c r="J58" s="381" t="str">
        <f t="shared" si="13"/>
        <v/>
      </c>
      <c r="K58" s="381" t="str">
        <f t="shared" si="13"/>
        <v/>
      </c>
      <c r="L58" s="381" t="str">
        <f t="shared" si="13"/>
        <v/>
      </c>
      <c r="M58" s="381" t="str">
        <f t="shared" si="13"/>
        <v/>
      </c>
      <c r="N58" s="381" t="str">
        <f t="shared" si="13"/>
        <v/>
      </c>
      <c r="P58" s="252"/>
      <c r="S58" s="316"/>
      <c r="T58" s="316"/>
      <c r="U58" s="316"/>
      <c r="V58" s="316"/>
    </row>
    <row r="59" spans="1:31" ht="12.75" customHeight="1" x14ac:dyDescent="0.2">
      <c r="A59" s="19"/>
      <c r="C59" s="161"/>
      <c r="D59" s="345" t="s">
        <v>121</v>
      </c>
      <c r="E59" s="1227" t="str">
        <f>Translations!$B$291</f>
        <v>Проверка на последователността (съобщение за грешка)</v>
      </c>
      <c r="F59" s="1228"/>
      <c r="G59" s="1228"/>
      <c r="H59" s="1228"/>
      <c r="I59" s="518" t="str">
        <f t="shared" ref="I59:N59" si="14">IF($I11="","",IF(OR(OR(AND(I19&lt;&gt;0,I27=EUconst_Cessation),AND(I19="",OR(I27&lt;&gt;EUconst_Cessation),I27&lt;&gt;"")),OR(AND(I58="",I19&lt;&gt;"",I19&lt;&gt;$G19),AND(I58&lt;&gt;"",OR(I27=EUconst_Cessation,I19="",I19=$G19))),AND(I19&lt;&gt;"",I19&lt;&gt;$G19,IFERROR(ROUND(I58,2),1)&lt;&gt;1)),EUconst_Inconsistent,""))</f>
        <v/>
      </c>
      <c r="J59" s="519" t="str">
        <f t="shared" si="14"/>
        <v/>
      </c>
      <c r="K59" s="519" t="str">
        <f t="shared" si="14"/>
        <v/>
      </c>
      <c r="L59" s="519" t="str">
        <f t="shared" si="14"/>
        <v/>
      </c>
      <c r="M59" s="519" t="str">
        <f t="shared" si="14"/>
        <v/>
      </c>
      <c r="N59" s="519" t="str">
        <f t="shared" si="14"/>
        <v/>
      </c>
      <c r="P59" s="252"/>
    </row>
    <row r="60" spans="1:31" ht="5.0999999999999996" customHeight="1" x14ac:dyDescent="0.2">
      <c r="A60" s="19"/>
      <c r="B60" s="165"/>
      <c r="C60" s="161"/>
      <c r="D60" s="325"/>
      <c r="I60" s="136"/>
      <c r="J60" s="136"/>
      <c r="K60" s="136"/>
      <c r="L60" s="136"/>
      <c r="M60" s="136"/>
      <c r="N60" s="282"/>
      <c r="P60" s="252"/>
    </row>
    <row r="61" spans="1:31" ht="12.75" customHeight="1" x14ac:dyDescent="0.2">
      <c r="C61" s="161"/>
      <c r="D61" s="360" t="s">
        <v>116</v>
      </c>
      <c r="E61" s="1235" t="str">
        <f>Translations!$B$292</f>
        <v>Други коментари</v>
      </c>
      <c r="F61" s="1235"/>
      <c r="G61" s="1235"/>
      <c r="H61" s="1235"/>
      <c r="I61" s="1235"/>
      <c r="J61" s="1235"/>
      <c r="K61" s="1235"/>
      <c r="L61" s="1235"/>
      <c r="M61" s="1235"/>
      <c r="N61" s="1236"/>
      <c r="P61" s="134"/>
      <c r="Q61" s="134"/>
      <c r="R61" s="134"/>
      <c r="S61" s="268"/>
    </row>
    <row r="62" spans="1:31" ht="38.85" customHeight="1" x14ac:dyDescent="0.2">
      <c r="A62" s="19"/>
      <c r="B62" s="165"/>
      <c r="C62" s="161"/>
      <c r="D62" s="325"/>
      <c r="E62" s="1220"/>
      <c r="F62" s="1221"/>
      <c r="G62" s="1221"/>
      <c r="H62" s="1221"/>
      <c r="I62" s="1221"/>
      <c r="J62" s="1221"/>
      <c r="K62" s="1221"/>
      <c r="L62" s="1221"/>
      <c r="M62" s="1221"/>
      <c r="N62" s="1222"/>
      <c r="P62" s="252"/>
    </row>
    <row r="63" spans="1:31" ht="12.75" customHeight="1" x14ac:dyDescent="0.2">
      <c r="A63" s="19"/>
      <c r="B63" s="165"/>
      <c r="C63" s="650"/>
      <c r="D63" s="651"/>
      <c r="E63" s="652"/>
      <c r="F63" s="652"/>
      <c r="G63" s="652"/>
      <c r="H63" s="652"/>
      <c r="I63" s="652"/>
      <c r="J63" s="652"/>
      <c r="K63" s="652"/>
      <c r="L63" s="652"/>
      <c r="M63" s="652"/>
      <c r="N63" s="653"/>
    </row>
    <row r="64" spans="1:31" ht="12.75" customHeight="1" thickBot="1" x14ac:dyDescent="0.25">
      <c r="A64" s="19"/>
      <c r="B64" s="165"/>
      <c r="E64" s="432"/>
      <c r="F64" s="644"/>
      <c r="G64" s="644"/>
      <c r="H64" s="644"/>
      <c r="I64" s="644"/>
      <c r="J64" s="644"/>
      <c r="K64" s="644"/>
      <c r="L64" s="644"/>
      <c r="M64" s="644"/>
      <c r="N64" s="644"/>
    </row>
    <row r="65" spans="1:32" ht="12.75" customHeight="1" thickBot="1" x14ac:dyDescent="0.3">
      <c r="A65" s="19"/>
      <c r="B65" s="165"/>
      <c r="C65" s="433"/>
      <c r="D65" s="433"/>
      <c r="E65" s="433"/>
      <c r="F65" s="433"/>
      <c r="G65" s="433"/>
      <c r="H65" s="433"/>
      <c r="I65" s="433"/>
      <c r="J65" s="433"/>
      <c r="K65" s="433"/>
      <c r="L65" s="433"/>
      <c r="M65" s="433"/>
      <c r="N65" s="433"/>
      <c r="P65" s="276"/>
      <c r="Q65" s="134"/>
      <c r="R65" s="134"/>
      <c r="S65" s="268"/>
    </row>
    <row r="66" spans="1:32" s="370" customFormat="1" ht="18" customHeight="1" thickBot="1" x14ac:dyDescent="0.25">
      <c r="A66" s="399">
        <f>C66</f>
        <v>2</v>
      </c>
      <c r="B66" s="120"/>
      <c r="C66" s="421">
        <f>C11+1</f>
        <v>2</v>
      </c>
      <c r="D66" s="1260" t="str">
        <f>Translations!$B$300</f>
        <v>Други процеси:</v>
      </c>
      <c r="E66" s="1261"/>
      <c r="F66" s="1261"/>
      <c r="G66" s="1261"/>
      <c r="H66" s="1262"/>
      <c r="I66" s="1263" t="str">
        <f>IF(COUNTIF(C_InstallationDescription!$S$60:$S$62,C66+20)&gt;0,INDEX(C_InstallationDescription!$E$60:$E$62,MATCH(C66+20,C_InstallationDescription!$S$60:$S$62,0)),"")</f>
        <v/>
      </c>
      <c r="J66" s="1264"/>
      <c r="K66" s="1264"/>
      <c r="L66" s="1264"/>
      <c r="M66" s="1264"/>
      <c r="N66" s="1265"/>
      <c r="O66" s="120"/>
      <c r="P66" s="287" t="str">
        <f>IF(CNTR_ExistSubInstEntries,IF(I66&lt;&gt;"",I66,""),EUconst_OtherProcess&amp; ": "&amp; C66)</f>
        <v>Друг процес: 2</v>
      </c>
      <c r="Q66" s="166"/>
      <c r="R66" s="166"/>
      <c r="S66" s="166"/>
      <c r="T66" s="166"/>
      <c r="U66" s="166"/>
      <c r="V66" s="166"/>
      <c r="W66" s="166"/>
      <c r="X66" s="287" t="str">
        <f>EUconst_StartRow&amp;I66</f>
        <v>Start_</v>
      </c>
      <c r="Y66" s="409" t="str">
        <f>IF($I66="","",INDEX(C_InstallationDescription!$V:$V,MATCH($X66,C_InstallationDescription!$P:$P,0)))</f>
        <v/>
      </c>
      <c r="Z66" s="409" t="str">
        <f>IF($I66="","",IF(Y66=INDEX(EUconst_SubinstallationStart,1),1,IF(Y66=INDEX(EUconst_SubinstallationStart,2),2,MATCH(Y66,EUconst_Periods,0))))</f>
        <v/>
      </c>
      <c r="AA66" s="287" t="str">
        <f>EUconst_CessationRow&amp;I66</f>
        <v>Cessation_</v>
      </c>
      <c r="AB66" s="409" t="str">
        <f>IF($I66="","",INDEX(C_InstallationDescription!$W:$W,MATCH($AA66,C_InstallationDescription!$Q:$Q,0)))</f>
        <v/>
      </c>
      <c r="AC66" s="409" t="str">
        <f>IF(OR(I66="",AB66=""),"",IF(AB66=INDEX(EUconst_SubinstallationCessation,1),10,IF(AB66=INDEX(EUconst_SubinstallationCessation,2),1,MATCH(AB66,EUconst_Periods,0))))</f>
        <v/>
      </c>
      <c r="AD66" s="169"/>
      <c r="AE66" s="554" t="b">
        <f>AND(CNTR_ExistSubInstEntries,I66="")</f>
        <v>0</v>
      </c>
      <c r="AF66" s="169"/>
    </row>
    <row r="67" spans="1:32" ht="12.75" customHeight="1" x14ac:dyDescent="0.2">
      <c r="C67" s="420"/>
      <c r="D67" s="644"/>
      <c r="E67" s="1216" t="str">
        <f>Translations!$B$263</f>
        <v>Името на подинсталацията на продуктовия еталон се показва автоматично въз основа на въведените данни в лист "C_InstallationDescription".</v>
      </c>
      <c r="F67" s="1217"/>
      <c r="G67" s="1217"/>
      <c r="H67" s="1217"/>
      <c r="I67" s="1217"/>
      <c r="J67" s="1217"/>
      <c r="K67" s="1217"/>
      <c r="L67" s="1217"/>
      <c r="M67" s="1217"/>
      <c r="N67" s="1218"/>
      <c r="P67" s="134"/>
      <c r="Q67" s="134"/>
      <c r="R67" s="134"/>
      <c r="S67" s="268"/>
    </row>
    <row r="68" spans="1:32" ht="5.0999999999999996" customHeight="1" x14ac:dyDescent="0.2">
      <c r="C68" s="161"/>
      <c r="N68" s="162"/>
      <c r="P68" s="276"/>
      <c r="Q68" s="134"/>
      <c r="R68" s="272"/>
      <c r="S68" s="268"/>
    </row>
    <row r="69" spans="1:32" ht="12.75" customHeight="1" x14ac:dyDescent="0.2">
      <c r="C69" s="161"/>
      <c r="D69" s="360" t="s">
        <v>114</v>
      </c>
      <c r="E69" s="18" t="str">
        <f>Translations!$B$264</f>
        <v>Специфични цели за емисиите</v>
      </c>
      <c r="F69" s="326"/>
      <c r="G69" s="326"/>
      <c r="H69" s="326"/>
      <c r="I69" s="326"/>
      <c r="J69" s="326"/>
      <c r="K69" s="326"/>
      <c r="L69" s="326"/>
      <c r="M69" s="326"/>
      <c r="N69" s="327"/>
      <c r="P69" s="275"/>
      <c r="Q69" s="275"/>
      <c r="R69" s="134"/>
      <c r="S69" s="268"/>
      <c r="Y69" s="559" t="str">
        <f>Translations!$B$265</f>
        <v>Периоди</v>
      </c>
      <c r="Z69" s="560">
        <v>1</v>
      </c>
      <c r="AA69" s="409">
        <v>2</v>
      </c>
      <c r="AB69" s="409">
        <v>3</v>
      </c>
      <c r="AC69" s="409">
        <v>4</v>
      </c>
      <c r="AD69" s="409">
        <v>5</v>
      </c>
      <c r="AE69" s="409">
        <v>6</v>
      </c>
    </row>
    <row r="70" spans="1:32" ht="25.5" customHeight="1" x14ac:dyDescent="0.2">
      <c r="C70" s="161"/>
      <c r="D70" s="18"/>
      <c r="E7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70" s="1242"/>
      <c r="G70" s="1242"/>
      <c r="H70" s="1242"/>
      <c r="I70" s="1242"/>
      <c r="J70" s="1242"/>
      <c r="K70" s="1242"/>
      <c r="L70" s="1242"/>
      <c r="M70" s="1242"/>
      <c r="N70" s="1243"/>
      <c r="P70" s="275"/>
      <c r="Q70" s="275"/>
      <c r="R70" s="134"/>
      <c r="S70" s="268"/>
    </row>
    <row r="71" spans="1:32" ht="12.75" customHeight="1" x14ac:dyDescent="0.2">
      <c r="C71" s="161"/>
      <c r="D71" s="18"/>
      <c r="E71" s="1244" t="str">
        <f>Translations!$B$267</f>
        <v>Базовата линия се изчислява автоматично въз основа на въведените исторически емисии в лист D_HistoricalEmissions.</v>
      </c>
      <c r="F71" s="1244"/>
      <c r="G71" s="1244"/>
      <c r="H71" s="1244"/>
      <c r="I71" s="1244"/>
      <c r="J71" s="1244"/>
      <c r="K71" s="1244"/>
      <c r="L71" s="1244"/>
      <c r="M71" s="1244"/>
      <c r="N71" s="1245"/>
    </row>
    <row r="72" spans="1:32" ht="5.0999999999999996" customHeight="1" x14ac:dyDescent="0.2">
      <c r="C72" s="161"/>
      <c r="D72" s="1005"/>
      <c r="E72" s="1005"/>
      <c r="F72" s="1005"/>
      <c r="G72" s="1005"/>
      <c r="H72" s="1005"/>
      <c r="I72" s="1005"/>
      <c r="J72" s="1005"/>
      <c r="K72" s="1005"/>
      <c r="L72" s="1005"/>
      <c r="M72" s="1005"/>
      <c r="N72" s="1219"/>
    </row>
    <row r="73" spans="1:32" ht="12.75" customHeight="1" x14ac:dyDescent="0.2">
      <c r="A73" s="19"/>
      <c r="B73" s="165"/>
      <c r="C73" s="161"/>
      <c r="D73" s="325"/>
      <c r="F73" s="324"/>
      <c r="G73" s="304" t="str">
        <f>Translations!$B$169</f>
        <v>Базова линия</v>
      </c>
      <c r="H73" s="422" t="str">
        <f xml:space="preserve"> EUconst_Unit</f>
        <v>Единица</v>
      </c>
      <c r="I73" s="424">
        <f t="shared" ref="I73" si="15">INDEX(EUconst_EndOfPeriods,Z69)</f>
        <v>2025</v>
      </c>
      <c r="J73" s="302">
        <f t="shared" ref="J73" si="16">INDEX(EUconst_EndOfPeriods,AA69)</f>
        <v>2030</v>
      </c>
      <c r="K73" s="302">
        <f t="shared" ref="K73" si="17">INDEX(EUconst_EndOfPeriods,AB69)</f>
        <v>2035</v>
      </c>
      <c r="L73" s="302">
        <f t="shared" ref="L73" si="18">INDEX(EUconst_EndOfPeriods,AC69)</f>
        <v>2040</v>
      </c>
      <c r="M73" s="302">
        <f t="shared" ref="M73" si="19">INDEX(EUconst_EndOfPeriods,AD69)</f>
        <v>2045</v>
      </c>
      <c r="N73" s="302">
        <f t="shared" ref="N73" si="20">INDEX(EUconst_EndOfPeriods,AE69)</f>
        <v>2050</v>
      </c>
      <c r="W73" s="166" t="s">
        <v>736</v>
      </c>
      <c r="Z73" s="205">
        <f t="shared" ref="Z73" si="21">I73</f>
        <v>2025</v>
      </c>
      <c r="AA73" s="205">
        <f t="shared" ref="AA73" si="22">J73</f>
        <v>2030</v>
      </c>
      <c r="AB73" s="205">
        <f t="shared" ref="AB73" si="23">K73</f>
        <v>2035</v>
      </c>
      <c r="AC73" s="205">
        <f t="shared" ref="AC73" si="24">L73</f>
        <v>2040</v>
      </c>
      <c r="AD73" s="205">
        <f t="shared" ref="AD73" si="25">M73</f>
        <v>2045</v>
      </c>
      <c r="AE73" s="205">
        <f t="shared" ref="AE73" si="26">N73</f>
        <v>2050</v>
      </c>
    </row>
    <row r="74" spans="1:32" ht="12.75" customHeight="1" x14ac:dyDescent="0.2">
      <c r="A74" s="19"/>
      <c r="B74" s="165"/>
      <c r="C74" s="161"/>
      <c r="D74" s="1237" t="s">
        <v>117</v>
      </c>
      <c r="E74" s="1238" t="str">
        <f>Translations!$B$264</f>
        <v>Специфични цели за емисиите</v>
      </c>
      <c r="F74" s="1239"/>
      <c r="G74" s="1272" t="str">
        <f>IF($I66="","",INDEX(D_HistoricalEmissions!$T:$T,MATCH(EUconst_HistorialEmissions&amp;$I66,D_HistoricalEmissions!$P:$P,0)))</f>
        <v/>
      </c>
      <c r="H74" s="1270" t="str">
        <f>IFERROR(INDEX(D_HistoricalEmissions!$H:$H,MATCH(EUconst_HistorialEmissions&amp;$I66,D_HistoricalEmissions!$P:$P,0)),"")</f>
        <v/>
      </c>
      <c r="I74" s="430"/>
      <c r="J74" s="364"/>
      <c r="K74" s="364"/>
      <c r="L74" s="364"/>
      <c r="M74" s="364"/>
      <c r="N74" s="364"/>
      <c r="P74" s="312" t="str">
        <f>EUConst_Target&amp;I66</f>
        <v>Target_</v>
      </c>
      <c r="W74" s="175" t="str">
        <f>I66</f>
        <v/>
      </c>
      <c r="Y74" s="166" t="s">
        <v>838</v>
      </c>
      <c r="Z74" s="205" t="b">
        <f>AND(CNTR_ExistSubInstEntries,OR($W74="",INDEX($Z:$Z,MATCH(EUconst_StartRow&amp;$W74,$X:$X,0))&gt;COLUMNS($Z73:Z73),INDEX($AC:$AC,MATCH(EUconst_CessationRow&amp;$W74,$AA:$AA,0))&lt;=COLUMNS($Z73:Z73)))</f>
        <v>0</v>
      </c>
      <c r="AA74" s="205" t="b">
        <f>AND(CNTR_ExistSubInstEntries,OR($W74="",INDEX($Z:$Z,MATCH(EUconst_StartRow&amp;$W74,$X:$X,0))&gt;COLUMNS($Z73:AA73),INDEX($AC:$AC,MATCH(EUconst_CessationRow&amp;$W74,$AA:$AA,0))&lt;=COLUMNS($Z73:AA73)))</f>
        <v>0</v>
      </c>
      <c r="AB74" s="205" t="b">
        <f>AND(CNTR_ExistSubInstEntries,OR($W74="",INDEX($Z:$Z,MATCH(EUconst_StartRow&amp;$W74,$X:$X,0))&gt;COLUMNS($Z73:AB73),INDEX($AC:$AC,MATCH(EUconst_CessationRow&amp;$W74,$AA:$AA,0))&lt;=COLUMNS($Z73:AB73)))</f>
        <v>0</v>
      </c>
      <c r="AC74" s="205" t="b">
        <f>AND(CNTR_ExistSubInstEntries,OR($W74="",INDEX($Z:$Z,MATCH(EUconst_StartRow&amp;$W74,$X:$X,0))&gt;COLUMNS($Z73:AC73),INDEX($AC:$AC,MATCH(EUconst_CessationRow&amp;$W74,$AA:$AA,0))&lt;=COLUMNS($Z73:AC73)))</f>
        <v>0</v>
      </c>
      <c r="AD74" s="205" t="b">
        <f>AND(CNTR_ExistSubInstEntries,OR($W74="",INDEX($Z:$Z,MATCH(EUconst_StartRow&amp;$W74,$X:$X,0))&gt;COLUMNS($Z73:AD73),INDEX($AC:$AC,MATCH(EUconst_CessationRow&amp;$W74,$AA:$AA,0))&lt;=COLUMNS($Z73:AD73)))</f>
        <v>0</v>
      </c>
      <c r="AE74" s="205" t="b">
        <f>AND(CNTR_ExistSubInstEntries,OR($W74="",INDEX($Z:$Z,MATCH(EUconst_StartRow&amp;$W74,$X:$X,0))&gt;COLUMNS($Z73:AE73),INDEX($AC:$AC,MATCH(EUconst_CessationRow&amp;$W74,$AA:$AA,0))&lt;=COLUMNS($Z73:AE73)))</f>
        <v>0</v>
      </c>
    </row>
    <row r="75" spans="1:32" ht="9.9499999999999993" customHeight="1" x14ac:dyDescent="0.2">
      <c r="A75" s="19"/>
      <c r="B75" s="165"/>
      <c r="C75" s="161"/>
      <c r="D75" s="1237"/>
      <c r="E75" s="1240"/>
      <c r="F75" s="1241"/>
      <c r="G75" s="1273"/>
      <c r="H75" s="1271"/>
      <c r="I75" s="555" t="str">
        <f>IF(OR($G74="",$G74=0),"",REPT("|",SUM(I74)/$G74*28))</f>
        <v/>
      </c>
      <c r="J75" s="556" t="str">
        <f t="shared" ref="J75:N75" si="27">IF(OR($G74="",$G74=0),"",REPT("|",SUM(J74)/$G74*28))</f>
        <v/>
      </c>
      <c r="K75" s="556" t="str">
        <f t="shared" si="27"/>
        <v/>
      </c>
      <c r="L75" s="556" t="str">
        <f t="shared" si="27"/>
        <v/>
      </c>
      <c r="M75" s="556" t="str">
        <f t="shared" si="27"/>
        <v/>
      </c>
      <c r="N75" s="556" t="str">
        <f t="shared" si="27"/>
        <v/>
      </c>
      <c r="P75" s="284"/>
      <c r="Q75" s="134"/>
      <c r="R75" s="134"/>
      <c r="S75" s="362"/>
      <c r="W75" s="175" t="str">
        <f>W74</f>
        <v/>
      </c>
      <c r="Z75" s="457" t="b">
        <f>AND(CNTR_ExistSubInstEntries,OR($W75="",INDEX($Z:$Z,MATCH(EUconst_StartRow&amp;$W75,$X:$X,0))&gt;COLUMNS($Z74:Z74),INDEX($AC:$AC,MATCH(EUconst_CessationRow&amp;$W75,$AA:$AA,0))&lt;=COLUMNS($Z74:Z74)))</f>
        <v>0</v>
      </c>
      <c r="AA75" s="457" t="b">
        <f>AND(CNTR_ExistSubInstEntries,OR($W75="",INDEX($Z:$Z,MATCH(EUconst_StartRow&amp;$W75,$X:$X,0))&gt;COLUMNS($Z74:AA74),INDEX($AC:$AC,MATCH(EUconst_CessationRow&amp;$W75,$AA:$AA,0))&lt;=COLUMNS($Z74:AA74)))</f>
        <v>0</v>
      </c>
      <c r="AB75" s="457" t="b">
        <f>AND(CNTR_ExistSubInstEntries,OR($W75="",INDEX($Z:$Z,MATCH(EUconst_StartRow&amp;$W75,$X:$X,0))&gt;COLUMNS($Z74:AB74),INDEX($AC:$AC,MATCH(EUconst_CessationRow&amp;$W75,$AA:$AA,0))&lt;=COLUMNS($Z74:AB74)))</f>
        <v>0</v>
      </c>
      <c r="AC75" s="457" t="b">
        <f>AND(CNTR_ExistSubInstEntries,OR($W75="",INDEX($Z:$Z,MATCH(EUconst_StartRow&amp;$W75,$X:$X,0))&gt;COLUMNS($Z74:AC74),INDEX($AC:$AC,MATCH(EUconst_CessationRow&amp;$W75,$AA:$AA,0))&lt;=COLUMNS($Z74:AC74)))</f>
        <v>0</v>
      </c>
      <c r="AD75" s="457" t="b">
        <f>AND(CNTR_ExistSubInstEntries,OR($W75="",INDEX($Z:$Z,MATCH(EUconst_StartRow&amp;$W75,$X:$X,0))&gt;COLUMNS($Z74:AD74),INDEX($AC:$AC,MATCH(EUconst_CessationRow&amp;$W75,$AA:$AA,0))&lt;=COLUMNS($Z74:AD74)))</f>
        <v>0</v>
      </c>
      <c r="AE75" s="457" t="b">
        <f>AND(CNTR_ExistSubInstEntries,OR($W75="",INDEX($Z:$Z,MATCH(EUconst_StartRow&amp;$W75,$X:$X,0))&gt;COLUMNS($Z74:AE74),INDEX($AC:$AC,MATCH(EUconst_CessationRow&amp;$W75,$AA:$AA,0))&lt;=COLUMNS($Z74:AE74)))</f>
        <v>0</v>
      </c>
    </row>
    <row r="76" spans="1:32" ht="12.75" customHeight="1" x14ac:dyDescent="0.2">
      <c r="A76" s="19"/>
      <c r="B76" s="165"/>
      <c r="C76" s="161"/>
      <c r="D76" s="345" t="s">
        <v>118</v>
      </c>
      <c r="E76" s="1266" t="str">
        <f>Translations!$B$268</f>
        <v>Цели за абсолютни емисии</v>
      </c>
      <c r="F76" s="1267"/>
      <c r="G76" s="473" t="str">
        <f>IF($I66="","",INDEX(D_HistoricalEmissions!$T:$T,MATCH(EUconst_HistorialAbsEmissions&amp;$I66,D_HistoricalEmissions!$P:$P,0)))</f>
        <v/>
      </c>
      <c r="H76" s="423" t="str">
        <f>EUconst_tCO2e</f>
        <v>t CO2e</v>
      </c>
      <c r="I76" s="431"/>
      <c r="J76" s="305"/>
      <c r="K76" s="305"/>
      <c r="L76" s="305"/>
      <c r="M76" s="305"/>
      <c r="N76" s="305"/>
      <c r="P76" s="284"/>
      <c r="Q76" s="134"/>
      <c r="R76" s="134"/>
      <c r="S76" s="268"/>
      <c r="W76" s="175" t="str">
        <f t="shared" ref="W76" si="28">W75</f>
        <v/>
      </c>
      <c r="Z76" s="205" t="b">
        <f>AND(CNTR_ExistSubInstEntries,OR($W76="",INDEX($Z:$Z,MATCH(EUconst_StartRow&amp;$W76,$X:$X,0))&gt;COLUMNS($Z75:Z75),INDEX($AC:$AC,MATCH(EUconst_CessationRow&amp;$W76,$AA:$AA,0))&lt;=COLUMNS($Z75:Z75)))</f>
        <v>0</v>
      </c>
      <c r="AA76" s="205" t="b">
        <f>AND(CNTR_ExistSubInstEntries,OR($W76="",INDEX($Z:$Z,MATCH(EUconst_StartRow&amp;$W76,$X:$X,0))&gt;COLUMNS($Z75:AA75),INDEX($AC:$AC,MATCH(EUconst_CessationRow&amp;$W76,$AA:$AA,0))&lt;=COLUMNS($Z75:AA75)))</f>
        <v>0</v>
      </c>
      <c r="AB76" s="205" t="b">
        <f>AND(CNTR_ExistSubInstEntries,OR($W76="",INDEX($Z:$Z,MATCH(EUconst_StartRow&amp;$W76,$X:$X,0))&gt;COLUMNS($Z75:AB75),INDEX($AC:$AC,MATCH(EUconst_CessationRow&amp;$W76,$AA:$AA,0))&lt;=COLUMNS($Z75:AB75)))</f>
        <v>0</v>
      </c>
      <c r="AC76" s="205" t="b">
        <f>AND(CNTR_ExistSubInstEntries,OR($W76="",INDEX($Z:$Z,MATCH(EUconst_StartRow&amp;$W76,$X:$X,0))&gt;COLUMNS($Z75:AC75),INDEX($AC:$AC,MATCH(EUconst_CessationRow&amp;$W76,$AA:$AA,0))&lt;=COLUMNS($Z75:AC75)))</f>
        <v>0</v>
      </c>
      <c r="AD76" s="205" t="b">
        <f>AND(CNTR_ExistSubInstEntries,OR($W76="",INDEX($Z:$Z,MATCH(EUconst_StartRow&amp;$W76,$X:$X,0))&gt;COLUMNS($Z75:AD75),INDEX($AC:$AC,MATCH(EUconst_CessationRow&amp;$W76,$AA:$AA,0))&lt;=COLUMNS($Z75:AD75)))</f>
        <v>0</v>
      </c>
      <c r="AE76" s="205" t="b">
        <f>AND(CNTR_ExistSubInstEntries,OR($W76="",INDEX($Z:$Z,MATCH(EUconst_StartRow&amp;$W76,$X:$X,0))&gt;COLUMNS($Z75:AE75),INDEX($AC:$AC,MATCH(EUconst_CessationRow&amp;$W76,$AA:$AA,0))&lt;=COLUMNS($Z75:AE75)))</f>
        <v>0</v>
      </c>
    </row>
    <row r="77" spans="1:32" ht="5.0999999999999996" customHeight="1" x14ac:dyDescent="0.2">
      <c r="C77" s="161"/>
      <c r="D77" s="1005"/>
      <c r="E77" s="1005"/>
      <c r="F77" s="1005"/>
      <c r="G77" s="1005"/>
      <c r="H77" s="1005"/>
      <c r="I77" s="1005"/>
      <c r="J77" s="1005"/>
      <c r="K77" s="1005"/>
      <c r="L77" s="1005"/>
      <c r="M77" s="1005"/>
      <c r="N77" s="1219"/>
    </row>
    <row r="78" spans="1:32" ht="12.75" customHeight="1" x14ac:dyDescent="0.2">
      <c r="C78" s="161"/>
      <c r="D78" s="360" t="s">
        <v>687</v>
      </c>
      <c r="E78" s="18" t="str">
        <f>Translations!$B$269</f>
        <v>Относителни цели за емисиите</v>
      </c>
      <c r="H78" s="121"/>
      <c r="L78" s="557"/>
      <c r="N78" s="162"/>
      <c r="P78" s="276"/>
      <c r="Q78" s="134"/>
      <c r="R78" s="272"/>
      <c r="S78" s="268"/>
    </row>
    <row r="79" spans="1:32" ht="25.5" customHeight="1" x14ac:dyDescent="0.2">
      <c r="C79" s="161"/>
      <c r="D79" s="736"/>
      <c r="E7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79" s="1242"/>
      <c r="G79" s="1242"/>
      <c r="H79" s="1242"/>
      <c r="I79" s="1242"/>
      <c r="J79" s="1242"/>
      <c r="K79" s="1242"/>
      <c r="L79" s="1242"/>
      <c r="M79" s="1242"/>
      <c r="N79" s="1243"/>
    </row>
    <row r="80" spans="1:32" ht="25.5" customHeight="1" x14ac:dyDescent="0.2">
      <c r="C80" s="161"/>
      <c r="D80" s="736"/>
      <c r="E80" s="736"/>
      <c r="F80" s="736"/>
      <c r="G80" s="736"/>
      <c r="H80" s="746" t="str">
        <f>Translations!$B$271</f>
        <v>Референтна стойност</v>
      </c>
      <c r="I80" s="1246">
        <f t="shared" ref="I80" si="29">INDEX(EUconst_EndOfPeriods,Z69)</f>
        <v>2025</v>
      </c>
      <c r="J80" s="1268">
        <f t="shared" ref="J80" si="30">INDEX(EUconst_EndOfPeriods,AA69)</f>
        <v>2030</v>
      </c>
      <c r="K80" s="1268">
        <f t="shared" ref="K80" si="31">INDEX(EUconst_EndOfPeriods,AB69)</f>
        <v>2035</v>
      </c>
      <c r="L80" s="1268">
        <f t="shared" ref="L80" si="32">INDEX(EUconst_EndOfPeriods,AC69)</f>
        <v>2040</v>
      </c>
      <c r="M80" s="1268">
        <f t="shared" ref="M80" si="33">INDEX(EUconst_EndOfPeriods,AD69)</f>
        <v>2045</v>
      </c>
      <c r="N80" s="1268">
        <f t="shared" ref="N80" si="34">INDEX(EUconst_EndOfPeriods,AE69)</f>
        <v>2050</v>
      </c>
    </row>
    <row r="81" spans="1:19" ht="12.75" customHeight="1" x14ac:dyDescent="0.2">
      <c r="C81" s="161"/>
      <c r="D81" s="736"/>
      <c r="E81" s="736"/>
      <c r="F81" s="736"/>
      <c r="G81" s="736"/>
      <c r="H81" s="456" t="str">
        <f>H74</f>
        <v/>
      </c>
      <c r="I81" s="1247"/>
      <c r="J81" s="1269"/>
      <c r="K81" s="1269"/>
      <c r="L81" s="1269"/>
      <c r="M81" s="1269"/>
      <c r="N81" s="1269"/>
    </row>
    <row r="82" spans="1:19" ht="12.75" customHeight="1" x14ac:dyDescent="0.2">
      <c r="A82" s="19"/>
      <c r="B82" s="165"/>
      <c r="C82" s="161"/>
      <c r="D82" s="345" t="s">
        <v>117</v>
      </c>
      <c r="E82" s="1275" t="str">
        <f>Translations!$B$272</f>
        <v>Относително към изходната стойност</v>
      </c>
      <c r="F82" s="1275"/>
      <c r="G82" s="1276"/>
      <c r="H82" s="474" t="str">
        <f>G74</f>
        <v/>
      </c>
      <c r="I82" s="475" t="str">
        <f t="shared" ref="I82" si="35">IF($I66="","",IF($H82="",Euconst_NA,IF(IFERROR($AC66&lt;=Z69,FALSE),EUconst_Cessation,IF(ISBLANK(I74),"",IF($H82=0,Euconst_NA,(I74/$H82))))))</f>
        <v/>
      </c>
      <c r="J82" s="441" t="str">
        <f t="shared" ref="J82" si="36">IF($I66="","",IF($H82="",Euconst_NA,IF(IFERROR($AC66&lt;=AA69,FALSE),EUconst_Cessation,IF(ISBLANK(J74),"",IF($H82=0,Euconst_NA,(J74/$H82))))))</f>
        <v/>
      </c>
      <c r="K82" s="441" t="str">
        <f t="shared" ref="K82" si="37">IF($I66="","",IF($H82="",Euconst_NA,IF(IFERROR($AC66&lt;=AB69,FALSE),EUconst_Cessation,IF(ISBLANK(K74),"",IF($H82=0,Euconst_NA,(K74/$H82))))))</f>
        <v/>
      </c>
      <c r="L82" s="441" t="str">
        <f t="shared" ref="L82" si="38">IF($I66="","",IF($H82="",Euconst_NA,IF(IFERROR($AC66&lt;=AC69,FALSE),EUconst_Cessation,IF(ISBLANK(L74),"",IF($H82=0,Euconst_NA,(L74/$H82))))))</f>
        <v/>
      </c>
      <c r="M82" s="441" t="str">
        <f t="shared" ref="M82" si="39">IF($I66="","",IF($H82="",Euconst_NA,IF(IFERROR($AC66&lt;=AD69,FALSE),EUconst_Cessation,IF(ISBLANK(M74),"",IF($H82=0,Euconst_NA,(M74/$H82))))))</f>
        <v/>
      </c>
      <c r="N82" s="441" t="str">
        <f t="shared" ref="N82" si="40">IF($I66="","",IF($H82="",Euconst_NA,IF(IFERROR($AC66&lt;=AE69,FALSE),EUconst_Cessation,IF(ISBLANK(N74),"",IF($H82=0,Euconst_NA,(N74/$H82))))))</f>
        <v/>
      </c>
      <c r="P82" s="312" t="str">
        <f>EUconst_SubRelToBaseline&amp;I66</f>
        <v>RelBL_</v>
      </c>
      <c r="Q82" s="134"/>
      <c r="R82" s="134"/>
      <c r="S82" s="268"/>
    </row>
    <row r="83" spans="1:19" ht="12.75" customHeight="1" x14ac:dyDescent="0.2">
      <c r="A83" s="19"/>
      <c r="B83" s="165"/>
      <c r="C83" s="161"/>
      <c r="D83" s="345" t="s">
        <v>118</v>
      </c>
      <c r="E83" s="1277" t="str">
        <f>Translations!$B$273</f>
        <v>Относително към съответната стойност на БМ</v>
      </c>
      <c r="F83" s="1277"/>
      <c r="G83" s="1278"/>
      <c r="H83" s="655" t="str">
        <f t="shared" ref="H83:N83" si="41">Euconst_NA</f>
        <v>N.A.</v>
      </c>
      <c r="I83" s="656" t="str">
        <f t="shared" si="41"/>
        <v>N.A.</v>
      </c>
      <c r="J83" s="657" t="str">
        <f t="shared" si="41"/>
        <v>N.A.</v>
      </c>
      <c r="K83" s="657" t="str">
        <f t="shared" si="41"/>
        <v>N.A.</v>
      </c>
      <c r="L83" s="657" t="str">
        <f t="shared" si="41"/>
        <v>N.A.</v>
      </c>
      <c r="M83" s="657" t="str">
        <f t="shared" si="41"/>
        <v>N.A.</v>
      </c>
      <c r="N83" s="657" t="str">
        <f t="shared" si="41"/>
        <v>N.A.</v>
      </c>
      <c r="P83" s="312" t="str">
        <f>EUconst_SubRelToBM&amp;I66</f>
        <v>RelBM_</v>
      </c>
      <c r="Q83" s="134"/>
      <c r="R83" s="134"/>
      <c r="S83" s="268"/>
    </row>
    <row r="84" spans="1:19" ht="5.0999999999999996" customHeight="1" x14ac:dyDescent="0.2">
      <c r="A84" s="19"/>
      <c r="B84" s="165"/>
      <c r="C84" s="161"/>
      <c r="D84" s="20"/>
      <c r="E84" s="267"/>
      <c r="F84" s="267"/>
      <c r="G84" s="267"/>
      <c r="H84" s="303"/>
      <c r="I84" s="477"/>
      <c r="J84" s="477"/>
      <c r="K84" s="478"/>
      <c r="L84" s="477"/>
      <c r="M84" s="477"/>
      <c r="N84" s="479"/>
      <c r="P84" s="276"/>
      <c r="Q84" s="134"/>
      <c r="R84" s="134"/>
      <c r="S84" s="268"/>
    </row>
    <row r="85" spans="1:19" ht="12.75" customHeight="1" x14ac:dyDescent="0.2">
      <c r="C85" s="161"/>
      <c r="D85" s="360" t="s">
        <v>688</v>
      </c>
      <c r="E85" s="18" t="str">
        <f>Translations!$B$274</f>
        <v>Разпределение на намалението на специфичните емисии по мерки и инвестиции</v>
      </c>
      <c r="F85" s="285"/>
      <c r="G85" s="283"/>
      <c r="H85" s="472"/>
      <c r="N85" s="162"/>
      <c r="P85" s="134"/>
      <c r="Q85" s="134"/>
      <c r="R85" s="134"/>
      <c r="S85" s="268"/>
    </row>
    <row r="86" spans="1:19" ht="12.75" customHeight="1" x14ac:dyDescent="0.2">
      <c r="C86" s="161"/>
      <c r="D86" s="360"/>
      <c r="E86" s="1242" t="str">
        <f>Translations!$B$275</f>
        <v>Моля, изберете от падащия списък всяка мярка, която оказва въздействие върху целите, посочени по-горе за тази подинсталация.</v>
      </c>
      <c r="F86" s="1242"/>
      <c r="G86" s="1242"/>
      <c r="H86" s="1242"/>
      <c r="I86" s="1242"/>
      <c r="J86" s="1242"/>
      <c r="K86" s="1242"/>
      <c r="L86" s="1242"/>
      <c r="M86" s="1242"/>
      <c r="N86" s="1243"/>
      <c r="P86" s="134"/>
      <c r="Q86" s="134"/>
      <c r="R86" s="134"/>
      <c r="S86" s="268"/>
    </row>
    <row r="87" spans="1:19" ht="25.5" customHeight="1" x14ac:dyDescent="0.2">
      <c r="C87" s="161"/>
      <c r="D87" s="20"/>
      <c r="E8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87" s="1242"/>
      <c r="G87" s="1242"/>
      <c r="H87" s="1242"/>
      <c r="I87" s="1242"/>
      <c r="J87" s="1242"/>
      <c r="K87" s="1242"/>
      <c r="L87" s="1242"/>
      <c r="M87" s="1242"/>
      <c r="N87" s="1243"/>
      <c r="P87" s="351"/>
      <c r="Q87" s="134"/>
      <c r="R87" s="134"/>
      <c r="S87" s="268"/>
    </row>
    <row r="88" spans="1:19" ht="25.5" customHeight="1" x14ac:dyDescent="0.2">
      <c r="C88" s="161"/>
      <c r="D88" s="20"/>
      <c r="E8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88" s="1242"/>
      <c r="G88" s="1242"/>
      <c r="H88" s="1242"/>
      <c r="I88" s="1242"/>
      <c r="J88" s="1242"/>
      <c r="K88" s="1242"/>
      <c r="L88" s="1242"/>
      <c r="M88" s="1242"/>
      <c r="N88" s="1243"/>
      <c r="P88" s="351"/>
      <c r="Q88" s="134"/>
      <c r="R88" s="134"/>
      <c r="S88" s="268"/>
    </row>
    <row r="89" spans="1:19" ht="25.5" customHeight="1" x14ac:dyDescent="0.2">
      <c r="C89" s="161"/>
      <c r="D89" s="20"/>
      <c r="E8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89" s="1242"/>
      <c r="G89" s="1242"/>
      <c r="H89" s="1242"/>
      <c r="I89" s="1242"/>
      <c r="J89" s="1242"/>
      <c r="K89" s="1242"/>
      <c r="L89" s="1242"/>
      <c r="M89" s="1242"/>
      <c r="N89" s="1243"/>
      <c r="P89" s="134"/>
      <c r="Q89" s="134"/>
      <c r="R89" s="134"/>
      <c r="S89" s="268"/>
    </row>
    <row r="90" spans="1:19" ht="12.75" customHeight="1" x14ac:dyDescent="0.2">
      <c r="C90" s="161"/>
      <c r="D90" s="20"/>
      <c r="E90" s="1242" t="str">
        <f>Translations!$B$279</f>
        <v>Проверката за съгласуваност под v. ще доведе до съобщение за грешка в следните случаи:</v>
      </c>
      <c r="F90" s="1242"/>
      <c r="G90" s="1242"/>
      <c r="H90" s="1242"/>
      <c r="I90" s="1242"/>
      <c r="J90" s="1242"/>
      <c r="K90" s="1242"/>
      <c r="L90" s="1242"/>
      <c r="M90" s="1242"/>
      <c r="N90" s="1243"/>
      <c r="P90" s="134"/>
      <c r="Q90" s="134"/>
      <c r="R90" s="134"/>
      <c r="S90" s="268"/>
    </row>
    <row r="91" spans="1:19" ht="12.75" customHeight="1" x14ac:dyDescent="0.2">
      <c r="C91" s="161"/>
      <c r="D91" s="20"/>
      <c r="E91" s="514" t="s">
        <v>747</v>
      </c>
      <c r="F91" s="1242" t="str">
        <f>Translations!$B$280</f>
        <v>не се определят цели преди прекратяване или се определят цели след прекратяване;</v>
      </c>
      <c r="G91" s="1242"/>
      <c r="H91" s="1242"/>
      <c r="I91" s="1242"/>
      <c r="J91" s="1242"/>
      <c r="K91" s="1242"/>
      <c r="L91" s="1242"/>
      <c r="M91" s="1242"/>
      <c r="N91" s="1243"/>
      <c r="O91" s="739"/>
      <c r="P91" s="134"/>
      <c r="Q91" s="134"/>
      <c r="R91" s="134"/>
      <c r="S91" s="268"/>
    </row>
    <row r="92" spans="1:19" ht="12.75" customHeight="1" x14ac:dyDescent="0.2">
      <c r="C92" s="161"/>
      <c r="D92" s="20"/>
      <c r="E92" s="514" t="s">
        <v>747</v>
      </c>
      <c r="F9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92" s="1242"/>
      <c r="H92" s="1242"/>
      <c r="I92" s="1242"/>
      <c r="J92" s="1242"/>
      <c r="K92" s="1242"/>
      <c r="L92" s="1242"/>
      <c r="M92" s="1242"/>
      <c r="N92" s="1243"/>
      <c r="O92" s="739"/>
      <c r="P92" s="134"/>
      <c r="Q92" s="134"/>
      <c r="R92" s="134"/>
      <c r="S92" s="268"/>
    </row>
    <row r="93" spans="1:19" ht="12.75" customHeight="1" x14ac:dyDescent="0.2">
      <c r="C93" s="161"/>
      <c r="D93" s="20"/>
      <c r="E93" s="514" t="s">
        <v>747</v>
      </c>
      <c r="F93" s="1242" t="str">
        <f>Translations!$B$282</f>
        <v>въздействията не достигат 100%.</v>
      </c>
      <c r="G93" s="1242"/>
      <c r="H93" s="1242"/>
      <c r="I93" s="1242"/>
      <c r="J93" s="1242"/>
      <c r="K93" s="1242"/>
      <c r="L93" s="1242"/>
      <c r="M93" s="1242"/>
      <c r="N93" s="1243"/>
      <c r="O93" s="739"/>
      <c r="P93" s="134"/>
      <c r="Q93" s="134"/>
      <c r="R93" s="134"/>
      <c r="S93" s="268"/>
    </row>
    <row r="94" spans="1:19" ht="5.0999999999999996" customHeight="1" x14ac:dyDescent="0.2">
      <c r="C94" s="161"/>
      <c r="D94" s="1005"/>
      <c r="E94" s="1005"/>
      <c r="F94" s="1005"/>
      <c r="G94" s="1005"/>
      <c r="H94" s="1005"/>
      <c r="I94" s="1005"/>
      <c r="J94" s="1005"/>
      <c r="K94" s="1005"/>
      <c r="L94" s="1005"/>
      <c r="M94" s="1005"/>
      <c r="N94" s="1219"/>
    </row>
    <row r="95" spans="1:19" ht="25.5" customHeight="1" x14ac:dyDescent="0.2">
      <c r="C95" s="161"/>
      <c r="D95" s="736"/>
      <c r="E95" s="736"/>
      <c r="F95" s="736"/>
      <c r="G95" s="736"/>
      <c r="H95" s="746" t="str">
        <f>Translations!$B$271</f>
        <v>Референтна стойност</v>
      </c>
      <c r="I95" s="749">
        <f t="shared" ref="I95" si="42">INDEX(EUconst_EndOfPeriods,Z69)</f>
        <v>2025</v>
      </c>
      <c r="J95" s="750">
        <f t="shared" ref="J95" si="43">INDEX(EUconst_EndOfPeriods,AA69)</f>
        <v>2030</v>
      </c>
      <c r="K95" s="750">
        <f t="shared" ref="K95" si="44">INDEX(EUconst_EndOfPeriods,AB69)</f>
        <v>2035</v>
      </c>
      <c r="L95" s="750">
        <f t="shared" ref="L95" si="45">INDEX(EUconst_EndOfPeriods,AC69)</f>
        <v>2040</v>
      </c>
      <c r="M95" s="750">
        <f t="shared" ref="M95" si="46">INDEX(EUconst_EndOfPeriods,AD69)</f>
        <v>2045</v>
      </c>
      <c r="N95" s="750">
        <f t="shared" ref="N95" si="47">INDEX(EUconst_EndOfPeriods,AE69)</f>
        <v>2050</v>
      </c>
    </row>
    <row r="96" spans="1:19" ht="12.75" customHeight="1" x14ac:dyDescent="0.2">
      <c r="C96" s="161"/>
      <c r="G96" s="736"/>
      <c r="H96" s="680" t="str">
        <f>H81</f>
        <v/>
      </c>
      <c r="I96" s="681" t="str">
        <f>H96</f>
        <v/>
      </c>
      <c r="J96" s="682" t="str">
        <f t="shared" ref="J96" si="48">I96</f>
        <v/>
      </c>
      <c r="K96" s="682" t="str">
        <f t="shared" ref="K96" si="49">J96</f>
        <v/>
      </c>
      <c r="L96" s="682" t="str">
        <f t="shared" ref="L96" si="50">K96</f>
        <v/>
      </c>
      <c r="M96" s="682" t="str">
        <f t="shared" ref="M96" si="51">L96</f>
        <v/>
      </c>
      <c r="N96" s="682" t="str">
        <f t="shared" ref="N96" si="52">M96</f>
        <v/>
      </c>
      <c r="S96" s="268"/>
    </row>
    <row r="97" spans="1:31" ht="12.75" customHeight="1" x14ac:dyDescent="0.2">
      <c r="C97" s="161"/>
      <c r="D97" s="345" t="s">
        <v>117</v>
      </c>
      <c r="E97" s="1274" t="str">
        <f>Translations!$B$283</f>
        <v>Специфично намаление (целево спрямо базово)</v>
      </c>
      <c r="F97" s="1274"/>
      <c r="G97" s="1274"/>
      <c r="H97" s="361" t="str">
        <f>H82</f>
        <v/>
      </c>
      <c r="I97" s="480" t="str">
        <f t="shared" ref="I97" si="53">IF(IFERROR($AC66&lt;=Z69,FALSE),EUconst_Cessation,IF(ISBLANK(I74),"",IF(OR($H97=0,$H97=""),Euconst_NA,(-($H97-I74)))))</f>
        <v/>
      </c>
      <c r="J97" s="481" t="str">
        <f t="shared" ref="J97" si="54">IF(IFERROR($AC66&lt;=AA69,FALSE),EUconst_Cessation,IF(ISBLANK(J74),"",IF(OR($H97=0,$H97=""),Euconst_NA,(-($H97-J74)))))</f>
        <v/>
      </c>
      <c r="K97" s="481" t="str">
        <f t="shared" ref="K97" si="55">IF(IFERROR($AC66&lt;=AB69,FALSE),EUconst_Cessation,IF(ISBLANK(K74),"",IF(OR($H97=0,$H97=""),Euconst_NA,(-($H97-K74)))))</f>
        <v/>
      </c>
      <c r="L97" s="481" t="str">
        <f t="shared" ref="L97" si="56">IF(IFERROR($AC66&lt;=AC69,FALSE),EUconst_Cessation,IF(ISBLANK(L74),"",IF(OR($H97=0,$H97=""),Euconst_NA,(-($H97-L74)))))</f>
        <v/>
      </c>
      <c r="M97" s="481" t="str">
        <f t="shared" ref="M97" si="57">IF(IFERROR($AC66&lt;=AD69,FALSE),EUconst_Cessation,IF(ISBLANK(M74),"",IF(OR($H97=0,$H97=""),Euconst_NA,(-($H97-M74)))))</f>
        <v/>
      </c>
      <c r="N97" s="481" t="str">
        <f t="shared" ref="N97" si="58">IF(IFERROR($AC66&lt;=AE69,FALSE),EUconst_Cessation,IF(ISBLANK(N74),"",IF(OR($H97=0,$H97=""),Euconst_NA,(-($H97-N74)))))</f>
        <v/>
      </c>
      <c r="P97" s="175" t="str">
        <f>EUconst_SubAbsoluteReduction&amp;I66</f>
        <v>AbsRed_</v>
      </c>
      <c r="S97" s="268"/>
    </row>
    <row r="98" spans="1:31" ht="5.0999999999999996" customHeight="1" x14ac:dyDescent="0.2">
      <c r="C98" s="161"/>
      <c r="D98" s="1005"/>
      <c r="E98" s="1005"/>
      <c r="F98" s="1005"/>
      <c r="G98" s="1005"/>
      <c r="H98" s="1005"/>
      <c r="I98" s="1005"/>
      <c r="J98" s="1005"/>
      <c r="K98" s="1005"/>
      <c r="L98" s="1005"/>
      <c r="M98" s="1005"/>
      <c r="N98" s="1219"/>
    </row>
    <row r="99" spans="1:31" ht="12.75" customHeight="1" x14ac:dyDescent="0.2">
      <c r="C99" s="161"/>
      <c r="D99" s="345" t="s">
        <v>118</v>
      </c>
      <c r="E99" s="1112" t="str">
        <f>Translations!$B$199</f>
        <v>Мярка</v>
      </c>
      <c r="F99" s="1114"/>
      <c r="G99" s="1112" t="str">
        <f>Translations!$B$229</f>
        <v>Инвестиции</v>
      </c>
      <c r="H99" s="1285"/>
      <c r="I99" s="424">
        <f t="shared" ref="I99" si="59">INDEX(EUconst_EndOfPeriods,Z69)</f>
        <v>2025</v>
      </c>
      <c r="J99" s="302">
        <f t="shared" ref="J99" si="60">INDEX(EUconst_EndOfPeriods,AA69)</f>
        <v>2030</v>
      </c>
      <c r="K99" s="302">
        <f t="shared" ref="K99" si="61">INDEX(EUconst_EndOfPeriods,AB69)</f>
        <v>2035</v>
      </c>
      <c r="L99" s="302">
        <f t="shared" ref="L99" si="62">INDEX(EUconst_EndOfPeriods,AC69)</f>
        <v>2040</v>
      </c>
      <c r="M99" s="302">
        <f t="shared" ref="M99" si="63">INDEX(EUconst_EndOfPeriods,AD69)</f>
        <v>2045</v>
      </c>
      <c r="N99" s="302">
        <f t="shared" ref="N99" si="64">INDEX(EUconst_EndOfPeriods,AE69)</f>
        <v>2050</v>
      </c>
      <c r="Q99" s="134"/>
      <c r="R99" s="272"/>
      <c r="S99" s="268"/>
    </row>
    <row r="100" spans="1:31" ht="12.75" customHeight="1" x14ac:dyDescent="0.2">
      <c r="C100" s="161"/>
      <c r="D100" s="363" t="s">
        <v>664</v>
      </c>
      <c r="E100" s="1279" t="str">
        <f>Translations!$B$284</f>
        <v>ME1: Оптимизация на процесите за различни периоди от 2027 г. нататък</v>
      </c>
      <c r="F100" s="1280"/>
      <c r="G100" s="1288" t="str">
        <f>Translations!$B$285</f>
        <v>IN1, IN3</v>
      </c>
      <c r="H100" s="1289"/>
      <c r="I100" s="447"/>
      <c r="J100" s="448">
        <v>1</v>
      </c>
      <c r="K100" s="448">
        <v>1</v>
      </c>
      <c r="L100" s="448">
        <v>0.3</v>
      </c>
      <c r="M100" s="448">
        <v>0.2</v>
      </c>
      <c r="N100" s="448"/>
      <c r="R100" s="273"/>
      <c r="S100" s="268"/>
    </row>
    <row r="101" spans="1:31" ht="12.75" customHeight="1" x14ac:dyDescent="0.2">
      <c r="C101" s="161"/>
      <c r="D101" s="363" t="s">
        <v>693</v>
      </c>
      <c r="E101" s="1281" t="str">
        <f>Translations!$B$286</f>
        <v>ME2: Нова пещ</v>
      </c>
      <c r="F101" s="1282"/>
      <c r="G101" s="1281" t="str">
        <f>Translations!$B$287</f>
        <v>IN2: Нова пещ</v>
      </c>
      <c r="H101" s="1290"/>
      <c r="I101" s="449"/>
      <c r="J101" s="450"/>
      <c r="K101" s="450"/>
      <c r="L101" s="450">
        <v>0.7</v>
      </c>
      <c r="M101" s="450">
        <v>0.8</v>
      </c>
      <c r="N101" s="450">
        <v>1</v>
      </c>
      <c r="S101" s="400" t="s">
        <v>561</v>
      </c>
      <c r="T101" s="166" t="str">
        <f>Translations!$B$288</f>
        <v>Начален период за мярката</v>
      </c>
      <c r="V101" s="166" t="s">
        <v>736</v>
      </c>
      <c r="X101" s="166" t="s">
        <v>738</v>
      </c>
      <c r="Y101" s="166" t="s">
        <v>737</v>
      </c>
      <c r="Z101" s="400">
        <v>2025</v>
      </c>
      <c r="AA101" s="400">
        <v>2030</v>
      </c>
      <c r="AB101" s="400">
        <v>2035</v>
      </c>
      <c r="AC101" s="400">
        <v>2040</v>
      </c>
      <c r="AD101" s="400">
        <v>2045</v>
      </c>
      <c r="AE101" s="400">
        <v>2050</v>
      </c>
    </row>
    <row r="102" spans="1:31" ht="12.75" customHeight="1" x14ac:dyDescent="0.2">
      <c r="A102" s="19"/>
      <c r="C102" s="161"/>
      <c r="D102" s="344">
        <v>1</v>
      </c>
      <c r="E102" s="1286"/>
      <c r="F102" s="1287"/>
      <c r="G102" s="1283"/>
      <c r="H102" s="1284"/>
      <c r="I102" s="425"/>
      <c r="J102" s="338"/>
      <c r="K102" s="338"/>
      <c r="L102" s="339"/>
      <c r="M102" s="338"/>
      <c r="N102" s="338"/>
      <c r="P102" s="288" t="str">
        <f>EUconst_SubMeasureImpact&amp;I66&amp;"_"&amp;D102</f>
        <v>SubMeasImp__1</v>
      </c>
      <c r="S102" s="419" t="str">
        <f ca="1">IFERROR(INDEX(E_MeasuresInvestMilestones!$S$22:$S$31,MATCH($E102,CNTR_ListExistMeasures,0)),"")</f>
        <v/>
      </c>
      <c r="T102" s="419" t="str">
        <f ca="1">IF(S102="","",MATCH(INDEX(E_MeasuresInvestMilestones!$E$22:$E$31,MATCH($S102,E_MeasuresInvestMilestones!$Q$22:$Q$31,0)),EUconst_Periods,0))</f>
        <v/>
      </c>
      <c r="V102" s="175" t="str">
        <f>I66</f>
        <v/>
      </c>
      <c r="X102" s="175" t="b">
        <f>AND(I66&lt;&gt;"",$E102="")</f>
        <v>0</v>
      </c>
      <c r="Z102" s="175" t="b">
        <f>IF(OR(AND(CNTR_ExistSubInstEntries,$E102=""),INDEX($AC:$AC,MATCH(EUconst_CessationRow&amp;$V102,$AA:$AA,0))&lt;=COLUMNS($Z101:Z101),SUMIFS(I:I,$P:$P,EUconst_SubAbsoluteReduction&amp;$V102)=0),
TRUE,
AND(CNTR_ExistSubInstEntries,$T102&gt;COLUMNS($Z101:Z101)) )</f>
        <v>1</v>
      </c>
      <c r="AA102" s="175" t="b">
        <f>IF(OR(AND(CNTR_ExistSubInstEntries,$E102=""),INDEX($AC:$AC,MATCH(EUconst_CessationRow&amp;$V102,$AA:$AA,0))&lt;=COLUMNS($Z101:AA101),SUMIFS(J:J,$P:$P,EUconst_SubAbsoluteReduction&amp;$V102)=0),
TRUE,
AND(CNTR_ExistSubInstEntries,$T102&gt;COLUMNS($Z101:AA101)) )</f>
        <v>1</v>
      </c>
      <c r="AB102" s="175" t="b">
        <f>IF(OR(AND(CNTR_ExistSubInstEntries,$E102=""),INDEX($AC:$AC,MATCH(EUconst_CessationRow&amp;$V102,$AA:$AA,0))&lt;=COLUMNS($Z101:AB101),SUMIFS(K:K,$P:$P,EUconst_SubAbsoluteReduction&amp;$V102)=0),
TRUE,
AND(CNTR_ExistSubInstEntries,$T102&gt;COLUMNS($Z101:AB101)) )</f>
        <v>1</v>
      </c>
      <c r="AC102" s="175" t="b">
        <f>IF(OR(AND(CNTR_ExistSubInstEntries,$E102=""),INDEX($AC:$AC,MATCH(EUconst_CessationRow&amp;$V102,$AA:$AA,0))&lt;=COLUMNS($Z101:AC101),SUMIFS(L:L,$P:$P,EUconst_SubAbsoluteReduction&amp;$V102)=0),
TRUE,
AND(CNTR_ExistSubInstEntries,$T102&gt;COLUMNS($Z101:AC101)) )</f>
        <v>1</v>
      </c>
      <c r="AD102" s="175" t="b">
        <f>IF(OR(AND(CNTR_ExistSubInstEntries,$E102=""),INDEX($AC:$AC,MATCH(EUconst_CessationRow&amp;$V102,$AA:$AA,0))&lt;=COLUMNS($Z101:AD101),SUMIFS(M:M,$P:$P,EUconst_SubAbsoluteReduction&amp;$V102)=0),
TRUE,
AND(CNTR_ExistSubInstEntries,$T102&gt;COLUMNS($Z101:AD101)) )</f>
        <v>1</v>
      </c>
      <c r="AE102" s="175" t="b">
        <f>IF(OR(AND(CNTR_ExistSubInstEntries,$E102=""),INDEX($AC:$AC,MATCH(EUconst_CessationRow&amp;$V102,$AA:$AA,0))&lt;=COLUMNS($Z101:AE101),SUMIFS(N:N,$P:$P,EUconst_SubAbsoluteReduction&amp;$V102)=0),
TRUE,
AND(CNTR_ExistSubInstEntries,$T102&gt;COLUMNS($Z101:AE101)) )</f>
        <v>1</v>
      </c>
    </row>
    <row r="103" spans="1:31" ht="12.75" customHeight="1" x14ac:dyDescent="0.2">
      <c r="A103" s="19"/>
      <c r="C103" s="161"/>
      <c r="D103" s="344">
        <v>2</v>
      </c>
      <c r="E103" s="1223"/>
      <c r="F103" s="1224"/>
      <c r="G103" s="1223"/>
      <c r="H103" s="1233"/>
      <c r="I103" s="426"/>
      <c r="J103" s="306"/>
      <c r="K103" s="306"/>
      <c r="L103" s="314"/>
      <c r="M103" s="306"/>
      <c r="N103" s="306"/>
      <c r="P103" s="288" t="str">
        <f>EUconst_SubMeasureImpact&amp;I66&amp;"_"&amp;D103</f>
        <v>SubMeasImp__2</v>
      </c>
      <c r="S103" s="419" t="str">
        <f ca="1">IFERROR(INDEX(E_MeasuresInvestMilestones!$S$22:$S$31,MATCH($E103,CNTR_ListExistMeasures,0)),"")</f>
        <v/>
      </c>
      <c r="T103" s="419" t="str">
        <f ca="1">IF(S103="","",MATCH(INDEX(E_MeasuresInvestMilestones!$E$22:$E$31,MATCH($S103,E_MeasuresInvestMilestones!$Q$22:$Q$31,0)),EUconst_Periods,0))</f>
        <v/>
      </c>
      <c r="V103" s="175" t="str">
        <f>V102</f>
        <v/>
      </c>
      <c r="X103" s="175" t="b">
        <f>AND(I66&lt;&gt;"",$E103="")</f>
        <v>0</v>
      </c>
      <c r="Z103" s="175" t="b">
        <f>IF(OR(AND(CNTR_ExistSubInstEntries,$E103=""),INDEX($AC:$AC,MATCH(EUconst_CessationRow&amp;$V103,$AA:$AA,0))&lt;=COLUMNS($Z102:Z102),SUMIFS(I:I,$P:$P,EUconst_SubAbsoluteReduction&amp;$V103)=0),
TRUE,
AND(CNTR_ExistSubInstEntries,$T103&gt;COLUMNS($Z102:Z102)) )</f>
        <v>1</v>
      </c>
      <c r="AA103" s="175" t="b">
        <f>IF(OR(AND(CNTR_ExistSubInstEntries,$E103=""),INDEX($AC:$AC,MATCH(EUconst_CessationRow&amp;$V103,$AA:$AA,0))&lt;=COLUMNS($Z102:AA102),SUMIFS(J:J,$P:$P,EUconst_SubAbsoluteReduction&amp;$V103)=0),
TRUE,
AND(CNTR_ExistSubInstEntries,$T103&gt;COLUMNS($Z102:AA102)) )</f>
        <v>1</v>
      </c>
      <c r="AB103" s="175" t="b">
        <f>IF(OR(AND(CNTR_ExistSubInstEntries,$E103=""),INDEX($AC:$AC,MATCH(EUconst_CessationRow&amp;$V103,$AA:$AA,0))&lt;=COLUMNS($Z102:AB102),SUMIFS(K:K,$P:$P,EUconst_SubAbsoluteReduction&amp;$V103)=0),
TRUE,
AND(CNTR_ExistSubInstEntries,$T103&gt;COLUMNS($Z102:AB102)) )</f>
        <v>1</v>
      </c>
      <c r="AC103" s="175" t="b">
        <f>IF(OR(AND(CNTR_ExistSubInstEntries,$E103=""),INDEX($AC:$AC,MATCH(EUconst_CessationRow&amp;$V103,$AA:$AA,0))&lt;=COLUMNS($Z102:AC102),SUMIFS(L:L,$P:$P,EUconst_SubAbsoluteReduction&amp;$V103)=0),
TRUE,
AND(CNTR_ExistSubInstEntries,$T103&gt;COLUMNS($Z102:AC102)) )</f>
        <v>1</v>
      </c>
      <c r="AD103" s="175" t="b">
        <f>IF(OR(AND(CNTR_ExistSubInstEntries,$E103=""),INDEX($AC:$AC,MATCH(EUconst_CessationRow&amp;$V103,$AA:$AA,0))&lt;=COLUMNS($Z102:AD102),SUMIFS(M:M,$P:$P,EUconst_SubAbsoluteReduction&amp;$V103)=0),
TRUE,
AND(CNTR_ExistSubInstEntries,$T103&gt;COLUMNS($Z102:AD102)) )</f>
        <v>1</v>
      </c>
      <c r="AE103" s="175" t="b">
        <f>IF(OR(AND(CNTR_ExistSubInstEntries,$E103=""),INDEX($AC:$AC,MATCH(EUconst_CessationRow&amp;$V103,$AA:$AA,0))&lt;=COLUMNS($Z102:AE102),SUMIFS(N:N,$P:$P,EUconst_SubAbsoluteReduction&amp;$V103)=0),
TRUE,
AND(CNTR_ExistSubInstEntries,$T103&gt;COLUMNS($Z102:AE102)) )</f>
        <v>1</v>
      </c>
    </row>
    <row r="104" spans="1:31" ht="12.75" customHeight="1" x14ac:dyDescent="0.2">
      <c r="A104" s="19"/>
      <c r="C104" s="161"/>
      <c r="D104" s="344">
        <v>3</v>
      </c>
      <c r="E104" s="1223"/>
      <c r="F104" s="1224"/>
      <c r="G104" s="1223"/>
      <c r="H104" s="1233"/>
      <c r="I104" s="426"/>
      <c r="J104" s="306"/>
      <c r="K104" s="306"/>
      <c r="L104" s="314"/>
      <c r="M104" s="306"/>
      <c r="N104" s="306"/>
      <c r="P104" s="288" t="str">
        <f>EUconst_SubMeasureImpact&amp;I66&amp;"_"&amp;D104</f>
        <v>SubMeasImp__3</v>
      </c>
      <c r="S104" s="419" t="str">
        <f ca="1">IFERROR(INDEX(E_MeasuresInvestMilestones!$S$22:$S$31,MATCH($E104,CNTR_ListExistMeasures,0)),"")</f>
        <v/>
      </c>
      <c r="T104" s="419" t="str">
        <f ca="1">IF(S104="","",MATCH(INDEX(E_MeasuresInvestMilestones!$E$22:$E$31,MATCH($S104,E_MeasuresInvestMilestones!$Q$22:$Q$31,0)),EUconst_Periods,0))</f>
        <v/>
      </c>
      <c r="V104" s="175" t="str">
        <f t="shared" ref="V104:V111" si="65">V103</f>
        <v/>
      </c>
      <c r="X104" s="175" t="b">
        <f>AND(I66&lt;&gt;"",$E104="")</f>
        <v>0</v>
      </c>
      <c r="Z104" s="175" t="b">
        <f>IF(OR(AND(CNTR_ExistSubInstEntries,$E104=""),INDEX($AC:$AC,MATCH(EUconst_CessationRow&amp;$V104,$AA:$AA,0))&lt;=COLUMNS($Z103:Z103),SUMIFS(I:I,$P:$P,EUconst_SubAbsoluteReduction&amp;$V104)=0),
TRUE,
AND(CNTR_ExistSubInstEntries,$T104&gt;COLUMNS($Z103:Z103)) )</f>
        <v>1</v>
      </c>
      <c r="AA104" s="175" t="b">
        <f>IF(OR(AND(CNTR_ExistSubInstEntries,$E104=""),INDEX($AC:$AC,MATCH(EUconst_CessationRow&amp;$V104,$AA:$AA,0))&lt;=COLUMNS($Z103:AA103),SUMIFS(J:J,$P:$P,EUconst_SubAbsoluteReduction&amp;$V104)=0),
TRUE,
AND(CNTR_ExistSubInstEntries,$T104&gt;COLUMNS($Z103:AA103)) )</f>
        <v>1</v>
      </c>
      <c r="AB104" s="175" t="b">
        <f>IF(OR(AND(CNTR_ExistSubInstEntries,$E104=""),INDEX($AC:$AC,MATCH(EUconst_CessationRow&amp;$V104,$AA:$AA,0))&lt;=COLUMNS($Z103:AB103),SUMIFS(K:K,$P:$P,EUconst_SubAbsoluteReduction&amp;$V104)=0),
TRUE,
AND(CNTR_ExistSubInstEntries,$T104&gt;COLUMNS($Z103:AB103)) )</f>
        <v>1</v>
      </c>
      <c r="AC104" s="175" t="b">
        <f>IF(OR(AND(CNTR_ExistSubInstEntries,$E104=""),INDEX($AC:$AC,MATCH(EUconst_CessationRow&amp;$V104,$AA:$AA,0))&lt;=COLUMNS($Z103:AC103),SUMIFS(L:L,$P:$P,EUconst_SubAbsoluteReduction&amp;$V104)=0),
TRUE,
AND(CNTR_ExistSubInstEntries,$T104&gt;COLUMNS($Z103:AC103)) )</f>
        <v>1</v>
      </c>
      <c r="AD104" s="175" t="b">
        <f>IF(OR(AND(CNTR_ExistSubInstEntries,$E104=""),INDEX($AC:$AC,MATCH(EUconst_CessationRow&amp;$V104,$AA:$AA,0))&lt;=COLUMNS($Z103:AD103),SUMIFS(M:M,$P:$P,EUconst_SubAbsoluteReduction&amp;$V104)=0),
TRUE,
AND(CNTR_ExistSubInstEntries,$T104&gt;COLUMNS($Z103:AD103)) )</f>
        <v>1</v>
      </c>
      <c r="AE104" s="175" t="b">
        <f>IF(OR(AND(CNTR_ExistSubInstEntries,$E104=""),INDEX($AC:$AC,MATCH(EUconst_CessationRow&amp;$V104,$AA:$AA,0))&lt;=COLUMNS($Z103:AE103),SUMIFS(N:N,$P:$P,EUconst_SubAbsoluteReduction&amp;$V104)=0),
TRUE,
AND(CNTR_ExistSubInstEntries,$T104&gt;COLUMNS($Z103:AE103)) )</f>
        <v>1</v>
      </c>
    </row>
    <row r="105" spans="1:31" ht="12.75" customHeight="1" x14ac:dyDescent="0.2">
      <c r="A105" s="19"/>
      <c r="C105" s="161"/>
      <c r="D105" s="344">
        <v>4</v>
      </c>
      <c r="E105" s="1223"/>
      <c r="F105" s="1224"/>
      <c r="G105" s="1223"/>
      <c r="H105" s="1233"/>
      <c r="I105" s="426"/>
      <c r="J105" s="306"/>
      <c r="K105" s="306"/>
      <c r="L105" s="314"/>
      <c r="M105" s="306"/>
      <c r="N105" s="306"/>
      <c r="P105" s="288" t="str">
        <f>EUconst_SubMeasureImpact&amp;I66&amp;"_"&amp;D105</f>
        <v>SubMeasImp__4</v>
      </c>
      <c r="S105" s="419" t="str">
        <f ca="1">IFERROR(INDEX(E_MeasuresInvestMilestones!$S$22:$S$31,MATCH($E105,CNTR_ListExistMeasures,0)),"")</f>
        <v/>
      </c>
      <c r="T105" s="419" t="str">
        <f ca="1">IF(S105="","",MATCH(INDEX(E_MeasuresInvestMilestones!$E$22:$E$31,MATCH($S105,E_MeasuresInvestMilestones!$Q$22:$Q$31,0)),EUconst_Periods,0))</f>
        <v/>
      </c>
      <c r="V105" s="175" t="str">
        <f t="shared" si="65"/>
        <v/>
      </c>
      <c r="X105" s="175" t="b">
        <f>AND(I66&lt;&gt;"",$E105="")</f>
        <v>0</v>
      </c>
      <c r="Z105" s="175" t="b">
        <f>IF(OR(AND(CNTR_ExistSubInstEntries,$E105=""),INDEX($AC:$AC,MATCH(EUconst_CessationRow&amp;$V105,$AA:$AA,0))&lt;=COLUMNS($Z104:Z104),SUMIFS(I:I,$P:$P,EUconst_SubAbsoluteReduction&amp;$V105)=0),
TRUE,
AND(CNTR_ExistSubInstEntries,$T105&gt;COLUMNS($Z104:Z104)) )</f>
        <v>1</v>
      </c>
      <c r="AA105" s="175" t="b">
        <f>IF(OR(AND(CNTR_ExistSubInstEntries,$E105=""),INDEX($AC:$AC,MATCH(EUconst_CessationRow&amp;$V105,$AA:$AA,0))&lt;=COLUMNS($Z104:AA104),SUMIFS(J:J,$P:$P,EUconst_SubAbsoluteReduction&amp;$V105)=0),
TRUE,
AND(CNTR_ExistSubInstEntries,$T105&gt;COLUMNS($Z104:AA104)) )</f>
        <v>1</v>
      </c>
      <c r="AB105" s="175" t="b">
        <f>IF(OR(AND(CNTR_ExistSubInstEntries,$E105=""),INDEX($AC:$AC,MATCH(EUconst_CessationRow&amp;$V105,$AA:$AA,0))&lt;=COLUMNS($Z104:AB104),SUMIFS(K:K,$P:$P,EUconst_SubAbsoluteReduction&amp;$V105)=0),
TRUE,
AND(CNTR_ExistSubInstEntries,$T105&gt;COLUMNS($Z104:AB104)) )</f>
        <v>1</v>
      </c>
      <c r="AC105" s="175" t="b">
        <f>IF(OR(AND(CNTR_ExistSubInstEntries,$E105=""),INDEX($AC:$AC,MATCH(EUconst_CessationRow&amp;$V105,$AA:$AA,0))&lt;=COLUMNS($Z104:AC104),SUMIFS(L:L,$P:$P,EUconst_SubAbsoluteReduction&amp;$V105)=0),
TRUE,
AND(CNTR_ExistSubInstEntries,$T105&gt;COLUMNS($Z104:AC104)) )</f>
        <v>1</v>
      </c>
      <c r="AD105" s="175" t="b">
        <f>IF(OR(AND(CNTR_ExistSubInstEntries,$E105=""),INDEX($AC:$AC,MATCH(EUconst_CessationRow&amp;$V105,$AA:$AA,0))&lt;=COLUMNS($Z104:AD104),SUMIFS(M:M,$P:$P,EUconst_SubAbsoluteReduction&amp;$V105)=0),
TRUE,
AND(CNTR_ExistSubInstEntries,$T105&gt;COLUMNS($Z104:AD104)) )</f>
        <v>1</v>
      </c>
      <c r="AE105" s="175" t="b">
        <f>IF(OR(AND(CNTR_ExistSubInstEntries,$E105=""),INDEX($AC:$AC,MATCH(EUconst_CessationRow&amp;$V105,$AA:$AA,0))&lt;=COLUMNS($Z104:AE104),SUMIFS(N:N,$P:$P,EUconst_SubAbsoluteReduction&amp;$V105)=0),
TRUE,
AND(CNTR_ExistSubInstEntries,$T105&gt;COLUMNS($Z104:AE104)) )</f>
        <v>1</v>
      </c>
    </row>
    <row r="106" spans="1:31" ht="12.75" customHeight="1" x14ac:dyDescent="0.2">
      <c r="A106" s="19"/>
      <c r="C106" s="161"/>
      <c r="D106" s="344">
        <v>5</v>
      </c>
      <c r="E106" s="1223"/>
      <c r="F106" s="1224"/>
      <c r="G106" s="1223"/>
      <c r="H106" s="1233"/>
      <c r="I106" s="426"/>
      <c r="J106" s="306"/>
      <c r="K106" s="306"/>
      <c r="L106" s="314"/>
      <c r="M106" s="306"/>
      <c r="N106" s="306"/>
      <c r="P106" s="288" t="str">
        <f>EUconst_SubMeasureImpact&amp;I66&amp;"_"&amp;D106</f>
        <v>SubMeasImp__5</v>
      </c>
      <c r="S106" s="419" t="str">
        <f ca="1">IFERROR(INDEX(E_MeasuresInvestMilestones!$S$22:$S$31,MATCH($E106,CNTR_ListExistMeasures,0)),"")</f>
        <v/>
      </c>
      <c r="T106" s="419" t="str">
        <f ca="1">IF(S106="","",MATCH(INDEX(E_MeasuresInvestMilestones!$E$22:$E$31,MATCH($S106,E_MeasuresInvestMilestones!$Q$22:$Q$31,0)),EUconst_Periods,0))</f>
        <v/>
      </c>
      <c r="V106" s="175" t="str">
        <f t="shared" si="65"/>
        <v/>
      </c>
      <c r="X106" s="175" t="b">
        <f>AND(I66&lt;&gt;"",$E106="")</f>
        <v>0</v>
      </c>
      <c r="Z106" s="175" t="b">
        <f>IF(OR(AND(CNTR_ExistSubInstEntries,$E106=""),INDEX($AC:$AC,MATCH(EUconst_CessationRow&amp;$V106,$AA:$AA,0))&lt;=COLUMNS($Z105:Z105),SUMIFS(I:I,$P:$P,EUconst_SubAbsoluteReduction&amp;$V106)=0),
TRUE,
AND(CNTR_ExistSubInstEntries,$T106&gt;COLUMNS($Z105:Z105)) )</f>
        <v>1</v>
      </c>
      <c r="AA106" s="175" t="b">
        <f>IF(OR(AND(CNTR_ExistSubInstEntries,$E106=""),INDEX($AC:$AC,MATCH(EUconst_CessationRow&amp;$V106,$AA:$AA,0))&lt;=COLUMNS($Z105:AA105),SUMIFS(J:J,$P:$P,EUconst_SubAbsoluteReduction&amp;$V106)=0),
TRUE,
AND(CNTR_ExistSubInstEntries,$T106&gt;COLUMNS($Z105:AA105)) )</f>
        <v>1</v>
      </c>
      <c r="AB106" s="175" t="b">
        <f>IF(OR(AND(CNTR_ExistSubInstEntries,$E106=""),INDEX($AC:$AC,MATCH(EUconst_CessationRow&amp;$V106,$AA:$AA,0))&lt;=COLUMNS($Z105:AB105),SUMIFS(K:K,$P:$P,EUconst_SubAbsoluteReduction&amp;$V106)=0),
TRUE,
AND(CNTR_ExistSubInstEntries,$T106&gt;COLUMNS($Z105:AB105)) )</f>
        <v>1</v>
      </c>
      <c r="AC106" s="175" t="b">
        <f>IF(OR(AND(CNTR_ExistSubInstEntries,$E106=""),INDEX($AC:$AC,MATCH(EUconst_CessationRow&amp;$V106,$AA:$AA,0))&lt;=COLUMNS($Z105:AC105),SUMIFS(L:L,$P:$P,EUconst_SubAbsoluteReduction&amp;$V106)=0),
TRUE,
AND(CNTR_ExistSubInstEntries,$T106&gt;COLUMNS($Z105:AC105)) )</f>
        <v>1</v>
      </c>
      <c r="AD106" s="175" t="b">
        <f>IF(OR(AND(CNTR_ExistSubInstEntries,$E106=""),INDEX($AC:$AC,MATCH(EUconst_CessationRow&amp;$V106,$AA:$AA,0))&lt;=COLUMNS($Z105:AD105),SUMIFS(M:M,$P:$P,EUconst_SubAbsoluteReduction&amp;$V106)=0),
TRUE,
AND(CNTR_ExistSubInstEntries,$T106&gt;COLUMNS($Z105:AD105)) )</f>
        <v>1</v>
      </c>
      <c r="AE106" s="175" t="b">
        <f>IF(OR(AND(CNTR_ExistSubInstEntries,$E106=""),INDEX($AC:$AC,MATCH(EUconst_CessationRow&amp;$V106,$AA:$AA,0))&lt;=COLUMNS($Z105:AE105),SUMIFS(N:N,$P:$P,EUconst_SubAbsoluteReduction&amp;$V106)=0),
TRUE,
AND(CNTR_ExistSubInstEntries,$T106&gt;COLUMNS($Z105:AE105)) )</f>
        <v>1</v>
      </c>
    </row>
    <row r="107" spans="1:31" ht="12.75" customHeight="1" x14ac:dyDescent="0.2">
      <c r="A107" s="19"/>
      <c r="C107" s="161"/>
      <c r="D107" s="344">
        <v>6</v>
      </c>
      <c r="E107" s="1223"/>
      <c r="F107" s="1224"/>
      <c r="G107" s="1223"/>
      <c r="H107" s="1233"/>
      <c r="I107" s="426"/>
      <c r="J107" s="306"/>
      <c r="K107" s="306"/>
      <c r="L107" s="314"/>
      <c r="M107" s="306"/>
      <c r="N107" s="306"/>
      <c r="P107" s="288" t="str">
        <f>EUconst_SubMeasureImpact&amp;I66&amp;"_"&amp;D107</f>
        <v>SubMeasImp__6</v>
      </c>
      <c r="S107" s="419" t="str">
        <f ca="1">IFERROR(INDEX(E_MeasuresInvestMilestones!$S$22:$S$31,MATCH($E107,CNTR_ListExistMeasures,0)),"")</f>
        <v/>
      </c>
      <c r="T107" s="419" t="str">
        <f ca="1">IF(S107="","",MATCH(INDEX(E_MeasuresInvestMilestones!$E$22:$E$31,MATCH($S107,E_MeasuresInvestMilestones!$Q$22:$Q$31,0)),EUconst_Periods,0))</f>
        <v/>
      </c>
      <c r="V107" s="175" t="str">
        <f t="shared" si="65"/>
        <v/>
      </c>
      <c r="X107" s="175" t="b">
        <f>AND(I66&lt;&gt;"",$E107="")</f>
        <v>0</v>
      </c>
      <c r="Z107" s="175" t="b">
        <f>IF(OR(AND(CNTR_ExistSubInstEntries,$E107=""),INDEX($AC:$AC,MATCH(EUconst_CessationRow&amp;$V107,$AA:$AA,0))&lt;=COLUMNS($Z106:Z106),SUMIFS(I:I,$P:$P,EUconst_SubAbsoluteReduction&amp;$V107)=0),
TRUE,
AND(CNTR_ExistSubInstEntries,$T107&gt;COLUMNS($Z106:Z106)) )</f>
        <v>1</v>
      </c>
      <c r="AA107" s="175" t="b">
        <f>IF(OR(AND(CNTR_ExistSubInstEntries,$E107=""),INDEX($AC:$AC,MATCH(EUconst_CessationRow&amp;$V107,$AA:$AA,0))&lt;=COLUMNS($Z106:AA106),SUMIFS(J:J,$P:$P,EUconst_SubAbsoluteReduction&amp;$V107)=0),
TRUE,
AND(CNTR_ExistSubInstEntries,$T107&gt;COLUMNS($Z106:AA106)) )</f>
        <v>1</v>
      </c>
      <c r="AB107" s="175" t="b">
        <f>IF(OR(AND(CNTR_ExistSubInstEntries,$E107=""),INDEX($AC:$AC,MATCH(EUconst_CessationRow&amp;$V107,$AA:$AA,0))&lt;=COLUMNS($Z106:AB106),SUMIFS(K:K,$P:$P,EUconst_SubAbsoluteReduction&amp;$V107)=0),
TRUE,
AND(CNTR_ExistSubInstEntries,$T107&gt;COLUMNS($Z106:AB106)) )</f>
        <v>1</v>
      </c>
      <c r="AC107" s="175" t="b">
        <f>IF(OR(AND(CNTR_ExistSubInstEntries,$E107=""),INDEX($AC:$AC,MATCH(EUconst_CessationRow&amp;$V107,$AA:$AA,0))&lt;=COLUMNS($Z106:AC106),SUMIFS(L:L,$P:$P,EUconst_SubAbsoluteReduction&amp;$V107)=0),
TRUE,
AND(CNTR_ExistSubInstEntries,$T107&gt;COLUMNS($Z106:AC106)) )</f>
        <v>1</v>
      </c>
      <c r="AD107" s="175" t="b">
        <f>IF(OR(AND(CNTR_ExistSubInstEntries,$E107=""),INDEX($AC:$AC,MATCH(EUconst_CessationRow&amp;$V107,$AA:$AA,0))&lt;=COLUMNS($Z106:AD106),SUMIFS(M:M,$P:$P,EUconst_SubAbsoluteReduction&amp;$V107)=0),
TRUE,
AND(CNTR_ExistSubInstEntries,$T107&gt;COLUMNS($Z106:AD106)) )</f>
        <v>1</v>
      </c>
      <c r="AE107" s="175" t="b">
        <f>IF(OR(AND(CNTR_ExistSubInstEntries,$E107=""),INDEX($AC:$AC,MATCH(EUconst_CessationRow&amp;$V107,$AA:$AA,0))&lt;=COLUMNS($Z106:AE106),SUMIFS(N:N,$P:$P,EUconst_SubAbsoluteReduction&amp;$V107)=0),
TRUE,
AND(CNTR_ExistSubInstEntries,$T107&gt;COLUMNS($Z106:AE106)) )</f>
        <v>1</v>
      </c>
    </row>
    <row r="108" spans="1:31" ht="12.75" customHeight="1" x14ac:dyDescent="0.2">
      <c r="A108" s="19"/>
      <c r="C108" s="193"/>
      <c r="D108" s="344">
        <v>7</v>
      </c>
      <c r="E108" s="1223"/>
      <c r="F108" s="1224"/>
      <c r="G108" s="1223"/>
      <c r="H108" s="1233"/>
      <c r="I108" s="426"/>
      <c r="J108" s="306"/>
      <c r="K108" s="306"/>
      <c r="L108" s="314"/>
      <c r="M108" s="306"/>
      <c r="N108" s="306"/>
      <c r="P108" s="288" t="str">
        <f>EUconst_SubMeasureImpact&amp;I66&amp;"_"&amp;D108</f>
        <v>SubMeasImp__7</v>
      </c>
      <c r="S108" s="419" t="str">
        <f ca="1">IFERROR(INDEX(E_MeasuresInvestMilestones!$S$22:$S$31,MATCH($E108,CNTR_ListExistMeasures,0)),"")</f>
        <v/>
      </c>
      <c r="T108" s="419" t="str">
        <f ca="1">IF(S108="","",MATCH(INDEX(E_MeasuresInvestMilestones!$E$22:$E$31,MATCH($S108,E_MeasuresInvestMilestones!$Q$22:$Q$31,0)),EUconst_Periods,0))</f>
        <v/>
      </c>
      <c r="V108" s="175" t="str">
        <f t="shared" si="65"/>
        <v/>
      </c>
      <c r="X108" s="175" t="b">
        <f>AND(I66&lt;&gt;"",$E108="")</f>
        <v>0</v>
      </c>
      <c r="Z108" s="175" t="b">
        <f>IF(OR(AND(CNTR_ExistSubInstEntries,$E108=""),INDEX($AC:$AC,MATCH(EUconst_CessationRow&amp;$V108,$AA:$AA,0))&lt;=COLUMNS($Z107:Z107),SUMIFS(I:I,$P:$P,EUconst_SubAbsoluteReduction&amp;$V108)=0),
TRUE,
AND(CNTR_ExistSubInstEntries,$T108&gt;COLUMNS($Z107:Z107)) )</f>
        <v>1</v>
      </c>
      <c r="AA108" s="175" t="b">
        <f>IF(OR(AND(CNTR_ExistSubInstEntries,$E108=""),INDEX($AC:$AC,MATCH(EUconst_CessationRow&amp;$V108,$AA:$AA,0))&lt;=COLUMNS($Z107:AA107),SUMIFS(J:J,$P:$P,EUconst_SubAbsoluteReduction&amp;$V108)=0),
TRUE,
AND(CNTR_ExistSubInstEntries,$T108&gt;COLUMNS($Z107:AA107)) )</f>
        <v>1</v>
      </c>
      <c r="AB108" s="175" t="b">
        <f>IF(OR(AND(CNTR_ExistSubInstEntries,$E108=""),INDEX($AC:$AC,MATCH(EUconst_CessationRow&amp;$V108,$AA:$AA,0))&lt;=COLUMNS($Z107:AB107),SUMIFS(K:K,$P:$P,EUconst_SubAbsoluteReduction&amp;$V108)=0),
TRUE,
AND(CNTR_ExistSubInstEntries,$T108&gt;COLUMNS($Z107:AB107)) )</f>
        <v>1</v>
      </c>
      <c r="AC108" s="175" t="b">
        <f>IF(OR(AND(CNTR_ExistSubInstEntries,$E108=""),INDEX($AC:$AC,MATCH(EUconst_CessationRow&amp;$V108,$AA:$AA,0))&lt;=COLUMNS($Z107:AC107),SUMIFS(L:L,$P:$P,EUconst_SubAbsoluteReduction&amp;$V108)=0),
TRUE,
AND(CNTR_ExistSubInstEntries,$T108&gt;COLUMNS($Z107:AC107)) )</f>
        <v>1</v>
      </c>
      <c r="AD108" s="175" t="b">
        <f>IF(OR(AND(CNTR_ExistSubInstEntries,$E108=""),INDEX($AC:$AC,MATCH(EUconst_CessationRow&amp;$V108,$AA:$AA,0))&lt;=COLUMNS($Z107:AD107),SUMIFS(M:M,$P:$P,EUconst_SubAbsoluteReduction&amp;$V108)=0),
TRUE,
AND(CNTR_ExistSubInstEntries,$T108&gt;COLUMNS($Z107:AD107)) )</f>
        <v>1</v>
      </c>
      <c r="AE108" s="175" t="b">
        <f>IF(OR(AND(CNTR_ExistSubInstEntries,$E108=""),INDEX($AC:$AC,MATCH(EUconst_CessationRow&amp;$V108,$AA:$AA,0))&lt;=COLUMNS($Z107:AE107),SUMIFS(N:N,$P:$P,EUconst_SubAbsoluteReduction&amp;$V108)=0),
TRUE,
AND(CNTR_ExistSubInstEntries,$T108&gt;COLUMNS($Z107:AE107)) )</f>
        <v>1</v>
      </c>
    </row>
    <row r="109" spans="1:31" ht="12.75" customHeight="1" x14ac:dyDescent="0.2">
      <c r="A109" s="19"/>
      <c r="C109" s="161"/>
      <c r="D109" s="344">
        <v>8</v>
      </c>
      <c r="E109" s="1223"/>
      <c r="F109" s="1224"/>
      <c r="G109" s="1223"/>
      <c r="H109" s="1233"/>
      <c r="I109" s="426"/>
      <c r="J109" s="306"/>
      <c r="K109" s="306"/>
      <c r="L109" s="314"/>
      <c r="M109" s="306"/>
      <c r="N109" s="306"/>
      <c r="P109" s="288" t="str">
        <f>EUconst_SubMeasureImpact&amp;I66&amp;"_"&amp;D109</f>
        <v>SubMeasImp__8</v>
      </c>
      <c r="S109" s="419" t="str">
        <f ca="1">IFERROR(INDEX(E_MeasuresInvestMilestones!$S$22:$S$31,MATCH($E109,CNTR_ListExistMeasures,0)),"")</f>
        <v/>
      </c>
      <c r="T109" s="419" t="str">
        <f ca="1">IF(S109="","",MATCH(INDEX(E_MeasuresInvestMilestones!$E$22:$E$31,MATCH($S109,E_MeasuresInvestMilestones!$Q$22:$Q$31,0)),EUconst_Periods,0))</f>
        <v/>
      </c>
      <c r="V109" s="175" t="str">
        <f t="shared" si="65"/>
        <v/>
      </c>
      <c r="X109" s="175" t="b">
        <f>AND(I66&lt;&gt;"",$E109="")</f>
        <v>0</v>
      </c>
      <c r="Z109" s="175" t="b">
        <f>IF(OR(AND(CNTR_ExistSubInstEntries,$E109=""),INDEX($AC:$AC,MATCH(EUconst_CessationRow&amp;$V109,$AA:$AA,0))&lt;=COLUMNS($Z108:Z108),SUMIFS(I:I,$P:$P,EUconst_SubAbsoluteReduction&amp;$V109)=0),
TRUE,
AND(CNTR_ExistSubInstEntries,$T109&gt;COLUMNS($Z108:Z108)) )</f>
        <v>1</v>
      </c>
      <c r="AA109" s="175" t="b">
        <f>IF(OR(AND(CNTR_ExistSubInstEntries,$E109=""),INDEX($AC:$AC,MATCH(EUconst_CessationRow&amp;$V109,$AA:$AA,0))&lt;=COLUMNS($Z108:AA108),SUMIFS(J:J,$P:$P,EUconst_SubAbsoluteReduction&amp;$V109)=0),
TRUE,
AND(CNTR_ExistSubInstEntries,$T109&gt;COLUMNS($Z108:AA108)) )</f>
        <v>1</v>
      </c>
      <c r="AB109" s="175" t="b">
        <f>IF(OR(AND(CNTR_ExistSubInstEntries,$E109=""),INDEX($AC:$AC,MATCH(EUconst_CessationRow&amp;$V109,$AA:$AA,0))&lt;=COLUMNS($Z108:AB108),SUMIFS(K:K,$P:$P,EUconst_SubAbsoluteReduction&amp;$V109)=0),
TRUE,
AND(CNTR_ExistSubInstEntries,$T109&gt;COLUMNS($Z108:AB108)) )</f>
        <v>1</v>
      </c>
      <c r="AC109" s="175" t="b">
        <f>IF(OR(AND(CNTR_ExistSubInstEntries,$E109=""),INDEX($AC:$AC,MATCH(EUconst_CessationRow&amp;$V109,$AA:$AA,0))&lt;=COLUMNS($Z108:AC108),SUMIFS(L:L,$P:$P,EUconst_SubAbsoluteReduction&amp;$V109)=0),
TRUE,
AND(CNTR_ExistSubInstEntries,$T109&gt;COLUMNS($Z108:AC108)) )</f>
        <v>1</v>
      </c>
      <c r="AD109" s="175" t="b">
        <f>IF(OR(AND(CNTR_ExistSubInstEntries,$E109=""),INDEX($AC:$AC,MATCH(EUconst_CessationRow&amp;$V109,$AA:$AA,0))&lt;=COLUMNS($Z108:AD108),SUMIFS(M:M,$P:$P,EUconst_SubAbsoluteReduction&amp;$V109)=0),
TRUE,
AND(CNTR_ExistSubInstEntries,$T109&gt;COLUMNS($Z108:AD108)) )</f>
        <v>1</v>
      </c>
      <c r="AE109" s="175" t="b">
        <f>IF(OR(AND(CNTR_ExistSubInstEntries,$E109=""),INDEX($AC:$AC,MATCH(EUconst_CessationRow&amp;$V109,$AA:$AA,0))&lt;=COLUMNS($Z108:AE108),SUMIFS(N:N,$P:$P,EUconst_SubAbsoluteReduction&amp;$V109)=0),
TRUE,
AND(CNTR_ExistSubInstEntries,$T109&gt;COLUMNS($Z108:AE108)) )</f>
        <v>1</v>
      </c>
    </row>
    <row r="110" spans="1:31" ht="12.75" customHeight="1" x14ac:dyDescent="0.2">
      <c r="A110" s="19"/>
      <c r="C110" s="161"/>
      <c r="D110" s="344">
        <v>9</v>
      </c>
      <c r="E110" s="1223"/>
      <c r="F110" s="1224"/>
      <c r="G110" s="1223"/>
      <c r="H110" s="1233"/>
      <c r="I110" s="426"/>
      <c r="J110" s="306"/>
      <c r="K110" s="306"/>
      <c r="L110" s="314"/>
      <c r="M110" s="306"/>
      <c r="N110" s="306"/>
      <c r="P110" s="288" t="str">
        <f>EUconst_SubMeasureImpact&amp;I66&amp;"_"&amp;D110</f>
        <v>SubMeasImp__9</v>
      </c>
      <c r="S110" s="419" t="str">
        <f ca="1">IFERROR(INDEX(E_MeasuresInvestMilestones!$S$22:$S$31,MATCH($E110,CNTR_ListExistMeasures,0)),"")</f>
        <v/>
      </c>
      <c r="T110" s="419" t="str">
        <f ca="1">IF(S110="","",MATCH(INDEX(E_MeasuresInvestMilestones!$E$22:$E$31,MATCH($S110,E_MeasuresInvestMilestones!$Q$22:$Q$31,0)),EUconst_Periods,0))</f>
        <v/>
      </c>
      <c r="V110" s="175" t="str">
        <f t="shared" si="65"/>
        <v/>
      </c>
      <c r="X110" s="175" t="b">
        <f>AND(I66&lt;&gt;"",$E110="")</f>
        <v>0</v>
      </c>
      <c r="Z110" s="175" t="b">
        <f>IF(OR(AND(CNTR_ExistSubInstEntries,$E110=""),INDEX($AC:$AC,MATCH(EUconst_CessationRow&amp;$V110,$AA:$AA,0))&lt;=COLUMNS($Z109:Z109),SUMIFS(I:I,$P:$P,EUconst_SubAbsoluteReduction&amp;$V110)=0),
TRUE,
AND(CNTR_ExistSubInstEntries,$T110&gt;COLUMNS($Z109:Z109)) )</f>
        <v>1</v>
      </c>
      <c r="AA110" s="175" t="b">
        <f>IF(OR(AND(CNTR_ExistSubInstEntries,$E110=""),INDEX($AC:$AC,MATCH(EUconst_CessationRow&amp;$V110,$AA:$AA,0))&lt;=COLUMNS($Z109:AA109),SUMIFS(J:J,$P:$P,EUconst_SubAbsoluteReduction&amp;$V110)=0),
TRUE,
AND(CNTR_ExistSubInstEntries,$T110&gt;COLUMNS($Z109:AA109)) )</f>
        <v>1</v>
      </c>
      <c r="AB110" s="175" t="b">
        <f>IF(OR(AND(CNTR_ExistSubInstEntries,$E110=""),INDEX($AC:$AC,MATCH(EUconst_CessationRow&amp;$V110,$AA:$AA,0))&lt;=COLUMNS($Z109:AB109),SUMIFS(K:K,$P:$P,EUconst_SubAbsoluteReduction&amp;$V110)=0),
TRUE,
AND(CNTR_ExistSubInstEntries,$T110&gt;COLUMNS($Z109:AB109)) )</f>
        <v>1</v>
      </c>
      <c r="AC110" s="175" t="b">
        <f>IF(OR(AND(CNTR_ExistSubInstEntries,$E110=""),INDEX($AC:$AC,MATCH(EUconst_CessationRow&amp;$V110,$AA:$AA,0))&lt;=COLUMNS($Z109:AC109),SUMIFS(L:L,$P:$P,EUconst_SubAbsoluteReduction&amp;$V110)=0),
TRUE,
AND(CNTR_ExistSubInstEntries,$T110&gt;COLUMNS($Z109:AC109)) )</f>
        <v>1</v>
      </c>
      <c r="AD110" s="175" t="b">
        <f>IF(OR(AND(CNTR_ExistSubInstEntries,$E110=""),INDEX($AC:$AC,MATCH(EUconst_CessationRow&amp;$V110,$AA:$AA,0))&lt;=COLUMNS($Z109:AD109),SUMIFS(M:M,$P:$P,EUconst_SubAbsoluteReduction&amp;$V110)=0),
TRUE,
AND(CNTR_ExistSubInstEntries,$T110&gt;COLUMNS($Z109:AD109)) )</f>
        <v>1</v>
      </c>
      <c r="AE110" s="175" t="b">
        <f>IF(OR(AND(CNTR_ExistSubInstEntries,$E110=""),INDEX($AC:$AC,MATCH(EUconst_CessationRow&amp;$V110,$AA:$AA,0))&lt;=COLUMNS($Z109:AE109),SUMIFS(N:N,$P:$P,EUconst_SubAbsoluteReduction&amp;$V110)=0),
TRUE,
AND(CNTR_ExistSubInstEntries,$T110&gt;COLUMNS($Z109:AE109)) )</f>
        <v>1</v>
      </c>
    </row>
    <row r="111" spans="1:31" ht="12.75" customHeight="1" x14ac:dyDescent="0.2">
      <c r="A111" s="19"/>
      <c r="C111" s="161"/>
      <c r="D111" s="344">
        <v>10</v>
      </c>
      <c r="E111" s="1229"/>
      <c r="F111" s="1230"/>
      <c r="G111" s="1229"/>
      <c r="H111" s="1234"/>
      <c r="I111" s="427"/>
      <c r="J111" s="307"/>
      <c r="K111" s="307"/>
      <c r="L111" s="315"/>
      <c r="M111" s="307"/>
      <c r="N111" s="307"/>
      <c r="P111" s="288" t="str">
        <f>EUconst_SubMeasureImpact&amp;I66&amp;"_"&amp;D111</f>
        <v>SubMeasImp__10</v>
      </c>
      <c r="S111" s="419" t="str">
        <f ca="1">IFERROR(INDEX(E_MeasuresInvestMilestones!$S$22:$S$31,MATCH($E111,CNTR_ListExistMeasures,0)),"")</f>
        <v/>
      </c>
      <c r="T111" s="419" t="str">
        <f ca="1">IF(S111="","",MATCH(INDEX(E_MeasuresInvestMilestones!$E$22:$E$31,MATCH($S111,E_MeasuresInvestMilestones!$Q$22:$Q$31,0)),EUconst_Periods,0))</f>
        <v/>
      </c>
      <c r="V111" s="175" t="str">
        <f t="shared" si="65"/>
        <v/>
      </c>
      <c r="X111" s="175" t="b">
        <f>AND(I66&lt;&gt;"",$E111="")</f>
        <v>0</v>
      </c>
      <c r="Z111" s="175" t="b">
        <f>IF(OR(AND(CNTR_ExistSubInstEntries,$E111=""),INDEX($AC:$AC,MATCH(EUconst_CessationRow&amp;$V111,$AA:$AA,0))&lt;=COLUMNS($Z110:Z110),SUMIFS(I:I,$P:$P,EUconst_SubAbsoluteReduction&amp;$V111)=0),
TRUE,
AND(CNTR_ExistSubInstEntries,$T111&gt;COLUMNS($Z110:Z110)) )</f>
        <v>1</v>
      </c>
      <c r="AA111" s="175" t="b">
        <f>IF(OR(AND(CNTR_ExistSubInstEntries,$E111=""),INDEX($AC:$AC,MATCH(EUconst_CessationRow&amp;$V111,$AA:$AA,0))&lt;=COLUMNS($Z110:AA110),SUMIFS(J:J,$P:$P,EUconst_SubAbsoluteReduction&amp;$V111)=0),
TRUE,
AND(CNTR_ExistSubInstEntries,$T111&gt;COLUMNS($Z110:AA110)) )</f>
        <v>1</v>
      </c>
      <c r="AB111" s="175" t="b">
        <f>IF(OR(AND(CNTR_ExistSubInstEntries,$E111=""),INDEX($AC:$AC,MATCH(EUconst_CessationRow&amp;$V111,$AA:$AA,0))&lt;=COLUMNS($Z110:AB110),SUMIFS(K:K,$P:$P,EUconst_SubAbsoluteReduction&amp;$V111)=0),
TRUE,
AND(CNTR_ExistSubInstEntries,$T111&gt;COLUMNS($Z110:AB110)) )</f>
        <v>1</v>
      </c>
      <c r="AC111" s="175" t="b">
        <f>IF(OR(AND(CNTR_ExistSubInstEntries,$E111=""),INDEX($AC:$AC,MATCH(EUconst_CessationRow&amp;$V111,$AA:$AA,0))&lt;=COLUMNS($Z110:AC110),SUMIFS(L:L,$P:$P,EUconst_SubAbsoluteReduction&amp;$V111)=0),
TRUE,
AND(CNTR_ExistSubInstEntries,$T111&gt;COLUMNS($Z110:AC110)) )</f>
        <v>1</v>
      </c>
      <c r="AD111" s="175" t="b">
        <f>IF(OR(AND(CNTR_ExistSubInstEntries,$E111=""),INDEX($AC:$AC,MATCH(EUconst_CessationRow&amp;$V111,$AA:$AA,0))&lt;=COLUMNS($Z110:AD110),SUMIFS(M:M,$P:$P,EUconst_SubAbsoluteReduction&amp;$V111)=0),
TRUE,
AND(CNTR_ExistSubInstEntries,$T111&gt;COLUMNS($Z110:AD110)) )</f>
        <v>1</v>
      </c>
      <c r="AE111" s="175" t="b">
        <f>IF(OR(AND(CNTR_ExistSubInstEntries,$E111=""),INDEX($AC:$AC,MATCH(EUconst_CessationRow&amp;$V111,$AA:$AA,0))&lt;=COLUMNS($Z110:AE110),SUMIFS(N:N,$P:$P,EUconst_SubAbsoluteReduction&amp;$V111)=0),
TRUE,
AND(CNTR_ExistSubInstEntries,$T111&gt;COLUMNS($Z110:AE110)) )</f>
        <v>1</v>
      </c>
    </row>
    <row r="112" spans="1:31" ht="12.75" customHeight="1" x14ac:dyDescent="0.2">
      <c r="A112" s="19"/>
      <c r="C112" s="161"/>
      <c r="D112" s="345" t="s">
        <v>119</v>
      </c>
      <c r="E112" s="1231" t="str">
        <f>Translations!$B$289</f>
        <v>Намаление в сравнение с изходното ниво (100% = стойности под i.)</v>
      </c>
      <c r="F112" s="1231"/>
      <c r="G112" s="1231"/>
      <c r="H112" s="1232"/>
      <c r="I112" s="428" t="str">
        <f>IF(AND(ISNUMBER(I97),COUNT(I102:I111)&gt;0),SUM(I102:I111)*I97,"")</f>
        <v/>
      </c>
      <c r="J112" s="380" t="str">
        <f t="shared" ref="J112" si="66">IF(AND(ISNUMBER(J97),COUNT(J102:J111)&gt;0),SUM(J102:J111)*J97,"")</f>
        <v/>
      </c>
      <c r="K112" s="380" t="str">
        <f>IF(AND(ISNUMBER(K97),COUNT(K102:K111)&gt;0),SUM(K102:K111)*K97,"")</f>
        <v/>
      </c>
      <c r="L112" s="380" t="str">
        <f t="shared" ref="L112:N112" si="67">IF(AND(ISNUMBER(L97),COUNT(L102:L111)&gt;0),SUM(L102:L111)*L97,"")</f>
        <v/>
      </c>
      <c r="M112" s="380" t="str">
        <f t="shared" si="67"/>
        <v/>
      </c>
      <c r="N112" s="380" t="str">
        <f t="shared" si="67"/>
        <v/>
      </c>
      <c r="P112" s="252"/>
      <c r="V112" s="369"/>
      <c r="X112" s="369"/>
    </row>
    <row r="113" spans="1:32" ht="12.75" customHeight="1" x14ac:dyDescent="0.2">
      <c r="A113" s="19"/>
      <c r="C113" s="161"/>
      <c r="D113" s="345" t="s">
        <v>120</v>
      </c>
      <c r="E113" s="1225" t="str">
        <f>Translations!$B$290</f>
        <v>Проверка на съответствието (= iii. / i.)</v>
      </c>
      <c r="F113" s="1225"/>
      <c r="G113" s="1225"/>
      <c r="H113" s="1226"/>
      <c r="I113" s="429" t="str">
        <f t="shared" ref="I113:N113" si="68">IF(COUNT(I102:I111)&gt;0,SUM(I102:I111),"")</f>
        <v/>
      </c>
      <c r="J113" s="381" t="str">
        <f t="shared" si="68"/>
        <v/>
      </c>
      <c r="K113" s="381" t="str">
        <f t="shared" si="68"/>
        <v/>
      </c>
      <c r="L113" s="381" t="str">
        <f t="shared" si="68"/>
        <v/>
      </c>
      <c r="M113" s="381" t="str">
        <f t="shared" si="68"/>
        <v/>
      </c>
      <c r="N113" s="381" t="str">
        <f t="shared" si="68"/>
        <v/>
      </c>
      <c r="P113" s="252"/>
      <c r="S113" s="316"/>
      <c r="T113" s="316"/>
      <c r="U113" s="316"/>
      <c r="V113" s="316"/>
    </row>
    <row r="114" spans="1:32" ht="12.75" customHeight="1" x14ac:dyDescent="0.2">
      <c r="A114" s="19"/>
      <c r="C114" s="161"/>
      <c r="D114" s="345" t="s">
        <v>121</v>
      </c>
      <c r="E114" s="1227" t="str">
        <f>Translations!$B$291</f>
        <v>Проверка на последователността (съобщение за грешка)</v>
      </c>
      <c r="F114" s="1228"/>
      <c r="G114" s="1228"/>
      <c r="H114" s="1228"/>
      <c r="I114" s="518" t="str">
        <f t="shared" ref="I114:N114" si="69">IF($I66="","",IF(OR(OR(AND(I74&lt;&gt;0,I82=EUconst_Cessation),AND(I74="",OR(I82&lt;&gt;EUconst_Cessation),I82&lt;&gt;"")),OR(AND(I113="",I74&lt;&gt;"",I74&lt;&gt;$G74),AND(I113&lt;&gt;"",OR(I82=EUconst_Cessation,I74="",I74=$G74))),AND(I74&lt;&gt;"",I74&lt;&gt;$G74,IFERROR(ROUND(I113,2),1)&lt;&gt;1)),EUconst_Inconsistent,""))</f>
        <v/>
      </c>
      <c r="J114" s="519" t="str">
        <f t="shared" si="69"/>
        <v/>
      </c>
      <c r="K114" s="519" t="str">
        <f t="shared" si="69"/>
        <v/>
      </c>
      <c r="L114" s="519" t="str">
        <f t="shared" si="69"/>
        <v/>
      </c>
      <c r="M114" s="519" t="str">
        <f t="shared" si="69"/>
        <v/>
      </c>
      <c r="N114" s="519" t="str">
        <f t="shared" si="69"/>
        <v/>
      </c>
      <c r="P114" s="252"/>
    </row>
    <row r="115" spans="1:32" ht="5.0999999999999996" customHeight="1" x14ac:dyDescent="0.2">
      <c r="A115" s="19"/>
      <c r="B115" s="165"/>
      <c r="C115" s="161"/>
      <c r="D115" s="325"/>
      <c r="I115" s="136"/>
      <c r="J115" s="136"/>
      <c r="K115" s="136"/>
      <c r="L115" s="136"/>
      <c r="M115" s="136"/>
      <c r="N115" s="282"/>
      <c r="P115" s="252"/>
    </row>
    <row r="116" spans="1:32" ht="12.75" customHeight="1" x14ac:dyDescent="0.2">
      <c r="C116" s="161"/>
      <c r="D116" s="360" t="s">
        <v>116</v>
      </c>
      <c r="E116" s="1235" t="str">
        <f>Translations!$B$292</f>
        <v>Други коментари</v>
      </c>
      <c r="F116" s="1235"/>
      <c r="G116" s="1235"/>
      <c r="H116" s="1235"/>
      <c r="I116" s="1235"/>
      <c r="J116" s="1235"/>
      <c r="K116" s="1235"/>
      <c r="L116" s="1235"/>
      <c r="M116" s="1235"/>
      <c r="N116" s="1236"/>
      <c r="P116" s="134"/>
      <c r="Q116" s="134"/>
      <c r="R116" s="134"/>
      <c r="S116" s="268"/>
    </row>
    <row r="117" spans="1:32" ht="38.85" customHeight="1" x14ac:dyDescent="0.2">
      <c r="A117" s="19"/>
      <c r="B117" s="165"/>
      <c r="C117" s="161"/>
      <c r="D117" s="325"/>
      <c r="E117" s="1220"/>
      <c r="F117" s="1221"/>
      <c r="G117" s="1221"/>
      <c r="H117" s="1221"/>
      <c r="I117" s="1221"/>
      <c r="J117" s="1221"/>
      <c r="K117" s="1221"/>
      <c r="L117" s="1221"/>
      <c r="M117" s="1221"/>
      <c r="N117" s="1222"/>
      <c r="P117" s="252"/>
    </row>
    <row r="118" spans="1:32" ht="12.75" customHeight="1" x14ac:dyDescent="0.2">
      <c r="A118" s="19"/>
      <c r="B118" s="165"/>
      <c r="C118" s="650"/>
      <c r="D118" s="651"/>
      <c r="E118" s="652"/>
      <c r="F118" s="652"/>
      <c r="G118" s="652"/>
      <c r="H118" s="652"/>
      <c r="I118" s="652"/>
      <c r="J118" s="652"/>
      <c r="K118" s="652"/>
      <c r="L118" s="652"/>
      <c r="M118" s="652"/>
      <c r="N118" s="653"/>
    </row>
    <row r="119" spans="1:32" ht="12.75" customHeight="1" thickBot="1" x14ac:dyDescent="0.25">
      <c r="A119" s="19"/>
      <c r="B119" s="165"/>
      <c r="E119" s="432"/>
      <c r="F119" s="644"/>
      <c r="G119" s="644"/>
      <c r="H119" s="644"/>
      <c r="I119" s="644"/>
      <c r="J119" s="644"/>
      <c r="K119" s="644"/>
      <c r="L119" s="644"/>
      <c r="M119" s="644"/>
      <c r="N119" s="644"/>
    </row>
    <row r="120" spans="1:32" ht="12.75" customHeight="1" thickBot="1" x14ac:dyDescent="0.3">
      <c r="A120" s="19"/>
      <c r="B120" s="165"/>
      <c r="C120" s="433"/>
      <c r="D120" s="433"/>
      <c r="E120" s="433"/>
      <c r="F120" s="433"/>
      <c r="G120" s="433"/>
      <c r="H120" s="433"/>
      <c r="I120" s="433"/>
      <c r="J120" s="433"/>
      <c r="K120" s="433"/>
      <c r="L120" s="433"/>
      <c r="M120" s="433"/>
      <c r="N120" s="433"/>
      <c r="P120" s="276"/>
      <c r="Q120" s="134"/>
      <c r="R120" s="134"/>
      <c r="S120" s="268"/>
    </row>
    <row r="121" spans="1:32" s="370" customFormat="1" ht="18" customHeight="1" thickBot="1" x14ac:dyDescent="0.25">
      <c r="A121" s="399">
        <f>C121</f>
        <v>3</v>
      </c>
      <c r="B121" s="120"/>
      <c r="C121" s="421">
        <f>C66+1</f>
        <v>3</v>
      </c>
      <c r="D121" s="1260" t="str">
        <f>Translations!$B$300</f>
        <v>Други процеси:</v>
      </c>
      <c r="E121" s="1261"/>
      <c r="F121" s="1261"/>
      <c r="G121" s="1261"/>
      <c r="H121" s="1262"/>
      <c r="I121" s="1263" t="str">
        <f>IF(COUNTIF(C_InstallationDescription!$S$60:$S$62,C121+20)&gt;0,INDEX(C_InstallationDescription!$E$60:$E$62,MATCH(C121+20,C_InstallationDescription!$S$60:$S$62,0)),"")</f>
        <v/>
      </c>
      <c r="J121" s="1264"/>
      <c r="K121" s="1264"/>
      <c r="L121" s="1264"/>
      <c r="M121" s="1264"/>
      <c r="N121" s="1265"/>
      <c r="O121" s="120"/>
      <c r="P121" s="287" t="str">
        <f>IF(CNTR_ExistSubInstEntries,IF(I121&lt;&gt;"",I121,""),EUconst_OtherProcess&amp; ": "&amp; C121)</f>
        <v>Друг процес: 3</v>
      </c>
      <c r="Q121" s="166"/>
      <c r="R121" s="166"/>
      <c r="S121" s="166"/>
      <c r="T121" s="166"/>
      <c r="U121" s="166"/>
      <c r="V121" s="166"/>
      <c r="W121" s="166"/>
      <c r="X121" s="287" t="str">
        <f>EUconst_StartRow&amp;I121</f>
        <v>Start_</v>
      </c>
      <c r="Y121" s="409" t="str">
        <f>IF($I121="","",INDEX(C_InstallationDescription!$V:$V,MATCH($X121,C_InstallationDescription!$P:$P,0)))</f>
        <v/>
      </c>
      <c r="Z121" s="409" t="str">
        <f>IF($I121="","",IF(Y121=INDEX(EUconst_SubinstallationStart,1),1,IF(Y121=INDEX(EUconst_SubinstallationStart,2),2,MATCH(Y121,EUconst_Periods,0))))</f>
        <v/>
      </c>
      <c r="AA121" s="287" t="str">
        <f>EUconst_CessationRow&amp;I121</f>
        <v>Cessation_</v>
      </c>
      <c r="AB121" s="409" t="str">
        <f>IF($I121="","",INDEX(C_InstallationDescription!$W:$W,MATCH($AA121,C_InstallationDescription!$Q:$Q,0)))</f>
        <v/>
      </c>
      <c r="AC121" s="409" t="str">
        <f>IF(OR(I121="",AB121=""),"",IF(AB121=INDEX(EUconst_SubinstallationCessation,1),10,IF(AB121=INDEX(EUconst_SubinstallationCessation,2),1,MATCH(AB121,EUconst_Periods,0))))</f>
        <v/>
      </c>
      <c r="AD121" s="169"/>
      <c r="AE121" s="554" t="b">
        <f>AND(CNTR_ExistSubInstEntries,I121="")</f>
        <v>0</v>
      </c>
      <c r="AF121" s="169"/>
    </row>
    <row r="122" spans="1:32" ht="12.75" customHeight="1" x14ac:dyDescent="0.2">
      <c r="C122" s="420"/>
      <c r="D122" s="644"/>
      <c r="E122" s="1216" t="str">
        <f>Translations!$B$263</f>
        <v>Името на подинсталацията на продуктовия еталон се показва автоматично въз основа на въведените данни в лист "C_InstallationDescription".</v>
      </c>
      <c r="F122" s="1217"/>
      <c r="G122" s="1217"/>
      <c r="H122" s="1217"/>
      <c r="I122" s="1217"/>
      <c r="J122" s="1217"/>
      <c r="K122" s="1217"/>
      <c r="L122" s="1217"/>
      <c r="M122" s="1217"/>
      <c r="N122" s="1218"/>
      <c r="P122" s="134"/>
      <c r="Q122" s="134"/>
      <c r="R122" s="134"/>
      <c r="S122" s="268"/>
    </row>
    <row r="123" spans="1:32" ht="5.0999999999999996" customHeight="1" x14ac:dyDescent="0.2">
      <c r="C123" s="161"/>
      <c r="N123" s="162"/>
      <c r="P123" s="276"/>
      <c r="Q123" s="134"/>
      <c r="R123" s="272"/>
      <c r="S123" s="268"/>
    </row>
    <row r="124" spans="1:32" ht="12.75" customHeight="1" x14ac:dyDescent="0.2">
      <c r="C124" s="161"/>
      <c r="D124" s="360" t="s">
        <v>114</v>
      </c>
      <c r="E124" s="18" t="str">
        <f>Translations!$B$264</f>
        <v>Специфични цели за емисиите</v>
      </c>
      <c r="F124" s="326"/>
      <c r="G124" s="326"/>
      <c r="H124" s="326"/>
      <c r="I124" s="326"/>
      <c r="J124" s="326"/>
      <c r="K124" s="326"/>
      <c r="L124" s="326"/>
      <c r="M124" s="326"/>
      <c r="N124" s="327"/>
      <c r="P124" s="275"/>
      <c r="Q124" s="275"/>
      <c r="R124" s="134"/>
      <c r="S124" s="268"/>
      <c r="Y124" s="559" t="str">
        <f>Translations!$B$265</f>
        <v>Периоди</v>
      </c>
      <c r="Z124" s="560">
        <v>1</v>
      </c>
      <c r="AA124" s="409">
        <v>2</v>
      </c>
      <c r="AB124" s="409">
        <v>3</v>
      </c>
      <c r="AC124" s="409">
        <v>4</v>
      </c>
      <c r="AD124" s="409">
        <v>5</v>
      </c>
      <c r="AE124" s="409">
        <v>6</v>
      </c>
    </row>
    <row r="125" spans="1:32" ht="25.5" customHeight="1" x14ac:dyDescent="0.2">
      <c r="C125" s="161"/>
      <c r="D125" s="18"/>
      <c r="E12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125" s="1242"/>
      <c r="G125" s="1242"/>
      <c r="H125" s="1242"/>
      <c r="I125" s="1242"/>
      <c r="J125" s="1242"/>
      <c r="K125" s="1242"/>
      <c r="L125" s="1242"/>
      <c r="M125" s="1242"/>
      <c r="N125" s="1243"/>
      <c r="P125" s="275"/>
      <c r="Q125" s="275"/>
      <c r="R125" s="134"/>
      <c r="S125" s="268"/>
    </row>
    <row r="126" spans="1:32" ht="12.75" customHeight="1" x14ac:dyDescent="0.2">
      <c r="C126" s="161"/>
      <c r="D126" s="18"/>
      <c r="E126" s="1244" t="str">
        <f>Translations!$B$267</f>
        <v>Базовата линия се изчислява автоматично въз основа на въведените исторически емисии в лист D_HistoricalEmissions.</v>
      </c>
      <c r="F126" s="1244"/>
      <c r="G126" s="1244"/>
      <c r="H126" s="1244"/>
      <c r="I126" s="1244"/>
      <c r="J126" s="1244"/>
      <c r="K126" s="1244"/>
      <c r="L126" s="1244"/>
      <c r="M126" s="1244"/>
      <c r="N126" s="1245"/>
    </row>
    <row r="127" spans="1:32" ht="5.0999999999999996" customHeight="1" x14ac:dyDescent="0.2">
      <c r="C127" s="161"/>
      <c r="D127" s="1005"/>
      <c r="E127" s="1005"/>
      <c r="F127" s="1005"/>
      <c r="G127" s="1005"/>
      <c r="H127" s="1005"/>
      <c r="I127" s="1005"/>
      <c r="J127" s="1005"/>
      <c r="K127" s="1005"/>
      <c r="L127" s="1005"/>
      <c r="M127" s="1005"/>
      <c r="N127" s="1219"/>
    </row>
    <row r="128" spans="1:32" ht="12.75" customHeight="1" x14ac:dyDescent="0.2">
      <c r="A128" s="19"/>
      <c r="B128" s="165"/>
      <c r="C128" s="161"/>
      <c r="D128" s="325"/>
      <c r="F128" s="324"/>
      <c r="G128" s="304" t="str">
        <f>Translations!$B$169</f>
        <v>Базова линия</v>
      </c>
      <c r="H128" s="422" t="str">
        <f xml:space="preserve"> EUconst_Unit</f>
        <v>Единица</v>
      </c>
      <c r="I128" s="424">
        <f t="shared" ref="I128" si="70">INDEX(EUconst_EndOfPeriods,Z124)</f>
        <v>2025</v>
      </c>
      <c r="J128" s="302">
        <f t="shared" ref="J128" si="71">INDEX(EUconst_EndOfPeriods,AA124)</f>
        <v>2030</v>
      </c>
      <c r="K128" s="302">
        <f t="shared" ref="K128" si="72">INDEX(EUconst_EndOfPeriods,AB124)</f>
        <v>2035</v>
      </c>
      <c r="L128" s="302">
        <f t="shared" ref="L128" si="73">INDEX(EUconst_EndOfPeriods,AC124)</f>
        <v>2040</v>
      </c>
      <c r="M128" s="302">
        <f t="shared" ref="M128" si="74">INDEX(EUconst_EndOfPeriods,AD124)</f>
        <v>2045</v>
      </c>
      <c r="N128" s="302">
        <f t="shared" ref="N128" si="75">INDEX(EUconst_EndOfPeriods,AE124)</f>
        <v>2050</v>
      </c>
      <c r="W128" s="166" t="s">
        <v>736</v>
      </c>
      <c r="Z128" s="205">
        <f t="shared" ref="Z128" si="76">I128</f>
        <v>2025</v>
      </c>
      <c r="AA128" s="205">
        <f t="shared" ref="AA128" si="77">J128</f>
        <v>2030</v>
      </c>
      <c r="AB128" s="205">
        <f t="shared" ref="AB128" si="78">K128</f>
        <v>2035</v>
      </c>
      <c r="AC128" s="205">
        <f t="shared" ref="AC128" si="79">L128</f>
        <v>2040</v>
      </c>
      <c r="AD128" s="205">
        <f t="shared" ref="AD128" si="80">M128</f>
        <v>2045</v>
      </c>
      <c r="AE128" s="205">
        <f t="shared" ref="AE128" si="81">N128</f>
        <v>2050</v>
      </c>
    </row>
    <row r="129" spans="1:31" ht="12.75" customHeight="1" x14ac:dyDescent="0.2">
      <c r="A129" s="19"/>
      <c r="B129" s="165"/>
      <c r="C129" s="161"/>
      <c r="D129" s="1237" t="s">
        <v>117</v>
      </c>
      <c r="E129" s="1238" t="str">
        <f>Translations!$B$264</f>
        <v>Специфични цели за емисиите</v>
      </c>
      <c r="F129" s="1239"/>
      <c r="G129" s="1272" t="str">
        <f>IF($I121="","",INDEX(D_HistoricalEmissions!$T:$T,MATCH(EUconst_HistorialEmissions&amp;$I121,D_HistoricalEmissions!$P:$P,0)))</f>
        <v/>
      </c>
      <c r="H129" s="1270" t="str">
        <f>IFERROR(INDEX(D_HistoricalEmissions!$H:$H,MATCH(EUconst_HistorialEmissions&amp;$I121,D_HistoricalEmissions!$P:$P,0)),"")</f>
        <v/>
      </c>
      <c r="I129" s="430"/>
      <c r="J129" s="364"/>
      <c r="K129" s="364"/>
      <c r="L129" s="364"/>
      <c r="M129" s="364"/>
      <c r="N129" s="364"/>
      <c r="P129" s="312" t="str">
        <f>EUConst_Target&amp;I121</f>
        <v>Target_</v>
      </c>
      <c r="W129" s="175" t="str">
        <f>I121</f>
        <v/>
      </c>
      <c r="Y129" s="166" t="s">
        <v>838</v>
      </c>
      <c r="Z129" s="205" t="b">
        <f>AND(CNTR_ExistSubInstEntries,OR($W129="",INDEX($Z:$Z,MATCH(EUconst_StartRow&amp;$W129,$X:$X,0))&gt;COLUMNS($Z128:Z128),INDEX($AC:$AC,MATCH(EUconst_CessationRow&amp;$W129,$AA:$AA,0))&lt;=COLUMNS($Z128:Z128)))</f>
        <v>0</v>
      </c>
      <c r="AA129" s="205" t="b">
        <f>AND(CNTR_ExistSubInstEntries,OR($W129="",INDEX($Z:$Z,MATCH(EUconst_StartRow&amp;$W129,$X:$X,0))&gt;COLUMNS($Z128:AA128),INDEX($AC:$AC,MATCH(EUconst_CessationRow&amp;$W129,$AA:$AA,0))&lt;=COLUMNS($Z128:AA128)))</f>
        <v>0</v>
      </c>
      <c r="AB129" s="205" t="b">
        <f>AND(CNTR_ExistSubInstEntries,OR($W129="",INDEX($Z:$Z,MATCH(EUconst_StartRow&amp;$W129,$X:$X,0))&gt;COLUMNS($Z128:AB128),INDEX($AC:$AC,MATCH(EUconst_CessationRow&amp;$W129,$AA:$AA,0))&lt;=COLUMNS($Z128:AB128)))</f>
        <v>0</v>
      </c>
      <c r="AC129" s="205" t="b">
        <f>AND(CNTR_ExistSubInstEntries,OR($W129="",INDEX($Z:$Z,MATCH(EUconst_StartRow&amp;$W129,$X:$X,0))&gt;COLUMNS($Z128:AC128),INDEX($AC:$AC,MATCH(EUconst_CessationRow&amp;$W129,$AA:$AA,0))&lt;=COLUMNS($Z128:AC128)))</f>
        <v>0</v>
      </c>
      <c r="AD129" s="205" t="b">
        <f>AND(CNTR_ExistSubInstEntries,OR($W129="",INDEX($Z:$Z,MATCH(EUconst_StartRow&amp;$W129,$X:$X,0))&gt;COLUMNS($Z128:AD128),INDEX($AC:$AC,MATCH(EUconst_CessationRow&amp;$W129,$AA:$AA,0))&lt;=COLUMNS($Z128:AD128)))</f>
        <v>0</v>
      </c>
      <c r="AE129" s="205" t="b">
        <f>AND(CNTR_ExistSubInstEntries,OR($W129="",INDEX($Z:$Z,MATCH(EUconst_StartRow&amp;$W129,$X:$X,0))&gt;COLUMNS($Z128:AE128),INDEX($AC:$AC,MATCH(EUconst_CessationRow&amp;$W129,$AA:$AA,0))&lt;=COLUMNS($Z128:AE128)))</f>
        <v>0</v>
      </c>
    </row>
    <row r="130" spans="1:31" ht="9.9499999999999993" customHeight="1" x14ac:dyDescent="0.2">
      <c r="A130" s="19"/>
      <c r="B130" s="165"/>
      <c r="C130" s="161"/>
      <c r="D130" s="1237"/>
      <c r="E130" s="1240"/>
      <c r="F130" s="1241"/>
      <c r="G130" s="1273"/>
      <c r="H130" s="1271"/>
      <c r="I130" s="555" t="str">
        <f>IF(OR($G129="",$G129=0),"",REPT("|",SUM(I129)/$G129*28))</f>
        <v/>
      </c>
      <c r="J130" s="556" t="str">
        <f t="shared" ref="J130:N130" si="82">IF(OR($G129="",$G129=0),"",REPT("|",SUM(J129)/$G129*28))</f>
        <v/>
      </c>
      <c r="K130" s="556" t="str">
        <f t="shared" si="82"/>
        <v/>
      </c>
      <c r="L130" s="556" t="str">
        <f t="shared" si="82"/>
        <v/>
      </c>
      <c r="M130" s="556" t="str">
        <f t="shared" si="82"/>
        <v/>
      </c>
      <c r="N130" s="556" t="str">
        <f t="shared" si="82"/>
        <v/>
      </c>
      <c r="P130" s="284"/>
      <c r="Q130" s="134"/>
      <c r="R130" s="134"/>
      <c r="S130" s="362"/>
      <c r="W130" s="175" t="str">
        <f>W129</f>
        <v/>
      </c>
      <c r="Z130" s="457" t="b">
        <f>AND(CNTR_ExistSubInstEntries,OR($W130="",INDEX($Z:$Z,MATCH(EUconst_StartRow&amp;$W130,$X:$X,0))&gt;COLUMNS($Z129:Z129),INDEX($AC:$AC,MATCH(EUconst_CessationRow&amp;$W130,$AA:$AA,0))&lt;=COLUMNS($Z129:Z129)))</f>
        <v>0</v>
      </c>
      <c r="AA130" s="457" t="b">
        <f>AND(CNTR_ExistSubInstEntries,OR($W130="",INDEX($Z:$Z,MATCH(EUconst_StartRow&amp;$W130,$X:$X,0))&gt;COLUMNS($Z129:AA129),INDEX($AC:$AC,MATCH(EUconst_CessationRow&amp;$W130,$AA:$AA,0))&lt;=COLUMNS($Z129:AA129)))</f>
        <v>0</v>
      </c>
      <c r="AB130" s="457" t="b">
        <f>AND(CNTR_ExistSubInstEntries,OR($W130="",INDEX($Z:$Z,MATCH(EUconst_StartRow&amp;$W130,$X:$X,0))&gt;COLUMNS($Z129:AB129),INDEX($AC:$AC,MATCH(EUconst_CessationRow&amp;$W130,$AA:$AA,0))&lt;=COLUMNS($Z129:AB129)))</f>
        <v>0</v>
      </c>
      <c r="AC130" s="457" t="b">
        <f>AND(CNTR_ExistSubInstEntries,OR($W130="",INDEX($Z:$Z,MATCH(EUconst_StartRow&amp;$W130,$X:$X,0))&gt;COLUMNS($Z129:AC129),INDEX($AC:$AC,MATCH(EUconst_CessationRow&amp;$W130,$AA:$AA,0))&lt;=COLUMNS($Z129:AC129)))</f>
        <v>0</v>
      </c>
      <c r="AD130" s="457" t="b">
        <f>AND(CNTR_ExistSubInstEntries,OR($W130="",INDEX($Z:$Z,MATCH(EUconst_StartRow&amp;$W130,$X:$X,0))&gt;COLUMNS($Z129:AD129),INDEX($AC:$AC,MATCH(EUconst_CessationRow&amp;$W130,$AA:$AA,0))&lt;=COLUMNS($Z129:AD129)))</f>
        <v>0</v>
      </c>
      <c r="AE130" s="457" t="b">
        <f>AND(CNTR_ExistSubInstEntries,OR($W130="",INDEX($Z:$Z,MATCH(EUconst_StartRow&amp;$W130,$X:$X,0))&gt;COLUMNS($Z129:AE129),INDEX($AC:$AC,MATCH(EUconst_CessationRow&amp;$W130,$AA:$AA,0))&lt;=COLUMNS($Z129:AE129)))</f>
        <v>0</v>
      </c>
    </row>
    <row r="131" spans="1:31" ht="12.75" customHeight="1" x14ac:dyDescent="0.2">
      <c r="A131" s="19"/>
      <c r="B131" s="165"/>
      <c r="C131" s="161"/>
      <c r="D131" s="345" t="s">
        <v>118</v>
      </c>
      <c r="E131" s="1266" t="str">
        <f>Translations!$B$268</f>
        <v>Цели за абсолютни емисии</v>
      </c>
      <c r="F131" s="1267"/>
      <c r="G131" s="473" t="str">
        <f>IF($I121="","",INDEX(D_HistoricalEmissions!$T:$T,MATCH(EUconst_HistorialAbsEmissions&amp;$I121,D_HistoricalEmissions!$P:$P,0)))</f>
        <v/>
      </c>
      <c r="H131" s="423" t="str">
        <f>EUconst_tCO2e</f>
        <v>t CO2e</v>
      </c>
      <c r="I131" s="431"/>
      <c r="J131" s="305"/>
      <c r="K131" s="305"/>
      <c r="L131" s="305"/>
      <c r="M131" s="305"/>
      <c r="N131" s="305"/>
      <c r="P131" s="284"/>
      <c r="Q131" s="134"/>
      <c r="R131" s="134"/>
      <c r="S131" s="268"/>
      <c r="W131" s="175" t="str">
        <f t="shared" ref="W131" si="83">W130</f>
        <v/>
      </c>
      <c r="Z131" s="205" t="b">
        <f>AND(CNTR_ExistSubInstEntries,OR($W131="",INDEX($Z:$Z,MATCH(EUconst_StartRow&amp;$W131,$X:$X,0))&gt;COLUMNS($Z130:Z130),INDEX($AC:$AC,MATCH(EUconst_CessationRow&amp;$W131,$AA:$AA,0))&lt;=COLUMNS($Z130:Z130)))</f>
        <v>0</v>
      </c>
      <c r="AA131" s="205" t="b">
        <f>AND(CNTR_ExistSubInstEntries,OR($W131="",INDEX($Z:$Z,MATCH(EUconst_StartRow&amp;$W131,$X:$X,0))&gt;COLUMNS($Z130:AA130),INDEX($AC:$AC,MATCH(EUconst_CessationRow&amp;$W131,$AA:$AA,0))&lt;=COLUMNS($Z130:AA130)))</f>
        <v>0</v>
      </c>
      <c r="AB131" s="205" t="b">
        <f>AND(CNTR_ExistSubInstEntries,OR($W131="",INDEX($Z:$Z,MATCH(EUconst_StartRow&amp;$W131,$X:$X,0))&gt;COLUMNS($Z130:AB130),INDEX($AC:$AC,MATCH(EUconst_CessationRow&amp;$W131,$AA:$AA,0))&lt;=COLUMNS($Z130:AB130)))</f>
        <v>0</v>
      </c>
      <c r="AC131" s="205" t="b">
        <f>AND(CNTR_ExistSubInstEntries,OR($W131="",INDEX($Z:$Z,MATCH(EUconst_StartRow&amp;$W131,$X:$X,0))&gt;COLUMNS($Z130:AC130),INDEX($AC:$AC,MATCH(EUconst_CessationRow&amp;$W131,$AA:$AA,0))&lt;=COLUMNS($Z130:AC130)))</f>
        <v>0</v>
      </c>
      <c r="AD131" s="205" t="b">
        <f>AND(CNTR_ExistSubInstEntries,OR($W131="",INDEX($Z:$Z,MATCH(EUconst_StartRow&amp;$W131,$X:$X,0))&gt;COLUMNS($Z130:AD130),INDEX($AC:$AC,MATCH(EUconst_CessationRow&amp;$W131,$AA:$AA,0))&lt;=COLUMNS($Z130:AD130)))</f>
        <v>0</v>
      </c>
      <c r="AE131" s="205" t="b">
        <f>AND(CNTR_ExistSubInstEntries,OR($W131="",INDEX($Z:$Z,MATCH(EUconst_StartRow&amp;$W131,$X:$X,0))&gt;COLUMNS($Z130:AE130),INDEX($AC:$AC,MATCH(EUconst_CessationRow&amp;$W131,$AA:$AA,0))&lt;=COLUMNS($Z130:AE130)))</f>
        <v>0</v>
      </c>
    </row>
    <row r="132" spans="1:31" ht="5.0999999999999996" customHeight="1" x14ac:dyDescent="0.2">
      <c r="C132" s="161"/>
      <c r="D132" s="1005"/>
      <c r="E132" s="1005"/>
      <c r="F132" s="1005"/>
      <c r="G132" s="1005"/>
      <c r="H132" s="1005"/>
      <c r="I132" s="1005"/>
      <c r="J132" s="1005"/>
      <c r="K132" s="1005"/>
      <c r="L132" s="1005"/>
      <c r="M132" s="1005"/>
      <c r="N132" s="1219"/>
    </row>
    <row r="133" spans="1:31" ht="12.75" customHeight="1" x14ac:dyDescent="0.2">
      <c r="C133" s="161"/>
      <c r="D133" s="360" t="s">
        <v>687</v>
      </c>
      <c r="E133" s="18" t="str">
        <f>Translations!$B$269</f>
        <v>Относителни цели за емисиите</v>
      </c>
      <c r="H133" s="121"/>
      <c r="L133" s="557"/>
      <c r="N133" s="162"/>
      <c r="P133" s="276"/>
      <c r="Q133" s="134"/>
      <c r="R133" s="272"/>
      <c r="S133" s="268"/>
    </row>
    <row r="134" spans="1:31" ht="25.5" customHeight="1" x14ac:dyDescent="0.2">
      <c r="C134" s="161"/>
      <c r="D134" s="736"/>
      <c r="E13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134" s="1242"/>
      <c r="G134" s="1242"/>
      <c r="H134" s="1242"/>
      <c r="I134" s="1242"/>
      <c r="J134" s="1242"/>
      <c r="K134" s="1242"/>
      <c r="L134" s="1242"/>
      <c r="M134" s="1242"/>
      <c r="N134" s="1243"/>
    </row>
    <row r="135" spans="1:31" ht="25.5" customHeight="1" x14ac:dyDescent="0.2">
      <c r="C135" s="161"/>
      <c r="D135" s="736"/>
      <c r="E135" s="736"/>
      <c r="F135" s="736"/>
      <c r="G135" s="736"/>
      <c r="H135" s="746" t="str">
        <f>Translations!$B$271</f>
        <v>Референтна стойност</v>
      </c>
      <c r="I135" s="1246">
        <f t="shared" ref="I135" si="84">INDEX(EUconst_EndOfPeriods,Z124)</f>
        <v>2025</v>
      </c>
      <c r="J135" s="1268">
        <f t="shared" ref="J135" si="85">INDEX(EUconst_EndOfPeriods,AA124)</f>
        <v>2030</v>
      </c>
      <c r="K135" s="1268">
        <f t="shared" ref="K135" si="86">INDEX(EUconst_EndOfPeriods,AB124)</f>
        <v>2035</v>
      </c>
      <c r="L135" s="1268">
        <f t="shared" ref="L135" si="87">INDEX(EUconst_EndOfPeriods,AC124)</f>
        <v>2040</v>
      </c>
      <c r="M135" s="1268">
        <f t="shared" ref="M135" si="88">INDEX(EUconst_EndOfPeriods,AD124)</f>
        <v>2045</v>
      </c>
      <c r="N135" s="1268">
        <f t="shared" ref="N135" si="89">INDEX(EUconst_EndOfPeriods,AE124)</f>
        <v>2050</v>
      </c>
    </row>
    <row r="136" spans="1:31" ht="12.75" customHeight="1" x14ac:dyDescent="0.2">
      <c r="C136" s="161"/>
      <c r="D136" s="736"/>
      <c r="E136" s="736"/>
      <c r="F136" s="736"/>
      <c r="G136" s="736"/>
      <c r="H136" s="456" t="str">
        <f>H129</f>
        <v/>
      </c>
      <c r="I136" s="1247"/>
      <c r="J136" s="1269"/>
      <c r="K136" s="1269"/>
      <c r="L136" s="1269"/>
      <c r="M136" s="1269"/>
      <c r="N136" s="1269"/>
    </row>
    <row r="137" spans="1:31" ht="12.75" customHeight="1" x14ac:dyDescent="0.2">
      <c r="A137" s="19"/>
      <c r="B137" s="165"/>
      <c r="C137" s="161"/>
      <c r="D137" s="345" t="s">
        <v>117</v>
      </c>
      <c r="E137" s="1275" t="str">
        <f>Translations!$B$272</f>
        <v>Относително към изходната стойност</v>
      </c>
      <c r="F137" s="1275"/>
      <c r="G137" s="1276"/>
      <c r="H137" s="474" t="str">
        <f>G129</f>
        <v/>
      </c>
      <c r="I137" s="475" t="str">
        <f t="shared" ref="I137" si="90">IF($I121="","",IF($H137="",Euconst_NA,IF(IFERROR($AC121&lt;=Z124,FALSE),EUconst_Cessation,IF(ISBLANK(I129),"",IF($H137=0,Euconst_NA,(I129/$H137))))))</f>
        <v/>
      </c>
      <c r="J137" s="441" t="str">
        <f t="shared" ref="J137" si="91">IF($I121="","",IF($H137="",Euconst_NA,IF(IFERROR($AC121&lt;=AA124,FALSE),EUconst_Cessation,IF(ISBLANK(J129),"",IF($H137=0,Euconst_NA,(J129/$H137))))))</f>
        <v/>
      </c>
      <c r="K137" s="441" t="str">
        <f t="shared" ref="K137" si="92">IF($I121="","",IF($H137="",Euconst_NA,IF(IFERROR($AC121&lt;=AB124,FALSE),EUconst_Cessation,IF(ISBLANK(K129),"",IF($H137=0,Euconst_NA,(K129/$H137))))))</f>
        <v/>
      </c>
      <c r="L137" s="441" t="str">
        <f t="shared" ref="L137" si="93">IF($I121="","",IF($H137="",Euconst_NA,IF(IFERROR($AC121&lt;=AC124,FALSE),EUconst_Cessation,IF(ISBLANK(L129),"",IF($H137=0,Euconst_NA,(L129/$H137))))))</f>
        <v/>
      </c>
      <c r="M137" s="441" t="str">
        <f t="shared" ref="M137" si="94">IF($I121="","",IF($H137="",Euconst_NA,IF(IFERROR($AC121&lt;=AD124,FALSE),EUconst_Cessation,IF(ISBLANK(M129),"",IF($H137=0,Euconst_NA,(M129/$H137))))))</f>
        <v/>
      </c>
      <c r="N137" s="441" t="str">
        <f t="shared" ref="N137" si="95">IF($I121="","",IF($H137="",Euconst_NA,IF(IFERROR($AC121&lt;=AE124,FALSE),EUconst_Cessation,IF(ISBLANK(N129),"",IF($H137=0,Euconst_NA,(N129/$H137))))))</f>
        <v/>
      </c>
      <c r="P137" s="312" t="str">
        <f>EUconst_SubRelToBaseline&amp;I121</f>
        <v>RelBL_</v>
      </c>
      <c r="Q137" s="134"/>
      <c r="R137" s="134"/>
      <c r="S137" s="268"/>
    </row>
    <row r="138" spans="1:31" ht="12.75" customHeight="1" x14ac:dyDescent="0.2">
      <c r="A138" s="19"/>
      <c r="B138" s="165"/>
      <c r="C138" s="161"/>
      <c r="D138" s="345" t="s">
        <v>118</v>
      </c>
      <c r="E138" s="1277" t="str">
        <f>Translations!$B$273</f>
        <v>Относително към съответната стойност на БМ</v>
      </c>
      <c r="F138" s="1277"/>
      <c r="G138" s="1278"/>
      <c r="H138" s="655" t="str">
        <f t="shared" ref="H138:N138" si="96">Euconst_NA</f>
        <v>N.A.</v>
      </c>
      <c r="I138" s="656" t="str">
        <f t="shared" si="96"/>
        <v>N.A.</v>
      </c>
      <c r="J138" s="657" t="str">
        <f t="shared" si="96"/>
        <v>N.A.</v>
      </c>
      <c r="K138" s="657" t="str">
        <f t="shared" si="96"/>
        <v>N.A.</v>
      </c>
      <c r="L138" s="657" t="str">
        <f t="shared" si="96"/>
        <v>N.A.</v>
      </c>
      <c r="M138" s="657" t="str">
        <f t="shared" si="96"/>
        <v>N.A.</v>
      </c>
      <c r="N138" s="657" t="str">
        <f t="shared" si="96"/>
        <v>N.A.</v>
      </c>
      <c r="P138" s="312" t="str">
        <f>EUconst_SubRelToBM&amp;I121</f>
        <v>RelBM_</v>
      </c>
      <c r="Q138" s="134"/>
      <c r="R138" s="134"/>
      <c r="S138" s="268"/>
    </row>
    <row r="139" spans="1:31" ht="5.0999999999999996" customHeight="1" x14ac:dyDescent="0.2">
      <c r="A139" s="19"/>
      <c r="B139" s="165"/>
      <c r="C139" s="161"/>
      <c r="D139" s="20"/>
      <c r="E139" s="267"/>
      <c r="F139" s="267"/>
      <c r="G139" s="267"/>
      <c r="H139" s="303"/>
      <c r="I139" s="477"/>
      <c r="J139" s="477"/>
      <c r="K139" s="478"/>
      <c r="L139" s="477"/>
      <c r="M139" s="477"/>
      <c r="N139" s="479"/>
      <c r="P139" s="276"/>
      <c r="Q139" s="134"/>
      <c r="R139" s="134"/>
      <c r="S139" s="268"/>
    </row>
    <row r="140" spans="1:31" ht="12.75" customHeight="1" x14ac:dyDescent="0.2">
      <c r="C140" s="161"/>
      <c r="D140" s="360" t="s">
        <v>688</v>
      </c>
      <c r="E140" s="18" t="str">
        <f>Translations!$B$274</f>
        <v>Разпределение на намалението на специфичните емисии по мерки и инвестиции</v>
      </c>
      <c r="F140" s="285"/>
      <c r="G140" s="283"/>
      <c r="H140" s="472"/>
      <c r="N140" s="162"/>
      <c r="P140" s="134"/>
      <c r="Q140" s="134"/>
      <c r="R140" s="134"/>
      <c r="S140" s="268"/>
    </row>
    <row r="141" spans="1:31" ht="12.75" customHeight="1" x14ac:dyDescent="0.2">
      <c r="C141" s="161"/>
      <c r="D141" s="360"/>
      <c r="E141" s="1242" t="str">
        <f>Translations!$B$275</f>
        <v>Моля, изберете от падащия списък всяка мярка, която оказва въздействие върху целите, посочени по-горе за тази подинсталация.</v>
      </c>
      <c r="F141" s="1242"/>
      <c r="G141" s="1242"/>
      <c r="H141" s="1242"/>
      <c r="I141" s="1242"/>
      <c r="J141" s="1242"/>
      <c r="K141" s="1242"/>
      <c r="L141" s="1242"/>
      <c r="M141" s="1242"/>
      <c r="N141" s="1243"/>
      <c r="P141" s="134"/>
      <c r="Q141" s="134"/>
      <c r="R141" s="134"/>
      <c r="S141" s="268"/>
    </row>
    <row r="142" spans="1:31" ht="25.5" customHeight="1" x14ac:dyDescent="0.2">
      <c r="C142" s="161"/>
      <c r="D142" s="20"/>
      <c r="E14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142" s="1242"/>
      <c r="G142" s="1242"/>
      <c r="H142" s="1242"/>
      <c r="I142" s="1242"/>
      <c r="J142" s="1242"/>
      <c r="K142" s="1242"/>
      <c r="L142" s="1242"/>
      <c r="M142" s="1242"/>
      <c r="N142" s="1243"/>
      <c r="P142" s="351"/>
      <c r="Q142" s="134"/>
      <c r="R142" s="134"/>
      <c r="S142" s="268"/>
    </row>
    <row r="143" spans="1:31" ht="25.5" customHeight="1" x14ac:dyDescent="0.2">
      <c r="C143" s="161"/>
      <c r="D143" s="20"/>
      <c r="E14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143" s="1242"/>
      <c r="G143" s="1242"/>
      <c r="H143" s="1242"/>
      <c r="I143" s="1242"/>
      <c r="J143" s="1242"/>
      <c r="K143" s="1242"/>
      <c r="L143" s="1242"/>
      <c r="M143" s="1242"/>
      <c r="N143" s="1243"/>
      <c r="P143" s="351"/>
      <c r="Q143" s="134"/>
      <c r="R143" s="134"/>
      <c r="S143" s="268"/>
    </row>
    <row r="144" spans="1:31" ht="25.5" customHeight="1" x14ac:dyDescent="0.2">
      <c r="C144" s="161"/>
      <c r="D144" s="20"/>
      <c r="E14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144" s="1242"/>
      <c r="G144" s="1242"/>
      <c r="H144" s="1242"/>
      <c r="I144" s="1242"/>
      <c r="J144" s="1242"/>
      <c r="K144" s="1242"/>
      <c r="L144" s="1242"/>
      <c r="M144" s="1242"/>
      <c r="N144" s="1243"/>
      <c r="P144" s="134"/>
      <c r="Q144" s="134"/>
      <c r="R144" s="134"/>
      <c r="S144" s="268"/>
    </row>
    <row r="145" spans="1:31" ht="12.75" customHeight="1" x14ac:dyDescent="0.2">
      <c r="C145" s="161"/>
      <c r="D145" s="20"/>
      <c r="E145" s="1242" t="str">
        <f>Translations!$B$279</f>
        <v>Проверката за съгласуваност под v. ще доведе до съобщение за грешка в следните случаи:</v>
      </c>
      <c r="F145" s="1242"/>
      <c r="G145" s="1242"/>
      <c r="H145" s="1242"/>
      <c r="I145" s="1242"/>
      <c r="J145" s="1242"/>
      <c r="K145" s="1242"/>
      <c r="L145" s="1242"/>
      <c r="M145" s="1242"/>
      <c r="N145" s="1243"/>
      <c r="P145" s="134"/>
      <c r="Q145" s="134"/>
      <c r="R145" s="134"/>
      <c r="S145" s="268"/>
    </row>
    <row r="146" spans="1:31" ht="12.75" customHeight="1" x14ac:dyDescent="0.2">
      <c r="C146" s="161"/>
      <c r="D146" s="20"/>
      <c r="E146" s="514" t="s">
        <v>747</v>
      </c>
      <c r="F146" s="1242" t="str">
        <f>Translations!$B$280</f>
        <v>не се определят цели преди прекратяване или се определят цели след прекратяване;</v>
      </c>
      <c r="G146" s="1242"/>
      <c r="H146" s="1242"/>
      <c r="I146" s="1242"/>
      <c r="J146" s="1242"/>
      <c r="K146" s="1242"/>
      <c r="L146" s="1242"/>
      <c r="M146" s="1242"/>
      <c r="N146" s="1243"/>
      <c r="O146" s="739"/>
      <c r="P146" s="134"/>
      <c r="Q146" s="134"/>
      <c r="R146" s="134"/>
      <c r="S146" s="268"/>
    </row>
    <row r="147" spans="1:31" ht="12.75" customHeight="1" x14ac:dyDescent="0.2">
      <c r="C147" s="161"/>
      <c r="D147" s="20"/>
      <c r="E147" s="514" t="s">
        <v>747</v>
      </c>
      <c r="F14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147" s="1242"/>
      <c r="H147" s="1242"/>
      <c r="I147" s="1242"/>
      <c r="J147" s="1242"/>
      <c r="K147" s="1242"/>
      <c r="L147" s="1242"/>
      <c r="M147" s="1242"/>
      <c r="N147" s="1243"/>
      <c r="O147" s="739"/>
      <c r="P147" s="134"/>
      <c r="Q147" s="134"/>
      <c r="R147" s="134"/>
      <c r="S147" s="268"/>
    </row>
    <row r="148" spans="1:31" ht="12.75" customHeight="1" x14ac:dyDescent="0.2">
      <c r="C148" s="161"/>
      <c r="D148" s="20"/>
      <c r="E148" s="514" t="s">
        <v>747</v>
      </c>
      <c r="F148" s="1242" t="str">
        <f>Translations!$B$282</f>
        <v>въздействията не достигат 100%.</v>
      </c>
      <c r="G148" s="1242"/>
      <c r="H148" s="1242"/>
      <c r="I148" s="1242"/>
      <c r="J148" s="1242"/>
      <c r="K148" s="1242"/>
      <c r="L148" s="1242"/>
      <c r="M148" s="1242"/>
      <c r="N148" s="1243"/>
      <c r="O148" s="739"/>
      <c r="P148" s="134"/>
      <c r="Q148" s="134"/>
      <c r="R148" s="134"/>
      <c r="S148" s="268"/>
    </row>
    <row r="149" spans="1:31" ht="5.0999999999999996" customHeight="1" x14ac:dyDescent="0.2">
      <c r="C149" s="161"/>
      <c r="D149" s="1005"/>
      <c r="E149" s="1005"/>
      <c r="F149" s="1005"/>
      <c r="G149" s="1005"/>
      <c r="H149" s="1005"/>
      <c r="I149" s="1005"/>
      <c r="J149" s="1005"/>
      <c r="K149" s="1005"/>
      <c r="L149" s="1005"/>
      <c r="M149" s="1005"/>
      <c r="N149" s="1219"/>
    </row>
    <row r="150" spans="1:31" ht="25.5" customHeight="1" x14ac:dyDescent="0.2">
      <c r="C150" s="161"/>
      <c r="D150" s="736"/>
      <c r="E150" s="736"/>
      <c r="F150" s="736"/>
      <c r="G150" s="736"/>
      <c r="H150" s="746" t="str">
        <f>Translations!$B$271</f>
        <v>Референтна стойност</v>
      </c>
      <c r="I150" s="749">
        <f t="shared" ref="I150" si="97">INDEX(EUconst_EndOfPeriods,Z124)</f>
        <v>2025</v>
      </c>
      <c r="J150" s="750">
        <f t="shared" ref="J150" si="98">INDEX(EUconst_EndOfPeriods,AA124)</f>
        <v>2030</v>
      </c>
      <c r="K150" s="750">
        <f t="shared" ref="K150" si="99">INDEX(EUconst_EndOfPeriods,AB124)</f>
        <v>2035</v>
      </c>
      <c r="L150" s="750">
        <f t="shared" ref="L150" si="100">INDEX(EUconst_EndOfPeriods,AC124)</f>
        <v>2040</v>
      </c>
      <c r="M150" s="750">
        <f t="shared" ref="M150" si="101">INDEX(EUconst_EndOfPeriods,AD124)</f>
        <v>2045</v>
      </c>
      <c r="N150" s="750">
        <f t="shared" ref="N150" si="102">INDEX(EUconst_EndOfPeriods,AE124)</f>
        <v>2050</v>
      </c>
    </row>
    <row r="151" spans="1:31" ht="12.75" customHeight="1" x14ac:dyDescent="0.2">
      <c r="C151" s="161"/>
      <c r="G151" s="736"/>
      <c r="H151" s="680" t="str">
        <f>H136</f>
        <v/>
      </c>
      <c r="I151" s="681" t="str">
        <f>H151</f>
        <v/>
      </c>
      <c r="J151" s="682" t="str">
        <f t="shared" ref="J151" si="103">I151</f>
        <v/>
      </c>
      <c r="K151" s="682" t="str">
        <f t="shared" ref="K151" si="104">J151</f>
        <v/>
      </c>
      <c r="L151" s="682" t="str">
        <f t="shared" ref="L151" si="105">K151</f>
        <v/>
      </c>
      <c r="M151" s="682" t="str">
        <f t="shared" ref="M151" si="106">L151</f>
        <v/>
      </c>
      <c r="N151" s="682" t="str">
        <f t="shared" ref="N151" si="107">M151</f>
        <v/>
      </c>
      <c r="S151" s="268"/>
    </row>
    <row r="152" spans="1:31" ht="12.75" customHeight="1" x14ac:dyDescent="0.2">
      <c r="C152" s="161"/>
      <c r="D152" s="345" t="s">
        <v>117</v>
      </c>
      <c r="E152" s="1274" t="str">
        <f>Translations!$B$283</f>
        <v>Специфично намаление (целево спрямо базово)</v>
      </c>
      <c r="F152" s="1274"/>
      <c r="G152" s="1274"/>
      <c r="H152" s="361" t="str">
        <f>H137</f>
        <v/>
      </c>
      <c r="I152" s="480" t="str">
        <f t="shared" ref="I152" si="108">IF(IFERROR($AC121&lt;=Z124,FALSE),EUconst_Cessation,IF(ISBLANK(I129),"",IF(OR($H152=0,$H152=""),Euconst_NA,(-($H152-I129)))))</f>
        <v/>
      </c>
      <c r="J152" s="481" t="str">
        <f t="shared" ref="J152" si="109">IF(IFERROR($AC121&lt;=AA124,FALSE),EUconst_Cessation,IF(ISBLANK(J129),"",IF(OR($H152=0,$H152=""),Euconst_NA,(-($H152-J129)))))</f>
        <v/>
      </c>
      <c r="K152" s="481" t="str">
        <f t="shared" ref="K152" si="110">IF(IFERROR($AC121&lt;=AB124,FALSE),EUconst_Cessation,IF(ISBLANK(K129),"",IF(OR($H152=0,$H152=""),Euconst_NA,(-($H152-K129)))))</f>
        <v/>
      </c>
      <c r="L152" s="481" t="str">
        <f t="shared" ref="L152" si="111">IF(IFERROR($AC121&lt;=AC124,FALSE),EUconst_Cessation,IF(ISBLANK(L129),"",IF(OR($H152=0,$H152=""),Euconst_NA,(-($H152-L129)))))</f>
        <v/>
      </c>
      <c r="M152" s="481" t="str">
        <f t="shared" ref="M152" si="112">IF(IFERROR($AC121&lt;=AD124,FALSE),EUconst_Cessation,IF(ISBLANK(M129),"",IF(OR($H152=0,$H152=""),Euconst_NA,(-($H152-M129)))))</f>
        <v/>
      </c>
      <c r="N152" s="481" t="str">
        <f t="shared" ref="N152" si="113">IF(IFERROR($AC121&lt;=AE124,FALSE),EUconst_Cessation,IF(ISBLANK(N129),"",IF(OR($H152=0,$H152=""),Euconst_NA,(-($H152-N129)))))</f>
        <v/>
      </c>
      <c r="P152" s="175" t="str">
        <f>EUconst_SubAbsoluteReduction&amp;I121</f>
        <v>AbsRed_</v>
      </c>
      <c r="S152" s="268"/>
    </row>
    <row r="153" spans="1:31" ht="5.0999999999999996" customHeight="1" x14ac:dyDescent="0.2">
      <c r="C153" s="161"/>
      <c r="D153" s="1005"/>
      <c r="E153" s="1005"/>
      <c r="F153" s="1005"/>
      <c r="G153" s="1005"/>
      <c r="H153" s="1005"/>
      <c r="I153" s="1005"/>
      <c r="J153" s="1005"/>
      <c r="K153" s="1005"/>
      <c r="L153" s="1005"/>
      <c r="M153" s="1005"/>
      <c r="N153" s="1219"/>
    </row>
    <row r="154" spans="1:31" ht="12.75" customHeight="1" x14ac:dyDescent="0.2">
      <c r="C154" s="161"/>
      <c r="D154" s="345" t="s">
        <v>118</v>
      </c>
      <c r="E154" s="1112" t="str">
        <f>Translations!$B$199</f>
        <v>Мярка</v>
      </c>
      <c r="F154" s="1114"/>
      <c r="G154" s="1112" t="str">
        <f>Translations!$B$229</f>
        <v>Инвестиции</v>
      </c>
      <c r="H154" s="1285"/>
      <c r="I154" s="424">
        <f t="shared" ref="I154" si="114">INDEX(EUconst_EndOfPeriods,Z124)</f>
        <v>2025</v>
      </c>
      <c r="J154" s="302">
        <f t="shared" ref="J154" si="115">INDEX(EUconst_EndOfPeriods,AA124)</f>
        <v>2030</v>
      </c>
      <c r="K154" s="302">
        <f t="shared" ref="K154" si="116">INDEX(EUconst_EndOfPeriods,AB124)</f>
        <v>2035</v>
      </c>
      <c r="L154" s="302">
        <f t="shared" ref="L154" si="117">INDEX(EUconst_EndOfPeriods,AC124)</f>
        <v>2040</v>
      </c>
      <c r="M154" s="302">
        <f t="shared" ref="M154" si="118">INDEX(EUconst_EndOfPeriods,AD124)</f>
        <v>2045</v>
      </c>
      <c r="N154" s="302">
        <f t="shared" ref="N154" si="119">INDEX(EUconst_EndOfPeriods,AE124)</f>
        <v>2050</v>
      </c>
      <c r="Q154" s="134"/>
      <c r="R154" s="272"/>
      <c r="S154" s="268"/>
    </row>
    <row r="155" spans="1:31" ht="12.75" customHeight="1" x14ac:dyDescent="0.2">
      <c r="C155" s="161"/>
      <c r="D155" s="363" t="s">
        <v>664</v>
      </c>
      <c r="E155" s="1279" t="str">
        <f>Translations!$B$284</f>
        <v>ME1: Оптимизация на процесите за различни периоди от 2027 г. нататък</v>
      </c>
      <c r="F155" s="1280"/>
      <c r="G155" s="1288" t="str">
        <f>Translations!$B$285</f>
        <v>IN1, IN3</v>
      </c>
      <c r="H155" s="1289"/>
      <c r="I155" s="447"/>
      <c r="J155" s="448">
        <v>1</v>
      </c>
      <c r="K155" s="448">
        <v>1</v>
      </c>
      <c r="L155" s="448">
        <v>0.3</v>
      </c>
      <c r="M155" s="448">
        <v>0.2</v>
      </c>
      <c r="N155" s="448"/>
      <c r="R155" s="273"/>
      <c r="S155" s="268"/>
    </row>
    <row r="156" spans="1:31" ht="12.75" customHeight="1" x14ac:dyDescent="0.2">
      <c r="C156" s="161"/>
      <c r="D156" s="363" t="s">
        <v>693</v>
      </c>
      <c r="E156" s="1281" t="str">
        <f>Translations!$B$286</f>
        <v>ME2: Нова пещ</v>
      </c>
      <c r="F156" s="1282"/>
      <c r="G156" s="1281" t="str">
        <f>Translations!$B$287</f>
        <v>IN2: Нова пещ</v>
      </c>
      <c r="H156" s="1290"/>
      <c r="I156" s="449"/>
      <c r="J156" s="450"/>
      <c r="K156" s="450"/>
      <c r="L156" s="450">
        <v>0.7</v>
      </c>
      <c r="M156" s="450">
        <v>0.8</v>
      </c>
      <c r="N156" s="450">
        <v>1</v>
      </c>
      <c r="S156" s="400" t="s">
        <v>561</v>
      </c>
      <c r="T156" s="166" t="str">
        <f>Translations!$B$288</f>
        <v>Начален период за мярката</v>
      </c>
      <c r="V156" s="166" t="s">
        <v>736</v>
      </c>
      <c r="X156" s="166" t="s">
        <v>738</v>
      </c>
      <c r="Y156" s="166" t="s">
        <v>737</v>
      </c>
      <c r="Z156" s="400">
        <v>2025</v>
      </c>
      <c r="AA156" s="400">
        <v>2030</v>
      </c>
      <c r="AB156" s="400">
        <v>2035</v>
      </c>
      <c r="AC156" s="400">
        <v>2040</v>
      </c>
      <c r="AD156" s="400">
        <v>2045</v>
      </c>
      <c r="AE156" s="400">
        <v>2050</v>
      </c>
    </row>
    <row r="157" spans="1:31" ht="12.75" customHeight="1" x14ac:dyDescent="0.2">
      <c r="A157" s="19"/>
      <c r="C157" s="161"/>
      <c r="D157" s="344">
        <v>1</v>
      </c>
      <c r="E157" s="1286"/>
      <c r="F157" s="1287"/>
      <c r="G157" s="1283"/>
      <c r="H157" s="1284"/>
      <c r="I157" s="425"/>
      <c r="J157" s="338"/>
      <c r="K157" s="338"/>
      <c r="L157" s="339"/>
      <c r="M157" s="338"/>
      <c r="N157" s="338"/>
      <c r="P157" s="288" t="str">
        <f>EUconst_SubMeasureImpact&amp;I121&amp;"_"&amp;D157</f>
        <v>SubMeasImp__1</v>
      </c>
      <c r="S157" s="419" t="str">
        <f ca="1">IFERROR(INDEX(E_MeasuresInvestMilestones!$S$22:$S$31,MATCH($E157,CNTR_ListExistMeasures,0)),"")</f>
        <v/>
      </c>
      <c r="T157" s="419" t="str">
        <f ca="1">IF(S157="","",MATCH(INDEX(E_MeasuresInvestMilestones!$E$22:$E$31,MATCH($S157,E_MeasuresInvestMilestones!$Q$22:$Q$31,0)),EUconst_Periods,0))</f>
        <v/>
      </c>
      <c r="V157" s="175" t="str">
        <f>I121</f>
        <v/>
      </c>
      <c r="X157" s="175" t="b">
        <f>AND(I121&lt;&gt;"",$E157="")</f>
        <v>0</v>
      </c>
      <c r="Z157" s="175" t="b">
        <f>IF(OR(AND(CNTR_ExistSubInstEntries,$E157=""),INDEX($AC:$AC,MATCH(EUconst_CessationRow&amp;$V157,$AA:$AA,0))&lt;=COLUMNS($Z156:Z156),SUMIFS(I:I,$P:$P,EUconst_SubAbsoluteReduction&amp;$V157)=0),
TRUE,
AND(CNTR_ExistSubInstEntries,$T157&gt;COLUMNS($Z156:Z156)) )</f>
        <v>1</v>
      </c>
      <c r="AA157" s="175" t="b">
        <f>IF(OR(AND(CNTR_ExistSubInstEntries,$E157=""),INDEX($AC:$AC,MATCH(EUconst_CessationRow&amp;$V157,$AA:$AA,0))&lt;=COLUMNS($Z156:AA156),SUMIFS(J:J,$P:$P,EUconst_SubAbsoluteReduction&amp;$V157)=0),
TRUE,
AND(CNTR_ExistSubInstEntries,$T157&gt;COLUMNS($Z156:AA156)) )</f>
        <v>1</v>
      </c>
      <c r="AB157" s="175" t="b">
        <f>IF(OR(AND(CNTR_ExistSubInstEntries,$E157=""),INDEX($AC:$AC,MATCH(EUconst_CessationRow&amp;$V157,$AA:$AA,0))&lt;=COLUMNS($Z156:AB156),SUMIFS(K:K,$P:$P,EUconst_SubAbsoluteReduction&amp;$V157)=0),
TRUE,
AND(CNTR_ExistSubInstEntries,$T157&gt;COLUMNS($Z156:AB156)) )</f>
        <v>1</v>
      </c>
      <c r="AC157" s="175" t="b">
        <f>IF(OR(AND(CNTR_ExistSubInstEntries,$E157=""),INDEX($AC:$AC,MATCH(EUconst_CessationRow&amp;$V157,$AA:$AA,0))&lt;=COLUMNS($Z156:AC156),SUMIFS(L:L,$P:$P,EUconst_SubAbsoluteReduction&amp;$V157)=0),
TRUE,
AND(CNTR_ExistSubInstEntries,$T157&gt;COLUMNS($Z156:AC156)) )</f>
        <v>1</v>
      </c>
      <c r="AD157" s="175" t="b">
        <f>IF(OR(AND(CNTR_ExistSubInstEntries,$E157=""),INDEX($AC:$AC,MATCH(EUconst_CessationRow&amp;$V157,$AA:$AA,0))&lt;=COLUMNS($Z156:AD156),SUMIFS(M:M,$P:$P,EUconst_SubAbsoluteReduction&amp;$V157)=0),
TRUE,
AND(CNTR_ExistSubInstEntries,$T157&gt;COLUMNS($Z156:AD156)) )</f>
        <v>1</v>
      </c>
      <c r="AE157" s="175" t="b">
        <f>IF(OR(AND(CNTR_ExistSubInstEntries,$E157=""),INDEX($AC:$AC,MATCH(EUconst_CessationRow&amp;$V157,$AA:$AA,0))&lt;=COLUMNS($Z156:AE156),SUMIFS(N:N,$P:$P,EUconst_SubAbsoluteReduction&amp;$V157)=0),
TRUE,
AND(CNTR_ExistSubInstEntries,$T157&gt;COLUMNS($Z156:AE156)) )</f>
        <v>1</v>
      </c>
    </row>
    <row r="158" spans="1:31" ht="12.75" customHeight="1" x14ac:dyDescent="0.2">
      <c r="A158" s="19"/>
      <c r="C158" s="161"/>
      <c r="D158" s="344">
        <v>2</v>
      </c>
      <c r="E158" s="1223"/>
      <c r="F158" s="1224"/>
      <c r="G158" s="1223"/>
      <c r="H158" s="1233"/>
      <c r="I158" s="426"/>
      <c r="J158" s="306"/>
      <c r="K158" s="306"/>
      <c r="L158" s="314"/>
      <c r="M158" s="306"/>
      <c r="N158" s="306"/>
      <c r="P158" s="288" t="str">
        <f>EUconst_SubMeasureImpact&amp;I121&amp;"_"&amp;D158</f>
        <v>SubMeasImp__2</v>
      </c>
      <c r="S158" s="419" t="str">
        <f ca="1">IFERROR(INDEX(E_MeasuresInvestMilestones!$S$22:$S$31,MATCH($E158,CNTR_ListExistMeasures,0)),"")</f>
        <v/>
      </c>
      <c r="T158" s="419" t="str">
        <f ca="1">IF(S158="","",MATCH(INDEX(E_MeasuresInvestMilestones!$E$22:$E$31,MATCH($S158,E_MeasuresInvestMilestones!$Q$22:$Q$31,0)),EUconst_Periods,0))</f>
        <v/>
      </c>
      <c r="V158" s="175" t="str">
        <f>V157</f>
        <v/>
      </c>
      <c r="X158" s="175" t="b">
        <f>AND(I121&lt;&gt;"",$E158="")</f>
        <v>0</v>
      </c>
      <c r="Z158" s="175" t="b">
        <f>IF(OR(AND(CNTR_ExistSubInstEntries,$E158=""),INDEX($AC:$AC,MATCH(EUconst_CessationRow&amp;$V158,$AA:$AA,0))&lt;=COLUMNS($Z157:Z157),SUMIFS(I:I,$P:$P,EUconst_SubAbsoluteReduction&amp;$V158)=0),
TRUE,
AND(CNTR_ExistSubInstEntries,$T158&gt;COLUMNS($Z157:Z157)) )</f>
        <v>1</v>
      </c>
      <c r="AA158" s="175" t="b">
        <f>IF(OR(AND(CNTR_ExistSubInstEntries,$E158=""),INDEX($AC:$AC,MATCH(EUconst_CessationRow&amp;$V158,$AA:$AA,0))&lt;=COLUMNS($Z157:AA157),SUMIFS(J:J,$P:$P,EUconst_SubAbsoluteReduction&amp;$V158)=0),
TRUE,
AND(CNTR_ExistSubInstEntries,$T158&gt;COLUMNS($Z157:AA157)) )</f>
        <v>1</v>
      </c>
      <c r="AB158" s="175" t="b">
        <f>IF(OR(AND(CNTR_ExistSubInstEntries,$E158=""),INDEX($AC:$AC,MATCH(EUconst_CessationRow&amp;$V158,$AA:$AA,0))&lt;=COLUMNS($Z157:AB157),SUMIFS(K:K,$P:$P,EUconst_SubAbsoluteReduction&amp;$V158)=0),
TRUE,
AND(CNTR_ExistSubInstEntries,$T158&gt;COLUMNS($Z157:AB157)) )</f>
        <v>1</v>
      </c>
      <c r="AC158" s="175" t="b">
        <f>IF(OR(AND(CNTR_ExistSubInstEntries,$E158=""),INDEX($AC:$AC,MATCH(EUconst_CessationRow&amp;$V158,$AA:$AA,0))&lt;=COLUMNS($Z157:AC157),SUMIFS(L:L,$P:$P,EUconst_SubAbsoluteReduction&amp;$V158)=0),
TRUE,
AND(CNTR_ExistSubInstEntries,$T158&gt;COLUMNS($Z157:AC157)) )</f>
        <v>1</v>
      </c>
      <c r="AD158" s="175" t="b">
        <f>IF(OR(AND(CNTR_ExistSubInstEntries,$E158=""),INDEX($AC:$AC,MATCH(EUconst_CessationRow&amp;$V158,$AA:$AA,0))&lt;=COLUMNS($Z157:AD157),SUMIFS(M:M,$P:$P,EUconst_SubAbsoluteReduction&amp;$V158)=0),
TRUE,
AND(CNTR_ExistSubInstEntries,$T158&gt;COLUMNS($Z157:AD157)) )</f>
        <v>1</v>
      </c>
      <c r="AE158" s="175" t="b">
        <f>IF(OR(AND(CNTR_ExistSubInstEntries,$E158=""),INDEX($AC:$AC,MATCH(EUconst_CessationRow&amp;$V158,$AA:$AA,0))&lt;=COLUMNS($Z157:AE157),SUMIFS(N:N,$P:$P,EUconst_SubAbsoluteReduction&amp;$V158)=0),
TRUE,
AND(CNTR_ExistSubInstEntries,$T158&gt;COLUMNS($Z157:AE157)) )</f>
        <v>1</v>
      </c>
    </row>
    <row r="159" spans="1:31" ht="12.75" customHeight="1" x14ac:dyDescent="0.2">
      <c r="A159" s="19"/>
      <c r="C159" s="161"/>
      <c r="D159" s="344">
        <v>3</v>
      </c>
      <c r="E159" s="1223"/>
      <c r="F159" s="1224"/>
      <c r="G159" s="1223"/>
      <c r="H159" s="1233"/>
      <c r="I159" s="426"/>
      <c r="J159" s="306"/>
      <c r="K159" s="306"/>
      <c r="L159" s="314"/>
      <c r="M159" s="306"/>
      <c r="N159" s="306"/>
      <c r="P159" s="288" t="str">
        <f>EUconst_SubMeasureImpact&amp;I121&amp;"_"&amp;D159</f>
        <v>SubMeasImp__3</v>
      </c>
      <c r="S159" s="419" t="str">
        <f ca="1">IFERROR(INDEX(E_MeasuresInvestMilestones!$S$22:$S$31,MATCH($E159,CNTR_ListExistMeasures,0)),"")</f>
        <v/>
      </c>
      <c r="T159" s="419" t="str">
        <f ca="1">IF(S159="","",MATCH(INDEX(E_MeasuresInvestMilestones!$E$22:$E$31,MATCH($S159,E_MeasuresInvestMilestones!$Q$22:$Q$31,0)),EUconst_Periods,0))</f>
        <v/>
      </c>
      <c r="V159" s="175" t="str">
        <f t="shared" ref="V159:V166" si="120">V158</f>
        <v/>
      </c>
      <c r="X159" s="175" t="b">
        <f>AND(I121&lt;&gt;"",$E159="")</f>
        <v>0</v>
      </c>
      <c r="Z159" s="175" t="b">
        <f>IF(OR(AND(CNTR_ExistSubInstEntries,$E159=""),INDEX($AC:$AC,MATCH(EUconst_CessationRow&amp;$V159,$AA:$AA,0))&lt;=COLUMNS($Z158:Z158),SUMIFS(I:I,$P:$P,EUconst_SubAbsoluteReduction&amp;$V159)=0),
TRUE,
AND(CNTR_ExistSubInstEntries,$T159&gt;COLUMNS($Z158:Z158)) )</f>
        <v>1</v>
      </c>
      <c r="AA159" s="175" t="b">
        <f>IF(OR(AND(CNTR_ExistSubInstEntries,$E159=""),INDEX($AC:$AC,MATCH(EUconst_CessationRow&amp;$V159,$AA:$AA,0))&lt;=COLUMNS($Z158:AA158),SUMIFS(J:J,$P:$P,EUconst_SubAbsoluteReduction&amp;$V159)=0),
TRUE,
AND(CNTR_ExistSubInstEntries,$T159&gt;COLUMNS($Z158:AA158)) )</f>
        <v>1</v>
      </c>
      <c r="AB159" s="175" t="b">
        <f>IF(OR(AND(CNTR_ExistSubInstEntries,$E159=""),INDEX($AC:$AC,MATCH(EUconst_CessationRow&amp;$V159,$AA:$AA,0))&lt;=COLUMNS($Z158:AB158),SUMIFS(K:K,$P:$P,EUconst_SubAbsoluteReduction&amp;$V159)=0),
TRUE,
AND(CNTR_ExistSubInstEntries,$T159&gt;COLUMNS($Z158:AB158)) )</f>
        <v>1</v>
      </c>
      <c r="AC159" s="175" t="b">
        <f>IF(OR(AND(CNTR_ExistSubInstEntries,$E159=""),INDEX($AC:$AC,MATCH(EUconst_CessationRow&amp;$V159,$AA:$AA,0))&lt;=COLUMNS($Z158:AC158),SUMIFS(L:L,$P:$P,EUconst_SubAbsoluteReduction&amp;$V159)=0),
TRUE,
AND(CNTR_ExistSubInstEntries,$T159&gt;COLUMNS($Z158:AC158)) )</f>
        <v>1</v>
      </c>
      <c r="AD159" s="175" t="b">
        <f>IF(OR(AND(CNTR_ExistSubInstEntries,$E159=""),INDEX($AC:$AC,MATCH(EUconst_CessationRow&amp;$V159,$AA:$AA,0))&lt;=COLUMNS($Z158:AD158),SUMIFS(M:M,$P:$P,EUconst_SubAbsoluteReduction&amp;$V159)=0),
TRUE,
AND(CNTR_ExistSubInstEntries,$T159&gt;COLUMNS($Z158:AD158)) )</f>
        <v>1</v>
      </c>
      <c r="AE159" s="175" t="b">
        <f>IF(OR(AND(CNTR_ExistSubInstEntries,$E159=""),INDEX($AC:$AC,MATCH(EUconst_CessationRow&amp;$V159,$AA:$AA,0))&lt;=COLUMNS($Z158:AE158),SUMIFS(N:N,$P:$P,EUconst_SubAbsoluteReduction&amp;$V159)=0),
TRUE,
AND(CNTR_ExistSubInstEntries,$T159&gt;COLUMNS($Z158:AE158)) )</f>
        <v>1</v>
      </c>
    </row>
    <row r="160" spans="1:31" ht="12.75" customHeight="1" x14ac:dyDescent="0.2">
      <c r="A160" s="19"/>
      <c r="C160" s="161"/>
      <c r="D160" s="344">
        <v>4</v>
      </c>
      <c r="E160" s="1223"/>
      <c r="F160" s="1224"/>
      <c r="G160" s="1223"/>
      <c r="H160" s="1233"/>
      <c r="I160" s="426"/>
      <c r="J160" s="306"/>
      <c r="K160" s="306"/>
      <c r="L160" s="314"/>
      <c r="M160" s="306"/>
      <c r="N160" s="306"/>
      <c r="P160" s="288" t="str">
        <f>EUconst_SubMeasureImpact&amp;I121&amp;"_"&amp;D160</f>
        <v>SubMeasImp__4</v>
      </c>
      <c r="S160" s="419" t="str">
        <f ca="1">IFERROR(INDEX(E_MeasuresInvestMilestones!$S$22:$S$31,MATCH($E160,CNTR_ListExistMeasures,0)),"")</f>
        <v/>
      </c>
      <c r="T160" s="419" t="str">
        <f ca="1">IF(S160="","",MATCH(INDEX(E_MeasuresInvestMilestones!$E$22:$E$31,MATCH($S160,E_MeasuresInvestMilestones!$Q$22:$Q$31,0)),EUconst_Periods,0))</f>
        <v/>
      </c>
      <c r="V160" s="175" t="str">
        <f t="shared" si="120"/>
        <v/>
      </c>
      <c r="X160" s="175" t="b">
        <f>AND(I121&lt;&gt;"",$E160="")</f>
        <v>0</v>
      </c>
      <c r="Z160" s="175" t="b">
        <f>IF(OR(AND(CNTR_ExistSubInstEntries,$E160=""),INDEX($AC:$AC,MATCH(EUconst_CessationRow&amp;$V160,$AA:$AA,0))&lt;=COLUMNS($Z159:Z159),SUMIFS(I:I,$P:$P,EUconst_SubAbsoluteReduction&amp;$V160)=0),
TRUE,
AND(CNTR_ExistSubInstEntries,$T160&gt;COLUMNS($Z159:Z159)) )</f>
        <v>1</v>
      </c>
      <c r="AA160" s="175" t="b">
        <f>IF(OR(AND(CNTR_ExistSubInstEntries,$E160=""),INDEX($AC:$AC,MATCH(EUconst_CessationRow&amp;$V160,$AA:$AA,0))&lt;=COLUMNS($Z159:AA159),SUMIFS(J:J,$P:$P,EUconst_SubAbsoluteReduction&amp;$V160)=0),
TRUE,
AND(CNTR_ExistSubInstEntries,$T160&gt;COLUMNS($Z159:AA159)) )</f>
        <v>1</v>
      </c>
      <c r="AB160" s="175" t="b">
        <f>IF(OR(AND(CNTR_ExistSubInstEntries,$E160=""),INDEX($AC:$AC,MATCH(EUconst_CessationRow&amp;$V160,$AA:$AA,0))&lt;=COLUMNS($Z159:AB159),SUMIFS(K:K,$P:$P,EUconst_SubAbsoluteReduction&amp;$V160)=0),
TRUE,
AND(CNTR_ExistSubInstEntries,$T160&gt;COLUMNS($Z159:AB159)) )</f>
        <v>1</v>
      </c>
      <c r="AC160" s="175" t="b">
        <f>IF(OR(AND(CNTR_ExistSubInstEntries,$E160=""),INDEX($AC:$AC,MATCH(EUconst_CessationRow&amp;$V160,$AA:$AA,0))&lt;=COLUMNS($Z159:AC159),SUMIFS(L:L,$P:$P,EUconst_SubAbsoluteReduction&amp;$V160)=0),
TRUE,
AND(CNTR_ExistSubInstEntries,$T160&gt;COLUMNS($Z159:AC159)) )</f>
        <v>1</v>
      </c>
      <c r="AD160" s="175" t="b">
        <f>IF(OR(AND(CNTR_ExistSubInstEntries,$E160=""),INDEX($AC:$AC,MATCH(EUconst_CessationRow&amp;$V160,$AA:$AA,0))&lt;=COLUMNS($Z159:AD159),SUMIFS(M:M,$P:$P,EUconst_SubAbsoluteReduction&amp;$V160)=0),
TRUE,
AND(CNTR_ExistSubInstEntries,$T160&gt;COLUMNS($Z159:AD159)) )</f>
        <v>1</v>
      </c>
      <c r="AE160" s="175" t="b">
        <f>IF(OR(AND(CNTR_ExistSubInstEntries,$E160=""),INDEX($AC:$AC,MATCH(EUconst_CessationRow&amp;$V160,$AA:$AA,0))&lt;=COLUMNS($Z159:AE159),SUMIFS(N:N,$P:$P,EUconst_SubAbsoluteReduction&amp;$V160)=0),
TRUE,
AND(CNTR_ExistSubInstEntries,$T160&gt;COLUMNS($Z159:AE159)) )</f>
        <v>1</v>
      </c>
    </row>
    <row r="161" spans="1:31" ht="12.75" customHeight="1" x14ac:dyDescent="0.2">
      <c r="A161" s="19"/>
      <c r="C161" s="161"/>
      <c r="D161" s="344">
        <v>5</v>
      </c>
      <c r="E161" s="1223"/>
      <c r="F161" s="1224"/>
      <c r="G161" s="1223"/>
      <c r="H161" s="1233"/>
      <c r="I161" s="426"/>
      <c r="J161" s="306"/>
      <c r="K161" s="306"/>
      <c r="L161" s="314"/>
      <c r="M161" s="306"/>
      <c r="N161" s="306"/>
      <c r="P161" s="288" t="str">
        <f>EUconst_SubMeasureImpact&amp;I121&amp;"_"&amp;D161</f>
        <v>SubMeasImp__5</v>
      </c>
      <c r="S161" s="419" t="str">
        <f ca="1">IFERROR(INDEX(E_MeasuresInvestMilestones!$S$22:$S$31,MATCH($E161,CNTR_ListExistMeasures,0)),"")</f>
        <v/>
      </c>
      <c r="T161" s="419" t="str">
        <f ca="1">IF(S161="","",MATCH(INDEX(E_MeasuresInvestMilestones!$E$22:$E$31,MATCH($S161,E_MeasuresInvestMilestones!$Q$22:$Q$31,0)),EUconst_Periods,0))</f>
        <v/>
      </c>
      <c r="V161" s="175" t="str">
        <f t="shared" si="120"/>
        <v/>
      </c>
      <c r="X161" s="175" t="b">
        <f>AND(I121&lt;&gt;"",$E161="")</f>
        <v>0</v>
      </c>
      <c r="Z161" s="175" t="b">
        <f>IF(OR(AND(CNTR_ExistSubInstEntries,$E161=""),INDEX($AC:$AC,MATCH(EUconst_CessationRow&amp;$V161,$AA:$AA,0))&lt;=COLUMNS($Z160:Z160),SUMIFS(I:I,$P:$P,EUconst_SubAbsoluteReduction&amp;$V161)=0),
TRUE,
AND(CNTR_ExistSubInstEntries,$T161&gt;COLUMNS($Z160:Z160)) )</f>
        <v>1</v>
      </c>
      <c r="AA161" s="175" t="b">
        <f>IF(OR(AND(CNTR_ExistSubInstEntries,$E161=""),INDEX($AC:$AC,MATCH(EUconst_CessationRow&amp;$V161,$AA:$AA,0))&lt;=COLUMNS($Z160:AA160),SUMIFS(J:J,$P:$P,EUconst_SubAbsoluteReduction&amp;$V161)=0),
TRUE,
AND(CNTR_ExistSubInstEntries,$T161&gt;COLUMNS($Z160:AA160)) )</f>
        <v>1</v>
      </c>
      <c r="AB161" s="175" t="b">
        <f>IF(OR(AND(CNTR_ExistSubInstEntries,$E161=""),INDEX($AC:$AC,MATCH(EUconst_CessationRow&amp;$V161,$AA:$AA,0))&lt;=COLUMNS($Z160:AB160),SUMIFS(K:K,$P:$P,EUconst_SubAbsoluteReduction&amp;$V161)=0),
TRUE,
AND(CNTR_ExistSubInstEntries,$T161&gt;COLUMNS($Z160:AB160)) )</f>
        <v>1</v>
      </c>
      <c r="AC161" s="175" t="b">
        <f>IF(OR(AND(CNTR_ExistSubInstEntries,$E161=""),INDEX($AC:$AC,MATCH(EUconst_CessationRow&amp;$V161,$AA:$AA,0))&lt;=COLUMNS($Z160:AC160),SUMIFS(L:L,$P:$P,EUconst_SubAbsoluteReduction&amp;$V161)=0),
TRUE,
AND(CNTR_ExistSubInstEntries,$T161&gt;COLUMNS($Z160:AC160)) )</f>
        <v>1</v>
      </c>
      <c r="AD161" s="175" t="b">
        <f>IF(OR(AND(CNTR_ExistSubInstEntries,$E161=""),INDEX($AC:$AC,MATCH(EUconst_CessationRow&amp;$V161,$AA:$AA,0))&lt;=COLUMNS($Z160:AD160),SUMIFS(M:M,$P:$P,EUconst_SubAbsoluteReduction&amp;$V161)=0),
TRUE,
AND(CNTR_ExistSubInstEntries,$T161&gt;COLUMNS($Z160:AD160)) )</f>
        <v>1</v>
      </c>
      <c r="AE161" s="175" t="b">
        <f>IF(OR(AND(CNTR_ExistSubInstEntries,$E161=""),INDEX($AC:$AC,MATCH(EUconst_CessationRow&amp;$V161,$AA:$AA,0))&lt;=COLUMNS($Z160:AE160),SUMIFS(N:N,$P:$P,EUconst_SubAbsoluteReduction&amp;$V161)=0),
TRUE,
AND(CNTR_ExistSubInstEntries,$T161&gt;COLUMNS($Z160:AE160)) )</f>
        <v>1</v>
      </c>
    </row>
    <row r="162" spans="1:31" ht="12.75" customHeight="1" x14ac:dyDescent="0.2">
      <c r="A162" s="19"/>
      <c r="C162" s="161"/>
      <c r="D162" s="344">
        <v>6</v>
      </c>
      <c r="E162" s="1223"/>
      <c r="F162" s="1224"/>
      <c r="G162" s="1223"/>
      <c r="H162" s="1233"/>
      <c r="I162" s="426"/>
      <c r="J162" s="306"/>
      <c r="K162" s="306"/>
      <c r="L162" s="314"/>
      <c r="M162" s="306"/>
      <c r="N162" s="306"/>
      <c r="P162" s="288" t="str">
        <f>EUconst_SubMeasureImpact&amp;I121&amp;"_"&amp;D162</f>
        <v>SubMeasImp__6</v>
      </c>
      <c r="S162" s="419" t="str">
        <f ca="1">IFERROR(INDEX(E_MeasuresInvestMilestones!$S$22:$S$31,MATCH($E162,CNTR_ListExistMeasures,0)),"")</f>
        <v/>
      </c>
      <c r="T162" s="419" t="str">
        <f ca="1">IF(S162="","",MATCH(INDEX(E_MeasuresInvestMilestones!$E$22:$E$31,MATCH($S162,E_MeasuresInvestMilestones!$Q$22:$Q$31,0)),EUconst_Periods,0))</f>
        <v/>
      </c>
      <c r="V162" s="175" t="str">
        <f t="shared" si="120"/>
        <v/>
      </c>
      <c r="X162" s="175" t="b">
        <f>AND(I121&lt;&gt;"",$E162="")</f>
        <v>0</v>
      </c>
      <c r="Z162" s="175" t="b">
        <f>IF(OR(AND(CNTR_ExistSubInstEntries,$E162=""),INDEX($AC:$AC,MATCH(EUconst_CessationRow&amp;$V162,$AA:$AA,0))&lt;=COLUMNS($Z161:Z161),SUMIFS(I:I,$P:$P,EUconst_SubAbsoluteReduction&amp;$V162)=0),
TRUE,
AND(CNTR_ExistSubInstEntries,$T162&gt;COLUMNS($Z161:Z161)) )</f>
        <v>1</v>
      </c>
      <c r="AA162" s="175" t="b">
        <f>IF(OR(AND(CNTR_ExistSubInstEntries,$E162=""),INDEX($AC:$AC,MATCH(EUconst_CessationRow&amp;$V162,$AA:$AA,0))&lt;=COLUMNS($Z161:AA161),SUMIFS(J:J,$P:$P,EUconst_SubAbsoluteReduction&amp;$V162)=0),
TRUE,
AND(CNTR_ExistSubInstEntries,$T162&gt;COLUMNS($Z161:AA161)) )</f>
        <v>1</v>
      </c>
      <c r="AB162" s="175" t="b">
        <f>IF(OR(AND(CNTR_ExistSubInstEntries,$E162=""),INDEX($AC:$AC,MATCH(EUconst_CessationRow&amp;$V162,$AA:$AA,0))&lt;=COLUMNS($Z161:AB161),SUMIFS(K:K,$P:$P,EUconst_SubAbsoluteReduction&amp;$V162)=0),
TRUE,
AND(CNTR_ExistSubInstEntries,$T162&gt;COLUMNS($Z161:AB161)) )</f>
        <v>1</v>
      </c>
      <c r="AC162" s="175" t="b">
        <f>IF(OR(AND(CNTR_ExistSubInstEntries,$E162=""),INDEX($AC:$AC,MATCH(EUconst_CessationRow&amp;$V162,$AA:$AA,0))&lt;=COLUMNS($Z161:AC161),SUMIFS(L:L,$P:$P,EUconst_SubAbsoluteReduction&amp;$V162)=0),
TRUE,
AND(CNTR_ExistSubInstEntries,$T162&gt;COLUMNS($Z161:AC161)) )</f>
        <v>1</v>
      </c>
      <c r="AD162" s="175" t="b">
        <f>IF(OR(AND(CNTR_ExistSubInstEntries,$E162=""),INDEX($AC:$AC,MATCH(EUconst_CessationRow&amp;$V162,$AA:$AA,0))&lt;=COLUMNS($Z161:AD161),SUMIFS(M:M,$P:$P,EUconst_SubAbsoluteReduction&amp;$V162)=0),
TRUE,
AND(CNTR_ExistSubInstEntries,$T162&gt;COLUMNS($Z161:AD161)) )</f>
        <v>1</v>
      </c>
      <c r="AE162" s="175" t="b">
        <f>IF(OR(AND(CNTR_ExistSubInstEntries,$E162=""),INDEX($AC:$AC,MATCH(EUconst_CessationRow&amp;$V162,$AA:$AA,0))&lt;=COLUMNS($Z161:AE161),SUMIFS(N:N,$P:$P,EUconst_SubAbsoluteReduction&amp;$V162)=0),
TRUE,
AND(CNTR_ExistSubInstEntries,$T162&gt;COLUMNS($Z161:AE161)) )</f>
        <v>1</v>
      </c>
    </row>
    <row r="163" spans="1:31" ht="12.75" customHeight="1" x14ac:dyDescent="0.2">
      <c r="A163" s="19"/>
      <c r="C163" s="193"/>
      <c r="D163" s="344">
        <v>7</v>
      </c>
      <c r="E163" s="1223"/>
      <c r="F163" s="1224"/>
      <c r="G163" s="1223"/>
      <c r="H163" s="1233"/>
      <c r="I163" s="426"/>
      <c r="J163" s="306"/>
      <c r="K163" s="306"/>
      <c r="L163" s="314"/>
      <c r="M163" s="306"/>
      <c r="N163" s="306"/>
      <c r="P163" s="288" t="str">
        <f>EUconst_SubMeasureImpact&amp;I121&amp;"_"&amp;D163</f>
        <v>SubMeasImp__7</v>
      </c>
      <c r="S163" s="419" t="str">
        <f ca="1">IFERROR(INDEX(E_MeasuresInvestMilestones!$S$22:$S$31,MATCH($E163,CNTR_ListExistMeasures,0)),"")</f>
        <v/>
      </c>
      <c r="T163" s="419" t="str">
        <f ca="1">IF(S163="","",MATCH(INDEX(E_MeasuresInvestMilestones!$E$22:$E$31,MATCH($S163,E_MeasuresInvestMilestones!$Q$22:$Q$31,0)),EUconst_Periods,0))</f>
        <v/>
      </c>
      <c r="V163" s="175" t="str">
        <f t="shared" si="120"/>
        <v/>
      </c>
      <c r="X163" s="175" t="b">
        <f>AND(I121&lt;&gt;"",$E163="")</f>
        <v>0</v>
      </c>
      <c r="Z163" s="175" t="b">
        <f>IF(OR(AND(CNTR_ExistSubInstEntries,$E163=""),INDEX($AC:$AC,MATCH(EUconst_CessationRow&amp;$V163,$AA:$AA,0))&lt;=COLUMNS($Z162:Z162),SUMIFS(I:I,$P:$P,EUconst_SubAbsoluteReduction&amp;$V163)=0),
TRUE,
AND(CNTR_ExistSubInstEntries,$T163&gt;COLUMNS($Z162:Z162)) )</f>
        <v>1</v>
      </c>
      <c r="AA163" s="175" t="b">
        <f>IF(OR(AND(CNTR_ExistSubInstEntries,$E163=""),INDEX($AC:$AC,MATCH(EUconst_CessationRow&amp;$V163,$AA:$AA,0))&lt;=COLUMNS($Z162:AA162),SUMIFS(J:J,$P:$P,EUconst_SubAbsoluteReduction&amp;$V163)=0),
TRUE,
AND(CNTR_ExistSubInstEntries,$T163&gt;COLUMNS($Z162:AA162)) )</f>
        <v>1</v>
      </c>
      <c r="AB163" s="175" t="b">
        <f>IF(OR(AND(CNTR_ExistSubInstEntries,$E163=""),INDEX($AC:$AC,MATCH(EUconst_CessationRow&amp;$V163,$AA:$AA,0))&lt;=COLUMNS($Z162:AB162),SUMIFS(K:K,$P:$P,EUconst_SubAbsoluteReduction&amp;$V163)=0),
TRUE,
AND(CNTR_ExistSubInstEntries,$T163&gt;COLUMNS($Z162:AB162)) )</f>
        <v>1</v>
      </c>
      <c r="AC163" s="175" t="b">
        <f>IF(OR(AND(CNTR_ExistSubInstEntries,$E163=""),INDEX($AC:$AC,MATCH(EUconst_CessationRow&amp;$V163,$AA:$AA,0))&lt;=COLUMNS($Z162:AC162),SUMIFS(L:L,$P:$P,EUconst_SubAbsoluteReduction&amp;$V163)=0),
TRUE,
AND(CNTR_ExistSubInstEntries,$T163&gt;COLUMNS($Z162:AC162)) )</f>
        <v>1</v>
      </c>
      <c r="AD163" s="175" t="b">
        <f>IF(OR(AND(CNTR_ExistSubInstEntries,$E163=""),INDEX($AC:$AC,MATCH(EUconst_CessationRow&amp;$V163,$AA:$AA,0))&lt;=COLUMNS($Z162:AD162),SUMIFS(M:M,$P:$P,EUconst_SubAbsoluteReduction&amp;$V163)=0),
TRUE,
AND(CNTR_ExistSubInstEntries,$T163&gt;COLUMNS($Z162:AD162)) )</f>
        <v>1</v>
      </c>
      <c r="AE163" s="175" t="b">
        <f>IF(OR(AND(CNTR_ExistSubInstEntries,$E163=""),INDEX($AC:$AC,MATCH(EUconst_CessationRow&amp;$V163,$AA:$AA,0))&lt;=COLUMNS($Z162:AE162),SUMIFS(N:N,$P:$P,EUconst_SubAbsoluteReduction&amp;$V163)=0),
TRUE,
AND(CNTR_ExistSubInstEntries,$T163&gt;COLUMNS($Z162:AE162)) )</f>
        <v>1</v>
      </c>
    </row>
    <row r="164" spans="1:31" ht="12.75" customHeight="1" x14ac:dyDescent="0.2">
      <c r="A164" s="19"/>
      <c r="C164" s="161"/>
      <c r="D164" s="344">
        <v>8</v>
      </c>
      <c r="E164" s="1223"/>
      <c r="F164" s="1224"/>
      <c r="G164" s="1223"/>
      <c r="H164" s="1233"/>
      <c r="I164" s="426"/>
      <c r="J164" s="306"/>
      <c r="K164" s="306"/>
      <c r="L164" s="314"/>
      <c r="M164" s="306"/>
      <c r="N164" s="306"/>
      <c r="P164" s="288" t="str">
        <f>EUconst_SubMeasureImpact&amp;I121&amp;"_"&amp;D164</f>
        <v>SubMeasImp__8</v>
      </c>
      <c r="S164" s="419" t="str">
        <f ca="1">IFERROR(INDEX(E_MeasuresInvestMilestones!$S$22:$S$31,MATCH($E164,CNTR_ListExistMeasures,0)),"")</f>
        <v/>
      </c>
      <c r="T164" s="419" t="str">
        <f ca="1">IF(S164="","",MATCH(INDEX(E_MeasuresInvestMilestones!$E$22:$E$31,MATCH($S164,E_MeasuresInvestMilestones!$Q$22:$Q$31,0)),EUconst_Periods,0))</f>
        <v/>
      </c>
      <c r="V164" s="175" t="str">
        <f t="shared" si="120"/>
        <v/>
      </c>
      <c r="X164" s="175" t="b">
        <f>AND(I121&lt;&gt;"",$E164="")</f>
        <v>0</v>
      </c>
      <c r="Z164" s="175" t="b">
        <f>IF(OR(AND(CNTR_ExistSubInstEntries,$E164=""),INDEX($AC:$AC,MATCH(EUconst_CessationRow&amp;$V164,$AA:$AA,0))&lt;=COLUMNS($Z163:Z163),SUMIFS(I:I,$P:$P,EUconst_SubAbsoluteReduction&amp;$V164)=0),
TRUE,
AND(CNTR_ExistSubInstEntries,$T164&gt;COLUMNS($Z163:Z163)) )</f>
        <v>1</v>
      </c>
      <c r="AA164" s="175" t="b">
        <f>IF(OR(AND(CNTR_ExistSubInstEntries,$E164=""),INDEX($AC:$AC,MATCH(EUconst_CessationRow&amp;$V164,$AA:$AA,0))&lt;=COLUMNS($Z163:AA163),SUMIFS(J:J,$P:$P,EUconst_SubAbsoluteReduction&amp;$V164)=0),
TRUE,
AND(CNTR_ExistSubInstEntries,$T164&gt;COLUMNS($Z163:AA163)) )</f>
        <v>1</v>
      </c>
      <c r="AB164" s="175" t="b">
        <f>IF(OR(AND(CNTR_ExistSubInstEntries,$E164=""),INDEX($AC:$AC,MATCH(EUconst_CessationRow&amp;$V164,$AA:$AA,0))&lt;=COLUMNS($Z163:AB163),SUMIFS(K:K,$P:$P,EUconst_SubAbsoluteReduction&amp;$V164)=0),
TRUE,
AND(CNTR_ExistSubInstEntries,$T164&gt;COLUMNS($Z163:AB163)) )</f>
        <v>1</v>
      </c>
      <c r="AC164" s="175" t="b">
        <f>IF(OR(AND(CNTR_ExistSubInstEntries,$E164=""),INDEX($AC:$AC,MATCH(EUconst_CessationRow&amp;$V164,$AA:$AA,0))&lt;=COLUMNS($Z163:AC163),SUMIFS(L:L,$P:$P,EUconst_SubAbsoluteReduction&amp;$V164)=0),
TRUE,
AND(CNTR_ExistSubInstEntries,$T164&gt;COLUMNS($Z163:AC163)) )</f>
        <v>1</v>
      </c>
      <c r="AD164" s="175" t="b">
        <f>IF(OR(AND(CNTR_ExistSubInstEntries,$E164=""),INDEX($AC:$AC,MATCH(EUconst_CessationRow&amp;$V164,$AA:$AA,0))&lt;=COLUMNS($Z163:AD163),SUMIFS(M:M,$P:$P,EUconst_SubAbsoluteReduction&amp;$V164)=0),
TRUE,
AND(CNTR_ExistSubInstEntries,$T164&gt;COLUMNS($Z163:AD163)) )</f>
        <v>1</v>
      </c>
      <c r="AE164" s="175" t="b">
        <f>IF(OR(AND(CNTR_ExistSubInstEntries,$E164=""),INDEX($AC:$AC,MATCH(EUconst_CessationRow&amp;$V164,$AA:$AA,0))&lt;=COLUMNS($Z163:AE163),SUMIFS(N:N,$P:$P,EUconst_SubAbsoluteReduction&amp;$V164)=0),
TRUE,
AND(CNTR_ExistSubInstEntries,$T164&gt;COLUMNS($Z163:AE163)) )</f>
        <v>1</v>
      </c>
    </row>
    <row r="165" spans="1:31" ht="12.75" customHeight="1" x14ac:dyDescent="0.2">
      <c r="A165" s="19"/>
      <c r="C165" s="161"/>
      <c r="D165" s="344">
        <v>9</v>
      </c>
      <c r="E165" s="1223"/>
      <c r="F165" s="1224"/>
      <c r="G165" s="1223"/>
      <c r="H165" s="1233"/>
      <c r="I165" s="426"/>
      <c r="J165" s="306"/>
      <c r="K165" s="306"/>
      <c r="L165" s="314"/>
      <c r="M165" s="306"/>
      <c r="N165" s="306"/>
      <c r="P165" s="288" t="str">
        <f>EUconst_SubMeasureImpact&amp;I121&amp;"_"&amp;D165</f>
        <v>SubMeasImp__9</v>
      </c>
      <c r="S165" s="419" t="str">
        <f ca="1">IFERROR(INDEX(E_MeasuresInvestMilestones!$S$22:$S$31,MATCH($E165,CNTR_ListExistMeasures,0)),"")</f>
        <v/>
      </c>
      <c r="T165" s="419" t="str">
        <f ca="1">IF(S165="","",MATCH(INDEX(E_MeasuresInvestMilestones!$E$22:$E$31,MATCH($S165,E_MeasuresInvestMilestones!$Q$22:$Q$31,0)),EUconst_Periods,0))</f>
        <v/>
      </c>
      <c r="V165" s="175" t="str">
        <f t="shared" si="120"/>
        <v/>
      </c>
      <c r="X165" s="175" t="b">
        <f>AND(I121&lt;&gt;"",$E165="")</f>
        <v>0</v>
      </c>
      <c r="Z165" s="175" t="b">
        <f>IF(OR(AND(CNTR_ExistSubInstEntries,$E165=""),INDEX($AC:$AC,MATCH(EUconst_CessationRow&amp;$V165,$AA:$AA,0))&lt;=COLUMNS($Z164:Z164),SUMIFS(I:I,$P:$P,EUconst_SubAbsoluteReduction&amp;$V165)=0),
TRUE,
AND(CNTR_ExistSubInstEntries,$T165&gt;COLUMNS($Z164:Z164)) )</f>
        <v>1</v>
      </c>
      <c r="AA165" s="175" t="b">
        <f>IF(OR(AND(CNTR_ExistSubInstEntries,$E165=""),INDEX($AC:$AC,MATCH(EUconst_CessationRow&amp;$V165,$AA:$AA,0))&lt;=COLUMNS($Z164:AA164),SUMIFS(J:J,$P:$P,EUconst_SubAbsoluteReduction&amp;$V165)=0),
TRUE,
AND(CNTR_ExistSubInstEntries,$T165&gt;COLUMNS($Z164:AA164)) )</f>
        <v>1</v>
      </c>
      <c r="AB165" s="175" t="b">
        <f>IF(OR(AND(CNTR_ExistSubInstEntries,$E165=""),INDEX($AC:$AC,MATCH(EUconst_CessationRow&amp;$V165,$AA:$AA,0))&lt;=COLUMNS($Z164:AB164),SUMIFS(K:K,$P:$P,EUconst_SubAbsoluteReduction&amp;$V165)=0),
TRUE,
AND(CNTR_ExistSubInstEntries,$T165&gt;COLUMNS($Z164:AB164)) )</f>
        <v>1</v>
      </c>
      <c r="AC165" s="175" t="b">
        <f>IF(OR(AND(CNTR_ExistSubInstEntries,$E165=""),INDEX($AC:$AC,MATCH(EUconst_CessationRow&amp;$V165,$AA:$AA,0))&lt;=COLUMNS($Z164:AC164),SUMIFS(L:L,$P:$P,EUconst_SubAbsoluteReduction&amp;$V165)=0),
TRUE,
AND(CNTR_ExistSubInstEntries,$T165&gt;COLUMNS($Z164:AC164)) )</f>
        <v>1</v>
      </c>
      <c r="AD165" s="175" t="b">
        <f>IF(OR(AND(CNTR_ExistSubInstEntries,$E165=""),INDEX($AC:$AC,MATCH(EUconst_CessationRow&amp;$V165,$AA:$AA,0))&lt;=COLUMNS($Z164:AD164),SUMIFS(M:M,$P:$P,EUconst_SubAbsoluteReduction&amp;$V165)=0),
TRUE,
AND(CNTR_ExistSubInstEntries,$T165&gt;COLUMNS($Z164:AD164)) )</f>
        <v>1</v>
      </c>
      <c r="AE165" s="175" t="b">
        <f>IF(OR(AND(CNTR_ExistSubInstEntries,$E165=""),INDEX($AC:$AC,MATCH(EUconst_CessationRow&amp;$V165,$AA:$AA,0))&lt;=COLUMNS($Z164:AE164),SUMIFS(N:N,$P:$P,EUconst_SubAbsoluteReduction&amp;$V165)=0),
TRUE,
AND(CNTR_ExistSubInstEntries,$T165&gt;COLUMNS($Z164:AE164)) )</f>
        <v>1</v>
      </c>
    </row>
    <row r="166" spans="1:31" ht="12.75" customHeight="1" x14ac:dyDescent="0.2">
      <c r="A166" s="19"/>
      <c r="C166" s="161"/>
      <c r="D166" s="344">
        <v>10</v>
      </c>
      <c r="E166" s="1229"/>
      <c r="F166" s="1230"/>
      <c r="G166" s="1229"/>
      <c r="H166" s="1234"/>
      <c r="I166" s="427"/>
      <c r="J166" s="307"/>
      <c r="K166" s="307"/>
      <c r="L166" s="315"/>
      <c r="M166" s="307"/>
      <c r="N166" s="307"/>
      <c r="P166" s="288" t="str">
        <f>EUconst_SubMeasureImpact&amp;I121&amp;"_"&amp;D166</f>
        <v>SubMeasImp__10</v>
      </c>
      <c r="S166" s="419" t="str">
        <f ca="1">IFERROR(INDEX(E_MeasuresInvestMilestones!$S$22:$S$31,MATCH($E166,CNTR_ListExistMeasures,0)),"")</f>
        <v/>
      </c>
      <c r="T166" s="419" t="str">
        <f ca="1">IF(S166="","",MATCH(INDEX(E_MeasuresInvestMilestones!$E$22:$E$31,MATCH($S166,E_MeasuresInvestMilestones!$Q$22:$Q$31,0)),EUconst_Periods,0))</f>
        <v/>
      </c>
      <c r="V166" s="175" t="str">
        <f t="shared" si="120"/>
        <v/>
      </c>
      <c r="X166" s="175" t="b">
        <f>AND(I121&lt;&gt;"",$E166="")</f>
        <v>0</v>
      </c>
      <c r="Z166" s="175" t="b">
        <f>IF(OR(AND(CNTR_ExistSubInstEntries,$E166=""),INDEX($AC:$AC,MATCH(EUconst_CessationRow&amp;$V166,$AA:$AA,0))&lt;=COLUMNS($Z165:Z165),SUMIFS(I:I,$P:$P,EUconst_SubAbsoluteReduction&amp;$V166)=0),
TRUE,
AND(CNTR_ExistSubInstEntries,$T166&gt;COLUMNS($Z165:Z165)) )</f>
        <v>1</v>
      </c>
      <c r="AA166" s="175" t="b">
        <f>IF(OR(AND(CNTR_ExistSubInstEntries,$E166=""),INDEX($AC:$AC,MATCH(EUconst_CessationRow&amp;$V166,$AA:$AA,0))&lt;=COLUMNS($Z165:AA165),SUMIFS(J:J,$P:$P,EUconst_SubAbsoluteReduction&amp;$V166)=0),
TRUE,
AND(CNTR_ExistSubInstEntries,$T166&gt;COLUMNS($Z165:AA165)) )</f>
        <v>1</v>
      </c>
      <c r="AB166" s="175" t="b">
        <f>IF(OR(AND(CNTR_ExistSubInstEntries,$E166=""),INDEX($AC:$AC,MATCH(EUconst_CessationRow&amp;$V166,$AA:$AA,0))&lt;=COLUMNS($Z165:AB165),SUMIFS(K:K,$P:$P,EUconst_SubAbsoluteReduction&amp;$V166)=0),
TRUE,
AND(CNTR_ExistSubInstEntries,$T166&gt;COLUMNS($Z165:AB165)) )</f>
        <v>1</v>
      </c>
      <c r="AC166" s="175" t="b">
        <f>IF(OR(AND(CNTR_ExistSubInstEntries,$E166=""),INDEX($AC:$AC,MATCH(EUconst_CessationRow&amp;$V166,$AA:$AA,0))&lt;=COLUMNS($Z165:AC165),SUMIFS(L:L,$P:$P,EUconst_SubAbsoluteReduction&amp;$V166)=0),
TRUE,
AND(CNTR_ExistSubInstEntries,$T166&gt;COLUMNS($Z165:AC165)) )</f>
        <v>1</v>
      </c>
      <c r="AD166" s="175" t="b">
        <f>IF(OR(AND(CNTR_ExistSubInstEntries,$E166=""),INDEX($AC:$AC,MATCH(EUconst_CessationRow&amp;$V166,$AA:$AA,0))&lt;=COLUMNS($Z165:AD165),SUMIFS(M:M,$P:$P,EUconst_SubAbsoluteReduction&amp;$V166)=0),
TRUE,
AND(CNTR_ExistSubInstEntries,$T166&gt;COLUMNS($Z165:AD165)) )</f>
        <v>1</v>
      </c>
      <c r="AE166" s="175" t="b">
        <f>IF(OR(AND(CNTR_ExistSubInstEntries,$E166=""),INDEX($AC:$AC,MATCH(EUconst_CessationRow&amp;$V166,$AA:$AA,0))&lt;=COLUMNS($Z165:AE165),SUMIFS(N:N,$P:$P,EUconst_SubAbsoluteReduction&amp;$V166)=0),
TRUE,
AND(CNTR_ExistSubInstEntries,$T166&gt;COLUMNS($Z165:AE165)) )</f>
        <v>1</v>
      </c>
    </row>
    <row r="167" spans="1:31" ht="12.75" customHeight="1" x14ac:dyDescent="0.2">
      <c r="A167" s="19"/>
      <c r="C167" s="161"/>
      <c r="D167" s="345" t="s">
        <v>119</v>
      </c>
      <c r="E167" s="1231" t="str">
        <f>Translations!$B$289</f>
        <v>Намаление в сравнение с изходното ниво (100% = стойности под i.)</v>
      </c>
      <c r="F167" s="1231"/>
      <c r="G167" s="1231"/>
      <c r="H167" s="1232"/>
      <c r="I167" s="428" t="str">
        <f>IF(AND(ISNUMBER(I152),COUNT(I157:I166)&gt;0),SUM(I157:I166)*I152,"")</f>
        <v/>
      </c>
      <c r="J167" s="380" t="str">
        <f t="shared" ref="J167" si="121">IF(AND(ISNUMBER(J152),COUNT(J157:J166)&gt;0),SUM(J157:J166)*J152,"")</f>
        <v/>
      </c>
      <c r="K167" s="380" t="str">
        <f>IF(AND(ISNUMBER(K152),COUNT(K157:K166)&gt;0),SUM(K157:K166)*K152,"")</f>
        <v/>
      </c>
      <c r="L167" s="380" t="str">
        <f t="shared" ref="L167:N167" si="122">IF(AND(ISNUMBER(L152),COUNT(L157:L166)&gt;0),SUM(L157:L166)*L152,"")</f>
        <v/>
      </c>
      <c r="M167" s="380" t="str">
        <f t="shared" si="122"/>
        <v/>
      </c>
      <c r="N167" s="380" t="str">
        <f t="shared" si="122"/>
        <v/>
      </c>
      <c r="P167" s="252"/>
      <c r="V167" s="369"/>
      <c r="X167" s="369"/>
    </row>
    <row r="168" spans="1:31" ht="12.75" customHeight="1" x14ac:dyDescent="0.2">
      <c r="A168" s="19"/>
      <c r="C168" s="161"/>
      <c r="D168" s="345" t="s">
        <v>120</v>
      </c>
      <c r="E168" s="1225" t="str">
        <f>Translations!$B$290</f>
        <v>Проверка на съответствието (= iii. / i.)</v>
      </c>
      <c r="F168" s="1225"/>
      <c r="G168" s="1225"/>
      <c r="H168" s="1226"/>
      <c r="I168" s="429" t="str">
        <f t="shared" ref="I168:N168" si="123">IF(COUNT(I157:I166)&gt;0,SUM(I157:I166),"")</f>
        <v/>
      </c>
      <c r="J168" s="381" t="str">
        <f t="shared" si="123"/>
        <v/>
      </c>
      <c r="K168" s="381" t="str">
        <f t="shared" si="123"/>
        <v/>
      </c>
      <c r="L168" s="381" t="str">
        <f t="shared" si="123"/>
        <v/>
      </c>
      <c r="M168" s="381" t="str">
        <f t="shared" si="123"/>
        <v/>
      </c>
      <c r="N168" s="381" t="str">
        <f t="shared" si="123"/>
        <v/>
      </c>
      <c r="P168" s="252"/>
      <c r="S168" s="316"/>
      <c r="T168" s="316"/>
      <c r="U168" s="316"/>
      <c r="V168" s="316"/>
    </row>
    <row r="169" spans="1:31" ht="12.75" customHeight="1" x14ac:dyDescent="0.2">
      <c r="A169" s="19"/>
      <c r="C169" s="161"/>
      <c r="D169" s="345" t="s">
        <v>121</v>
      </c>
      <c r="E169" s="1227" t="str">
        <f>Translations!$B$291</f>
        <v>Проверка на последователността (съобщение за грешка)</v>
      </c>
      <c r="F169" s="1228"/>
      <c r="G169" s="1228"/>
      <c r="H169" s="1228"/>
      <c r="I169" s="518" t="str">
        <f t="shared" ref="I169:N169" si="124">IF($I121="","",IF(OR(OR(AND(I129&lt;&gt;0,I137=EUconst_Cessation),AND(I129="",OR(I137&lt;&gt;EUconst_Cessation),I137&lt;&gt;"")),OR(AND(I168="",I129&lt;&gt;"",I129&lt;&gt;$G129),AND(I168&lt;&gt;"",OR(I137=EUconst_Cessation,I129="",I129=$G129))),AND(I129&lt;&gt;"",I129&lt;&gt;$G129,IFERROR(ROUND(I168,2),1)&lt;&gt;1)),EUconst_Inconsistent,""))</f>
        <v/>
      </c>
      <c r="J169" s="519" t="str">
        <f t="shared" si="124"/>
        <v/>
      </c>
      <c r="K169" s="519" t="str">
        <f t="shared" si="124"/>
        <v/>
      </c>
      <c r="L169" s="519" t="str">
        <f t="shared" si="124"/>
        <v/>
      </c>
      <c r="M169" s="519" t="str">
        <f t="shared" si="124"/>
        <v/>
      </c>
      <c r="N169" s="519" t="str">
        <f t="shared" si="124"/>
        <v/>
      </c>
      <c r="P169" s="252"/>
    </row>
    <row r="170" spans="1:31" ht="5.0999999999999996" customHeight="1" x14ac:dyDescent="0.2">
      <c r="A170" s="19"/>
      <c r="B170" s="165"/>
      <c r="C170" s="161"/>
      <c r="D170" s="325"/>
      <c r="I170" s="136"/>
      <c r="J170" s="136"/>
      <c r="K170" s="136"/>
      <c r="L170" s="136"/>
      <c r="M170" s="136"/>
      <c r="N170" s="282"/>
      <c r="P170" s="252"/>
    </row>
    <row r="171" spans="1:31" ht="12.75" customHeight="1" x14ac:dyDescent="0.2">
      <c r="C171" s="161"/>
      <c r="D171" s="360" t="s">
        <v>116</v>
      </c>
      <c r="E171" s="1235" t="str">
        <f>Translations!$B$292</f>
        <v>Други коментари</v>
      </c>
      <c r="F171" s="1235"/>
      <c r="G171" s="1235"/>
      <c r="H171" s="1235"/>
      <c r="I171" s="1235"/>
      <c r="J171" s="1235"/>
      <c r="K171" s="1235"/>
      <c r="L171" s="1235"/>
      <c r="M171" s="1235"/>
      <c r="N171" s="1236"/>
      <c r="P171" s="134"/>
      <c r="Q171" s="134"/>
      <c r="R171" s="134"/>
      <c r="S171" s="268"/>
    </row>
    <row r="172" spans="1:31" ht="38.85" customHeight="1" x14ac:dyDescent="0.2">
      <c r="A172" s="19"/>
      <c r="B172" s="165"/>
      <c r="C172" s="161"/>
      <c r="D172" s="325"/>
      <c r="E172" s="1220"/>
      <c r="F172" s="1221"/>
      <c r="G172" s="1221"/>
      <c r="H172" s="1221"/>
      <c r="I172" s="1221"/>
      <c r="J172" s="1221"/>
      <c r="K172" s="1221"/>
      <c r="L172" s="1221"/>
      <c r="M172" s="1221"/>
      <c r="N172" s="1222"/>
      <c r="P172" s="252"/>
    </row>
    <row r="173" spans="1:31" ht="12.75" customHeight="1" x14ac:dyDescent="0.2">
      <c r="A173" s="19"/>
      <c r="B173" s="165"/>
      <c r="C173" s="650"/>
      <c r="D173" s="651"/>
      <c r="E173" s="652"/>
      <c r="F173" s="652"/>
      <c r="G173" s="652"/>
      <c r="H173" s="652"/>
      <c r="I173" s="652"/>
      <c r="J173" s="652"/>
      <c r="K173" s="652"/>
      <c r="L173" s="652"/>
      <c r="M173" s="652"/>
      <c r="N173" s="653"/>
    </row>
    <row r="174" spans="1:31" ht="12.75" customHeight="1" x14ac:dyDescent="0.2">
      <c r="A174" s="19"/>
      <c r="B174" s="165"/>
      <c r="E174" s="432"/>
      <c r="F174" s="644"/>
      <c r="G174" s="644"/>
      <c r="H174" s="644"/>
      <c r="I174" s="644"/>
      <c r="J174" s="644"/>
      <c r="K174" s="644"/>
      <c r="L174" s="644"/>
      <c r="M174" s="644"/>
      <c r="N174" s="644"/>
    </row>
    <row r="175" spans="1:31" ht="12.75" customHeight="1" x14ac:dyDescent="0.2">
      <c r="A175" s="19"/>
      <c r="B175" s="165"/>
      <c r="E175" s="432"/>
      <c r="F175" s="644"/>
      <c r="G175" s="644"/>
      <c r="H175" s="644"/>
      <c r="I175" s="644"/>
      <c r="J175" s="644"/>
      <c r="K175" s="644"/>
      <c r="L175" s="644"/>
      <c r="M175" s="644"/>
      <c r="N175" s="644"/>
    </row>
    <row r="176" spans="1:31" ht="12.75" customHeight="1" x14ac:dyDescent="0.2">
      <c r="C176" s="13"/>
      <c r="D176" s="266"/>
      <c r="E176" s="267"/>
      <c r="F176" s="267"/>
      <c r="G176" s="267"/>
      <c r="H176" s="313"/>
      <c r="I176" s="267"/>
      <c r="J176" s="267"/>
      <c r="K176" s="267"/>
      <c r="L176" s="267"/>
      <c r="M176" s="267"/>
      <c r="N176" s="267"/>
      <c r="P176" s="134"/>
      <c r="Q176" s="134"/>
      <c r="R176" s="134"/>
      <c r="S176" s="268"/>
    </row>
    <row r="177" spans="1:32" ht="12.75" customHeight="1" x14ac:dyDescent="0.2">
      <c r="A177" s="301" t="s">
        <v>637</v>
      </c>
    </row>
    <row r="178" spans="1:32" s="644" customFormat="1" ht="12.75" hidden="1" customHeight="1" x14ac:dyDescent="0.25">
      <c r="A178" s="16" t="s">
        <v>248</v>
      </c>
      <c r="B178" s="19" t="s">
        <v>259</v>
      </c>
      <c r="C178" s="19" t="s">
        <v>259</v>
      </c>
      <c r="D178" s="19" t="s">
        <v>259</v>
      </c>
      <c r="E178" s="19" t="s">
        <v>259</v>
      </c>
      <c r="F178" s="19" t="s">
        <v>259</v>
      </c>
      <c r="G178" s="19" t="s">
        <v>259</v>
      </c>
      <c r="H178" s="19" t="s">
        <v>259</v>
      </c>
      <c r="I178" s="19" t="s">
        <v>259</v>
      </c>
      <c r="J178" s="19" t="s">
        <v>259</v>
      </c>
      <c r="K178" s="19" t="s">
        <v>259</v>
      </c>
      <c r="L178" s="19" t="s">
        <v>259</v>
      </c>
      <c r="M178" s="19" t="s">
        <v>259</v>
      </c>
      <c r="N178" s="19" t="s">
        <v>259</v>
      </c>
      <c r="O178" s="19" t="s">
        <v>259</v>
      </c>
      <c r="P178" s="16" t="s">
        <v>259</v>
      </c>
      <c r="Q178" s="16" t="s">
        <v>259</v>
      </c>
      <c r="R178" s="16" t="s">
        <v>259</v>
      </c>
      <c r="S178" s="16" t="s">
        <v>259</v>
      </c>
      <c r="T178" s="16" t="s">
        <v>259</v>
      </c>
      <c r="U178" s="16" t="s">
        <v>259</v>
      </c>
      <c r="V178" s="16" t="s">
        <v>259</v>
      </c>
      <c r="W178" s="16" t="s">
        <v>259</v>
      </c>
      <c r="X178" s="16" t="s">
        <v>259</v>
      </c>
      <c r="Y178" s="16" t="s">
        <v>259</v>
      </c>
      <c r="Z178" s="16" t="s">
        <v>259</v>
      </c>
      <c r="AA178" s="16" t="s">
        <v>259</v>
      </c>
      <c r="AB178" s="16" t="s">
        <v>259</v>
      </c>
      <c r="AC178" s="16" t="s">
        <v>259</v>
      </c>
      <c r="AD178" s="16" t="s">
        <v>259</v>
      </c>
      <c r="AE178" s="16" t="s">
        <v>259</v>
      </c>
      <c r="AF178" s="16" t="s">
        <v>259</v>
      </c>
    </row>
    <row r="179" spans="1:32" ht="12.75" hidden="1" customHeight="1" x14ac:dyDescent="0.2">
      <c r="A179" s="16" t="s">
        <v>248</v>
      </c>
      <c r="B179" s="16"/>
      <c r="C179" s="16"/>
      <c r="D179" s="16"/>
      <c r="E179" s="16"/>
      <c r="F179" s="16"/>
      <c r="G179" s="16"/>
      <c r="H179" s="16"/>
      <c r="I179" s="16"/>
      <c r="J179" s="16"/>
      <c r="K179" s="16"/>
      <c r="L179" s="16"/>
      <c r="M179" s="16"/>
      <c r="N179" s="16"/>
      <c r="O179" s="16" t="s">
        <v>613</v>
      </c>
    </row>
  </sheetData>
  <sheetProtection sheet="1" objects="1" scenarios="1" formatCells="0" formatColumns="0" formatRows="0"/>
  <mergeCells count="211">
    <mergeCell ref="E167:H167"/>
    <mergeCell ref="E168:H168"/>
    <mergeCell ref="E169:H169"/>
    <mergeCell ref="E171:N171"/>
    <mergeCell ref="E172:N172"/>
    <mergeCell ref="E164:F164"/>
    <mergeCell ref="G164:H164"/>
    <mergeCell ref="E165:F165"/>
    <mergeCell ref="G165:H165"/>
    <mergeCell ref="E166:F166"/>
    <mergeCell ref="G166:H166"/>
    <mergeCell ref="E161:F161"/>
    <mergeCell ref="G161:H161"/>
    <mergeCell ref="E162:F162"/>
    <mergeCell ref="G162:H162"/>
    <mergeCell ref="E163:F163"/>
    <mergeCell ref="G163:H163"/>
    <mergeCell ref="E158:F158"/>
    <mergeCell ref="G158:H158"/>
    <mergeCell ref="E159:F159"/>
    <mergeCell ref="G159:H159"/>
    <mergeCell ref="E160:F160"/>
    <mergeCell ref="G160:H160"/>
    <mergeCell ref="E155:F155"/>
    <mergeCell ref="G155:H155"/>
    <mergeCell ref="E156:F156"/>
    <mergeCell ref="G156:H156"/>
    <mergeCell ref="E157:F157"/>
    <mergeCell ref="G157:H157"/>
    <mergeCell ref="D149:N149"/>
    <mergeCell ref="E152:G152"/>
    <mergeCell ref="D153:N153"/>
    <mergeCell ref="E154:F154"/>
    <mergeCell ref="G154:H154"/>
    <mergeCell ref="E144:N144"/>
    <mergeCell ref="E145:N145"/>
    <mergeCell ref="F146:N146"/>
    <mergeCell ref="F147:N147"/>
    <mergeCell ref="F148:N148"/>
    <mergeCell ref="E137:G137"/>
    <mergeCell ref="E138:G138"/>
    <mergeCell ref="E141:N141"/>
    <mergeCell ref="E142:N142"/>
    <mergeCell ref="E143:N143"/>
    <mergeCell ref="E131:F131"/>
    <mergeCell ref="D132:N132"/>
    <mergeCell ref="E134:N134"/>
    <mergeCell ref="I135:I136"/>
    <mergeCell ref="J135:J136"/>
    <mergeCell ref="K135:K136"/>
    <mergeCell ref="L135:L136"/>
    <mergeCell ref="M135:M136"/>
    <mergeCell ref="N135:N136"/>
    <mergeCell ref="E126:N126"/>
    <mergeCell ref="D127:N127"/>
    <mergeCell ref="D129:D130"/>
    <mergeCell ref="E129:F130"/>
    <mergeCell ref="G129:G130"/>
    <mergeCell ref="H129:H130"/>
    <mergeCell ref="E117:N117"/>
    <mergeCell ref="D121:H121"/>
    <mergeCell ref="I121:N121"/>
    <mergeCell ref="E122:N122"/>
    <mergeCell ref="E125:N125"/>
    <mergeCell ref="E112:H112"/>
    <mergeCell ref="E113:H113"/>
    <mergeCell ref="E116:N116"/>
    <mergeCell ref="E111:F111"/>
    <mergeCell ref="G111:H111"/>
    <mergeCell ref="E114:H114"/>
    <mergeCell ref="E108:F108"/>
    <mergeCell ref="G108:H108"/>
    <mergeCell ref="E109:F109"/>
    <mergeCell ref="G109:H109"/>
    <mergeCell ref="E110:F110"/>
    <mergeCell ref="G110:H110"/>
    <mergeCell ref="E105:F105"/>
    <mergeCell ref="G105:H105"/>
    <mergeCell ref="E106:F106"/>
    <mergeCell ref="G106:H106"/>
    <mergeCell ref="E107:F107"/>
    <mergeCell ref="G107:H107"/>
    <mergeCell ref="E102:F102"/>
    <mergeCell ref="G102:H102"/>
    <mergeCell ref="E103:F103"/>
    <mergeCell ref="G103:H103"/>
    <mergeCell ref="E104:F104"/>
    <mergeCell ref="G104:H104"/>
    <mergeCell ref="E99:F99"/>
    <mergeCell ref="G99:H99"/>
    <mergeCell ref="E100:F100"/>
    <mergeCell ref="G100:H100"/>
    <mergeCell ref="E101:F101"/>
    <mergeCell ref="G101:H101"/>
    <mergeCell ref="F93:N93"/>
    <mergeCell ref="D94:N94"/>
    <mergeCell ref="E97:G97"/>
    <mergeCell ref="D98:N98"/>
    <mergeCell ref="E88:N88"/>
    <mergeCell ref="E89:N89"/>
    <mergeCell ref="F91:N91"/>
    <mergeCell ref="F92:N92"/>
    <mergeCell ref="E90:N90"/>
    <mergeCell ref="E82:G82"/>
    <mergeCell ref="E86:N86"/>
    <mergeCell ref="E87:N87"/>
    <mergeCell ref="I80:I81"/>
    <mergeCell ref="J80:J81"/>
    <mergeCell ref="K80:K81"/>
    <mergeCell ref="L80:L81"/>
    <mergeCell ref="M80:M81"/>
    <mergeCell ref="N80:N81"/>
    <mergeCell ref="E83:G83"/>
    <mergeCell ref="D74:D75"/>
    <mergeCell ref="E74:F75"/>
    <mergeCell ref="G74:G75"/>
    <mergeCell ref="H74:H75"/>
    <mergeCell ref="E76:F76"/>
    <mergeCell ref="D77:N77"/>
    <mergeCell ref="E79:N79"/>
    <mergeCell ref="E71:N71"/>
    <mergeCell ref="D72:N72"/>
    <mergeCell ref="E70:N70"/>
    <mergeCell ref="D66:H66"/>
    <mergeCell ref="I66:N66"/>
    <mergeCell ref="E67:N67"/>
    <mergeCell ref="E62:N62"/>
    <mergeCell ref="E56:F56"/>
    <mergeCell ref="G56:H56"/>
    <mergeCell ref="E57:H57"/>
    <mergeCell ref="E58:H58"/>
    <mergeCell ref="E59:H59"/>
    <mergeCell ref="E61:N61"/>
    <mergeCell ref="E53:F53"/>
    <mergeCell ref="G53:H53"/>
    <mergeCell ref="E54:F54"/>
    <mergeCell ref="G54:H54"/>
    <mergeCell ref="E55:F55"/>
    <mergeCell ref="G55:H55"/>
    <mergeCell ref="E50:F50"/>
    <mergeCell ref="G50:H50"/>
    <mergeCell ref="E51:F51"/>
    <mergeCell ref="G51:H51"/>
    <mergeCell ref="E52:F52"/>
    <mergeCell ref="G52:H52"/>
    <mergeCell ref="E48:F48"/>
    <mergeCell ref="G48:H48"/>
    <mergeCell ref="E49:F49"/>
    <mergeCell ref="G49:H49"/>
    <mergeCell ref="E46:F46"/>
    <mergeCell ref="G46:H46"/>
    <mergeCell ref="E35:N35"/>
    <mergeCell ref="F36:N36"/>
    <mergeCell ref="F37:N37"/>
    <mergeCell ref="F38:N38"/>
    <mergeCell ref="D39:N39"/>
    <mergeCell ref="E42:G42"/>
    <mergeCell ref="D43:N43"/>
    <mergeCell ref="E44:F44"/>
    <mergeCell ref="G44:H44"/>
    <mergeCell ref="E45:F45"/>
    <mergeCell ref="G45:H45"/>
    <mergeCell ref="E47:F47"/>
    <mergeCell ref="G47:H47"/>
    <mergeCell ref="E16:N16"/>
    <mergeCell ref="D17:N17"/>
    <mergeCell ref="K2:L2"/>
    <mergeCell ref="E34:N34"/>
    <mergeCell ref="E21:F21"/>
    <mergeCell ref="D22:N22"/>
    <mergeCell ref="E24:N24"/>
    <mergeCell ref="I25:I26"/>
    <mergeCell ref="J25:J26"/>
    <mergeCell ref="K25:K26"/>
    <mergeCell ref="L25:L26"/>
    <mergeCell ref="M25:M26"/>
    <mergeCell ref="N25:N26"/>
    <mergeCell ref="E27:G27"/>
    <mergeCell ref="E28:G28"/>
    <mergeCell ref="E31:N31"/>
    <mergeCell ref="E32:N32"/>
    <mergeCell ref="E33:N33"/>
    <mergeCell ref="D19:D20"/>
    <mergeCell ref="E19:F20"/>
    <mergeCell ref="G19:G20"/>
    <mergeCell ref="H19:H20"/>
    <mergeCell ref="E15:N15"/>
    <mergeCell ref="D7:N7"/>
    <mergeCell ref="D9:N9"/>
    <mergeCell ref="D11:H11"/>
    <mergeCell ref="I11:N11"/>
    <mergeCell ref="E12:N12"/>
    <mergeCell ref="B2:D5"/>
    <mergeCell ref="G2:H2"/>
    <mergeCell ref="I2:J2"/>
    <mergeCell ref="M2:N2"/>
    <mergeCell ref="E3:F3"/>
    <mergeCell ref="G3:H3"/>
    <mergeCell ref="I3:J3"/>
    <mergeCell ref="K3:L3"/>
    <mergeCell ref="E4:F4"/>
    <mergeCell ref="G4:H4"/>
    <mergeCell ref="I4:J4"/>
    <mergeCell ref="K4:L4"/>
    <mergeCell ref="M4:N4"/>
    <mergeCell ref="E5:F5"/>
    <mergeCell ref="G5:H5"/>
    <mergeCell ref="I5:J5"/>
    <mergeCell ref="K5:L5"/>
    <mergeCell ref="M5:N5"/>
    <mergeCell ref="M3:N3"/>
  </mergeCells>
  <conditionalFormatting sqref="C11:N63 C66:N118">
    <cfRule type="expression" dxfId="67" priority="19">
      <formula>INDEX($AE:$AE,MATCH(MAX(INDIRECT(ADDRESS(1,3)&amp;":"&amp;ADDRESS(ROW(D11),3))),$C:$C,0))</formula>
    </cfRule>
  </conditionalFormatting>
  <conditionalFormatting sqref="I58:N58">
    <cfRule type="expression" dxfId="66" priority="24">
      <formula>ROUND(I58,2)&lt;&gt;100%</formula>
    </cfRule>
  </conditionalFormatting>
  <conditionalFormatting sqref="I47:N56">
    <cfRule type="expression" dxfId="65" priority="23">
      <formula>Z47</formula>
    </cfRule>
  </conditionalFormatting>
  <conditionalFormatting sqref="G47:G56">
    <cfRule type="expression" dxfId="64" priority="22">
      <formula>$X47</formula>
    </cfRule>
  </conditionalFormatting>
  <conditionalFormatting sqref="I19:N21">
    <cfRule type="expression" dxfId="63" priority="21">
      <formula>Z19</formula>
    </cfRule>
  </conditionalFormatting>
  <conditionalFormatting sqref="I113:N113">
    <cfRule type="expression" dxfId="62" priority="12">
      <formula>ROUND(I113,2)&lt;&gt;100%</formula>
    </cfRule>
  </conditionalFormatting>
  <conditionalFormatting sqref="I102:N111">
    <cfRule type="expression" dxfId="61" priority="11">
      <formula>Z102</formula>
    </cfRule>
  </conditionalFormatting>
  <conditionalFormatting sqref="G102:G111">
    <cfRule type="expression" dxfId="60" priority="10">
      <formula>$X102</formula>
    </cfRule>
  </conditionalFormatting>
  <conditionalFormatting sqref="I74:N76">
    <cfRule type="expression" dxfId="59" priority="9">
      <formula>Z74</formula>
    </cfRule>
  </conditionalFormatting>
  <conditionalFormatting sqref="C121:N173">
    <cfRule type="expression" dxfId="58" priority="6">
      <formula>INDEX($AE:$AE,MATCH(MAX(INDIRECT(ADDRESS(1,3)&amp;":"&amp;ADDRESS(ROW(D121),3))),$C:$C,0))</formula>
    </cfRule>
  </conditionalFormatting>
  <conditionalFormatting sqref="I168:N168">
    <cfRule type="expression" dxfId="57" priority="5">
      <formula>ROUND(I168,2)&lt;&gt;100%</formula>
    </cfRule>
  </conditionalFormatting>
  <conditionalFormatting sqref="I157:N166">
    <cfRule type="expression" dxfId="56" priority="4">
      <formula>Z157</formula>
    </cfRule>
  </conditionalFormatting>
  <conditionalFormatting sqref="G157:G166">
    <cfRule type="expression" dxfId="55" priority="3">
      <formula>$X157</formula>
    </cfRule>
  </conditionalFormatting>
  <conditionalFormatting sqref="I129:N131">
    <cfRule type="expression" dxfId="54" priority="2">
      <formula>Z129</formula>
    </cfRule>
  </conditionalFormatting>
  <dataValidations count="4">
    <dataValidation type="decimal" operator="greaterThanOrEqual" allowBlank="1" showInputMessage="1" showErrorMessage="1" sqref="I19:N19 I21:N21 I74:N74 I76:N76 I129:N129 I131:N131">
      <formula1>0</formula1>
    </dataValidation>
    <dataValidation type="decimal" allowBlank="1" showInputMessage="1" showErrorMessage="1" sqref="I47:N56 I102:N111 I157:N166">
      <formula1>0.01</formula1>
      <formula2>1</formula2>
    </dataValidation>
    <dataValidation type="list" allowBlank="1" showInputMessage="1" sqref="G47:G56 G102:G111 G157:G166">
      <formula1>CNTR_ListExistInvestments</formula1>
    </dataValidation>
    <dataValidation type="list" allowBlank="1" showInputMessage="1" showErrorMessage="1" sqref="E47:E56 E102:E111 E157:E166">
      <formula1>CNTR_ListExistMeasures</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extLst>
    <ext xmlns:x14="http://schemas.microsoft.com/office/spreadsheetml/2009/9/main" uri="{78C0D931-6437-407d-A8EE-F0AAD7539E65}">
      <x14:conditionalFormattings>
        <x14:conditionalFormatting xmlns:xm="http://schemas.microsoft.com/office/excel/2006/main">
          <x14:cfRule type="expression" priority="20" id="{AB08A4F2-792E-442A-AFE2-D25DB19993BD}">
            <xm:f>IF(E47="","",COUNTIF(E_MeasuresInvestMilestones!$T$22:$T$31,$E47)=0)</xm:f>
            <x14:dxf>
              <fill>
                <patternFill>
                  <bgColor rgb="FFFF0000"/>
                </patternFill>
              </fill>
            </x14:dxf>
          </x14:cfRule>
          <xm:sqref>D47:D56</xm:sqref>
        </x14:conditionalFormatting>
        <x14:conditionalFormatting xmlns:xm="http://schemas.microsoft.com/office/excel/2006/main">
          <x14:cfRule type="expression" priority="8" id="{7828A08F-1119-4673-8969-1C95ACC0BCF4}">
            <xm:f>IF(E102="","",COUNTIF(E_MeasuresInvestMilestones!$T$22:$T$31,$E102)=0)</xm:f>
            <x14:dxf>
              <fill>
                <patternFill>
                  <bgColor rgb="FFFF0000"/>
                </patternFill>
              </fill>
            </x14:dxf>
          </x14:cfRule>
          <xm:sqref>D102:D111</xm:sqref>
        </x14:conditionalFormatting>
        <x14:conditionalFormatting xmlns:xm="http://schemas.microsoft.com/office/excel/2006/main">
          <x14:cfRule type="expression" priority="1" id="{CA348B62-B585-4FAF-865F-79CE40080758}">
            <xm:f>IF(E157="","",COUNTIF(E_MeasuresInvestMilestones!$T$22:$T$31,$E157)=0)</xm:f>
            <x14:dxf>
              <fill>
                <patternFill>
                  <bgColor rgb="FFFF0000"/>
                </patternFill>
              </fill>
            </x14:dxf>
          </x14:cfRule>
          <xm:sqref>D157:D166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3" tint="0.39997558519241921"/>
  </sheetPr>
  <dimension ref="A1:AF1269"/>
  <sheetViews>
    <sheetView zoomScaleNormal="100" workbookViewId="0">
      <pane ySplit="4" topLeftCell="A5" activePane="bottomLeft" state="frozen"/>
      <selection pane="bottomLeft" activeCell="B2" sqref="B2:D4"/>
    </sheetView>
  </sheetViews>
  <sheetFormatPr defaultColWidth="11.42578125" defaultRowHeight="12.75" x14ac:dyDescent="0.2"/>
  <cols>
    <col min="1" max="1" width="5.7109375" style="166" hidden="1" customWidth="1"/>
    <col min="2" max="4" width="5.7109375" style="30" customWidth="1"/>
    <col min="5" max="14" width="12.7109375" style="30" customWidth="1"/>
    <col min="15" max="15" width="5.7109375" style="30" customWidth="1"/>
    <col min="16" max="32" width="11.42578125" style="166" hidden="1" customWidth="1"/>
    <col min="33" max="16384" width="11.42578125" style="343"/>
  </cols>
  <sheetData>
    <row r="1" spans="1:32" ht="13.5" hidden="1" thickBot="1" x14ac:dyDescent="0.25">
      <c r="A1" s="166" t="s">
        <v>248</v>
      </c>
      <c r="B1" s="16"/>
      <c r="C1" s="16"/>
      <c r="D1" s="16"/>
      <c r="E1" s="16"/>
      <c r="F1" s="16"/>
      <c r="G1" s="16"/>
      <c r="H1" s="16"/>
      <c r="I1" s="16"/>
      <c r="J1" s="16"/>
      <c r="K1" s="16"/>
      <c r="L1" s="16"/>
      <c r="M1" s="16"/>
      <c r="N1" s="16"/>
      <c r="O1" s="16"/>
      <c r="P1" s="166" t="s">
        <v>248</v>
      </c>
      <c r="Q1" s="166" t="s">
        <v>248</v>
      </c>
      <c r="R1" s="166" t="s">
        <v>248</v>
      </c>
      <c r="S1" s="166" t="s">
        <v>248</v>
      </c>
      <c r="T1" s="166" t="s">
        <v>248</v>
      </c>
      <c r="U1" s="166" t="s">
        <v>248</v>
      </c>
      <c r="V1" s="166" t="s">
        <v>248</v>
      </c>
      <c r="W1" s="166" t="s">
        <v>248</v>
      </c>
      <c r="X1" s="166" t="s">
        <v>248</v>
      </c>
      <c r="Y1" s="166" t="s">
        <v>248</v>
      </c>
      <c r="Z1" s="166" t="s">
        <v>248</v>
      </c>
      <c r="AA1" s="166" t="s">
        <v>248</v>
      </c>
      <c r="AB1" s="166" t="s">
        <v>248</v>
      </c>
      <c r="AC1" s="166" t="s">
        <v>248</v>
      </c>
      <c r="AD1" s="166" t="s">
        <v>248</v>
      </c>
      <c r="AE1" s="166" t="s">
        <v>248</v>
      </c>
      <c r="AF1" s="166" t="s">
        <v>248</v>
      </c>
    </row>
    <row r="2" spans="1:32" ht="15" customHeight="1" thickBot="1" x14ac:dyDescent="0.25">
      <c r="A2" s="16"/>
      <c r="B2" s="973" t="str">
        <f>Translations!$B$301</f>
        <v>I.
Резюме</v>
      </c>
      <c r="C2" s="974"/>
      <c r="D2" s="975"/>
      <c r="E2" s="191" t="str">
        <f>Translations!$B$2</f>
        <v>Навигационна зона:</v>
      </c>
      <c r="F2" s="190"/>
      <c r="G2" s="892" t="str">
        <f>Translations!$B$14</f>
        <v>Съдържание</v>
      </c>
      <c r="H2" s="889"/>
      <c r="I2" s="907" t="str">
        <f ca="1">HYPERLINK("#"&amp;INDEX(a_Contents!$P$4:$P$53,MATCH(INDEX(a_Contents!$T$4:$T$53,MATCH($S$2,a_Contents!$Q$4:$Q$53,0))-1,a_Contents!$T$4:$T$53,0)),EUconst_PreviousSheet)</f>
        <v>Предишен лист</v>
      </c>
      <c r="J2" s="908"/>
      <c r="K2" s="907"/>
      <c r="L2" s="908"/>
      <c r="M2" s="889"/>
      <c r="N2" s="889"/>
      <c r="O2" s="17"/>
      <c r="P2" s="169" t="s">
        <v>250</v>
      </c>
      <c r="Q2" s="394" t="str">
        <f>ADDRESS(ROW($B$6),COLUMN($B$6)) &amp; ":" &amp; ADDRESS(MATCH("PRINT",$O:$O,0),COLUMN($O$6))</f>
        <v>$B$6:$O$1269</v>
      </c>
      <c r="R2" s="169" t="s">
        <v>612</v>
      </c>
      <c r="S2" s="287" t="str">
        <f ca="1">IF(ISERROR(CELL("filename",T2)),"I_Summary",MID(CELL("filename",T2),FIND("]",CELL("filename",T2))+1,1024))</f>
        <v>I_Summary</v>
      </c>
    </row>
    <row r="3" spans="1:32" ht="13.5" thickBot="1" x14ac:dyDescent="0.25">
      <c r="A3" s="16"/>
      <c r="B3" s="976"/>
      <c r="C3" s="977"/>
      <c r="D3" s="978"/>
      <c r="E3" s="889"/>
      <c r="F3" s="889"/>
      <c r="G3" s="1007" t="str">
        <f>IFERROR(HYPERLINK("#"&amp;ADDRESS(ROW($A$1)+MATCH(P3,$A:$A,0)-1,3),INDEX($P:$P,MATCH(P3,$A:$A,0))),"")</f>
        <v>Обща информация</v>
      </c>
      <c r="H3" s="1007"/>
      <c r="I3" s="1007" t="str">
        <f>IFERROR(HYPERLINK("#"&amp;ADDRESS(ROW($A$1)+MATCH(R3,$A:$A,0)-1,3),INDEX($P:$P,MATCH(R3,$A:$A,0))),"")</f>
        <v>Исторически емисии</v>
      </c>
      <c r="J3" s="1007"/>
      <c r="K3" s="1007" t="str">
        <f>IFERROR(HYPERLINK("#"&amp;ADDRESS(ROW($A$1)+MATCH(T3,$A:$A,0)-1,3),INDEX($P:$P,MATCH(T3,$A:$A,0))),"")</f>
        <v>Специфични цели</v>
      </c>
      <c r="L3" s="1007"/>
      <c r="M3" s="1008" t="str">
        <f>IFERROR(HYPERLINK("#"&amp;ADDRESS(ROW($A$1)+MATCH(V3,$A:$A,0)-1,3),INDEX($P:$P,MATCH(V3,$A:$A,0))),"")</f>
        <v>Диаграми на Гант</v>
      </c>
      <c r="N3" s="1008"/>
      <c r="O3" s="17"/>
      <c r="P3" s="289">
        <v>1</v>
      </c>
      <c r="Q3" s="290"/>
      <c r="R3" s="290">
        <v>2</v>
      </c>
      <c r="S3" s="290"/>
      <c r="T3" s="290">
        <v>3</v>
      </c>
      <c r="U3" s="290"/>
      <c r="V3" s="291">
        <v>4</v>
      </c>
    </row>
    <row r="4" spans="1:32" ht="13.5" thickBot="1" x14ac:dyDescent="0.25">
      <c r="A4" s="16"/>
      <c r="B4" s="979"/>
      <c r="C4" s="980"/>
      <c r="D4" s="981"/>
      <c r="E4" s="889"/>
      <c r="F4" s="889"/>
      <c r="G4" s="1009" t="str">
        <f>IFERROR(HYPERLINK("#"&amp;ADDRESS(ROW($A$1)+MATCH(P4,$A:$A,0)-1,3),INDEX($P:$P,MATCH(P4,$A:$A,0))),"")</f>
        <v>Подробности за мерките &amp; Co.</v>
      </c>
      <c r="H4" s="1010"/>
      <c r="I4" s="1010" t="str">
        <f>IFERROR(HYPERLINK("#"&amp;ADDRESS(ROW($A$1)+MATCH(R4,$A:$A,0)-1,3),INDEX($P:$P,MATCH(R4,$A:$A,0))),"")</f>
        <v>Подробности: Продукт BM</v>
      </c>
      <c r="J4" s="1010"/>
      <c r="K4" s="1010" t="str">
        <f>IFERROR(HYPERLINK("#"&amp;ADDRESS(ROW($A$1)+MATCH(T4,$A:$A,0)-1,3),INDEX($P:$P,MATCH(T4,$A:$A,0))),"")</f>
        <v>Подробности: Fall-back BM</v>
      </c>
      <c r="L4" s="1010"/>
      <c r="M4" s="1011" t="str">
        <f>IFERROR(HYPERLINK("#"&amp;ADDRESS(ROW($A$1)+MATCH(V4,$A:$A,0)-1,3),INDEX($P:$P,MATCH(V4,$A:$A,0))),"")</f>
        <v>Подробности: Други процеси</v>
      </c>
      <c r="N4" s="1010"/>
      <c r="O4" s="17"/>
      <c r="P4" s="292">
        <v>5</v>
      </c>
      <c r="Q4" s="293"/>
      <c r="R4" s="293">
        <v>6</v>
      </c>
      <c r="S4" s="293"/>
      <c r="T4" s="293">
        <v>7</v>
      </c>
      <c r="U4" s="293"/>
      <c r="V4" s="294">
        <v>8</v>
      </c>
    </row>
    <row r="5" spans="1:32" ht="12.75" customHeight="1" x14ac:dyDescent="0.2">
      <c r="A5" s="16"/>
      <c r="O5" s="17"/>
    </row>
    <row r="6" spans="1:32" ht="18" x14ac:dyDescent="0.2">
      <c r="A6" s="175" t="s">
        <v>636</v>
      </c>
      <c r="C6" s="2" t="s">
        <v>440</v>
      </c>
      <c r="D6" s="983" t="str">
        <f>Translations!$B$302</f>
        <v>РЕЗЮМЕ</v>
      </c>
      <c r="E6" s="983"/>
      <c r="F6" s="983"/>
      <c r="G6" s="983"/>
      <c r="H6" s="983"/>
      <c r="I6" s="983"/>
      <c r="J6" s="983"/>
      <c r="K6" s="983"/>
      <c r="L6" s="983"/>
      <c r="M6" s="983"/>
      <c r="N6" s="983"/>
    </row>
    <row r="7" spans="1:32" ht="12.75" customHeight="1" x14ac:dyDescent="0.2"/>
    <row r="8" spans="1:32" s="370" customFormat="1" ht="18" customHeight="1" x14ac:dyDescent="0.25">
      <c r="A8" s="409">
        <v>1</v>
      </c>
      <c r="B8" s="120"/>
      <c r="C8" s="542" t="s">
        <v>113</v>
      </c>
      <c r="D8" s="1367" t="str">
        <f>Translations!$B$303</f>
        <v>Обща информация за CNP</v>
      </c>
      <c r="E8" s="1368"/>
      <c r="F8" s="1368"/>
      <c r="G8" s="1368"/>
      <c r="H8" s="1368"/>
      <c r="I8" s="1368"/>
      <c r="J8" s="1368"/>
      <c r="K8" s="1368"/>
      <c r="L8" s="1368"/>
      <c r="M8" s="1368"/>
      <c r="N8" s="1368"/>
      <c r="O8" s="120"/>
      <c r="P8" s="287" t="str">
        <f>Translations!$B$304</f>
        <v>Обща информация</v>
      </c>
      <c r="Q8" s="169"/>
      <c r="R8" s="169"/>
      <c r="S8" s="169"/>
      <c r="T8" s="169"/>
      <c r="U8" s="169"/>
      <c r="V8" s="169"/>
      <c r="W8" s="169"/>
      <c r="X8" s="169"/>
      <c r="Y8" s="169"/>
      <c r="Z8" s="169"/>
      <c r="AA8" s="169"/>
      <c r="AB8" s="169"/>
      <c r="AC8" s="169"/>
      <c r="AD8" s="169"/>
      <c r="AE8" s="169"/>
      <c r="AF8" s="169"/>
    </row>
    <row r="9" spans="1:32" ht="5.0999999999999996" customHeight="1" x14ac:dyDescent="0.2"/>
    <row r="10" spans="1:32" ht="12.75" customHeight="1" x14ac:dyDescent="0.2">
      <c r="D10" s="513" t="s">
        <v>114</v>
      </c>
      <c r="E10" s="1323" t="str">
        <f>Translations!$B$85</f>
        <v>За оператора</v>
      </c>
      <c r="F10" s="1323"/>
      <c r="G10" s="1323"/>
      <c r="H10" s="1323"/>
      <c r="I10" s="1323"/>
      <c r="J10" s="1323"/>
      <c r="K10" s="1323"/>
      <c r="L10" s="1323"/>
      <c r="M10" s="1323"/>
      <c r="N10" s="1323"/>
    </row>
    <row r="11" spans="1:32" ht="5.0999999999999996" customHeight="1" x14ac:dyDescent="0.2"/>
    <row r="12" spans="1:32" ht="12.75" customHeight="1" x14ac:dyDescent="0.2">
      <c r="D12" s="363"/>
      <c r="E12" s="1333" t="str">
        <f>B_InstallationData!E25</f>
        <v>Име на оператора</v>
      </c>
      <c r="F12" s="1334"/>
      <c r="G12" s="1334"/>
      <c r="H12" s="1334"/>
      <c r="I12" s="1335"/>
      <c r="J12" s="1324" t="str">
        <f>IF(B_InstallationData!I25="","",B_InstallationData!I25)</f>
        <v/>
      </c>
      <c r="K12" s="1325"/>
      <c r="L12" s="1325"/>
      <c r="M12" s="1325"/>
      <c r="N12" s="1326"/>
    </row>
    <row r="13" spans="1:32" ht="12.75" customHeight="1" x14ac:dyDescent="0.2">
      <c r="D13" s="363"/>
      <c r="E13" s="1344" t="str">
        <f>B_InstallationData!E27</f>
        <v>Държава членка</v>
      </c>
      <c r="F13" s="1345"/>
      <c r="G13" s="1345"/>
      <c r="H13" s="1345"/>
      <c r="I13" s="1346"/>
      <c r="J13" s="1327" t="str">
        <f>IF(B_InstallationData!I27="","",B_InstallationData!I27)</f>
        <v/>
      </c>
      <c r="K13" s="1328"/>
      <c r="L13" s="1328"/>
      <c r="M13" s="1328"/>
      <c r="N13" s="1329"/>
    </row>
    <row r="14" spans="1:32" ht="12.75" customHeight="1" x14ac:dyDescent="0.2">
      <c r="D14" s="363"/>
      <c r="E14" s="1344" t="str">
        <f>B_InstallationData!E29</f>
        <v>Номер на разрешителното за търговия с емисии</v>
      </c>
      <c r="F14" s="1345"/>
      <c r="G14" s="1345"/>
      <c r="H14" s="1345"/>
      <c r="I14" s="1346"/>
      <c r="J14" s="1339" t="str">
        <f>IF(B_InstallationData!I29="","",B_InstallationData!I29)</f>
        <v>префикс на държавата членка/CA</v>
      </c>
      <c r="K14" s="1340"/>
      <c r="L14" s="1336" t="str">
        <f>IF(B_InstallationData!K29="","",B_InstallationData!K29)</f>
        <v/>
      </c>
      <c r="M14" s="1337"/>
      <c r="N14" s="1338"/>
    </row>
    <row r="15" spans="1:32" ht="12.75" customHeight="1" x14ac:dyDescent="0.2">
      <c r="D15" s="363"/>
      <c r="E15" s="1344" t="str">
        <f>B_InstallationData!E31</f>
        <v>Компетентен орган</v>
      </c>
      <c r="F15" s="1345"/>
      <c r="G15" s="1345"/>
      <c r="H15" s="1345"/>
      <c r="I15" s="1346"/>
      <c r="J15" s="1327" t="str">
        <f>IF(B_InstallationData!I31="","",B_InstallationData!I31)</f>
        <v/>
      </c>
      <c r="K15" s="1328"/>
      <c r="L15" s="1328"/>
      <c r="M15" s="1328"/>
      <c r="N15" s="1329"/>
    </row>
    <row r="16" spans="1:32" ht="12.75" customHeight="1" x14ac:dyDescent="0.2">
      <c r="D16" s="363"/>
      <c r="E16" s="1347" t="str">
        <f>Translations!$B$305</f>
        <v>CNP, подадена от DH компанията на ниво компания</v>
      </c>
      <c r="F16" s="1348"/>
      <c r="G16" s="1348"/>
      <c r="H16" s="1348"/>
      <c r="I16" s="1349"/>
      <c r="J16" s="1330" t="str">
        <f>IF(B_InstallationData!L33="","",B_InstallationData!L33)</f>
        <v/>
      </c>
      <c r="K16" s="1331"/>
      <c r="L16" s="1331"/>
      <c r="M16" s="1331"/>
      <c r="N16" s="1332"/>
    </row>
    <row r="17" spans="1:32" ht="5.0999999999999996" customHeight="1" x14ac:dyDescent="0.2"/>
    <row r="18" spans="1:32" ht="12.75" customHeight="1" x14ac:dyDescent="0.2">
      <c r="E18" s="1394" t="str">
        <f>IF(B_InstallationData!D13="","",B_InstallationData!D13)</f>
        <v/>
      </c>
      <c r="F18" s="1394"/>
      <c r="G18" s="1394"/>
      <c r="H18" s="1394"/>
      <c r="I18" s="1394"/>
      <c r="J18" s="1394"/>
      <c r="K18" s="1394"/>
      <c r="L18" s="1394"/>
      <c r="M18" s="1394"/>
      <c r="N18" s="1394"/>
    </row>
    <row r="19" spans="1:32" ht="12.75" customHeight="1" x14ac:dyDescent="0.2">
      <c r="E19" s="1394" t="str">
        <f>IF(B_InstallationData!D17="","",B_InstallationData!D17)</f>
        <v/>
      </c>
      <c r="F19" s="1394"/>
      <c r="G19" s="1394"/>
      <c r="H19" s="1394"/>
      <c r="I19" s="1394"/>
      <c r="J19" s="1394"/>
      <c r="K19" s="1394"/>
      <c r="L19" s="1394"/>
      <c r="M19" s="1394"/>
      <c r="N19" s="1394"/>
    </row>
    <row r="20" spans="1:32" ht="5.0999999999999996" customHeight="1" x14ac:dyDescent="0.2"/>
    <row r="21" spans="1:32" ht="12.75" customHeight="1" x14ac:dyDescent="0.2">
      <c r="D21" s="513" t="s">
        <v>115</v>
      </c>
      <c r="E21" s="1323" t="str">
        <f>Translations!$B$306</f>
        <v>За инсталацията(ите)</v>
      </c>
      <c r="F21" s="1323"/>
      <c r="G21" s="1323"/>
      <c r="H21" s="1323"/>
      <c r="I21" s="1323"/>
      <c r="J21" s="1323"/>
      <c r="K21" s="1323"/>
      <c r="L21" s="1323"/>
      <c r="M21" s="1323"/>
      <c r="N21" s="1323"/>
    </row>
    <row r="22" spans="1:32" ht="5.0999999999999996" customHeight="1" x14ac:dyDescent="0.2"/>
    <row r="23" spans="1:32" s="644" customFormat="1" ht="25.5" customHeight="1" x14ac:dyDescent="0.2">
      <c r="A23" s="146"/>
      <c r="B23" s="30"/>
      <c r="C23" s="147"/>
      <c r="D23" s="526" t="str">
        <f>Translations!$B$110</f>
        <v>Не.</v>
      </c>
      <c r="E23" s="1020" t="str">
        <f>Translations!$B$111</f>
        <v>Име на инсталацията</v>
      </c>
      <c r="F23" s="1021"/>
      <c r="G23" s="525" t="str">
        <f>Translations!$B$112</f>
        <v>Идентификатор на регистъра (както в NIM)</v>
      </c>
      <c r="H23" s="1020" t="str">
        <f>Translations!$B$113</f>
        <v>Уникален идентификатор</v>
      </c>
      <c r="I23" s="1021"/>
      <c r="J23" s="525" t="str">
        <f>Translations!$B$114</f>
        <v>Адрес</v>
      </c>
      <c r="K23" s="525" t="str">
        <f>Translations!$B$115</f>
        <v>Град</v>
      </c>
      <c r="L23" s="525" t="str">
        <f>Translations!$B$116</f>
        <v>Държава/провинция/регион</v>
      </c>
      <c r="M23" s="525" t="str">
        <f>Translations!$B$117</f>
        <v>Пощенски код/IP</v>
      </c>
      <c r="N23" s="525" t="str">
        <f>Translations!$B$118</f>
        <v>Държава</v>
      </c>
      <c r="O23" s="30"/>
      <c r="P23" s="369"/>
      <c r="Q23" s="16"/>
      <c r="R23" s="16"/>
      <c r="S23" s="16"/>
      <c r="T23" s="16"/>
      <c r="U23" s="16"/>
      <c r="V23" s="16"/>
      <c r="W23" s="16"/>
      <c r="X23" s="16"/>
      <c r="Y23" s="16"/>
      <c r="Z23" s="16"/>
      <c r="AA23" s="16"/>
      <c r="AB23" s="16"/>
      <c r="AC23" s="16"/>
      <c r="AD23" s="16"/>
      <c r="AE23" s="16"/>
      <c r="AF23" s="16"/>
    </row>
    <row r="24" spans="1:32" s="644" customFormat="1" ht="12.75" customHeight="1" x14ac:dyDescent="0.2">
      <c r="A24" s="146"/>
      <c r="B24" s="30"/>
      <c r="C24" s="147"/>
      <c r="D24" s="528">
        <v>1</v>
      </c>
      <c r="E24" s="1320" t="str">
        <f>IF(B_InstallationData!I41="","",B_InstallationData!I41)</f>
        <v/>
      </c>
      <c r="F24" s="1321"/>
      <c r="G24" s="674" t="str">
        <f>IF(B_InstallationData!I42="","",B_InstallationData!I42)</f>
        <v/>
      </c>
      <c r="H24" s="1022" t="str">
        <f>IF(B_InstallationData!I45="","",B_InstallationData!I45)</f>
        <v/>
      </c>
      <c r="I24" s="1322"/>
      <c r="J24" s="675" t="str">
        <f>IF(AND(B_InstallationData!I51="",B_InstallationData!I52=""),"",IF(AND(B_InstallationData!I51&lt;&gt;"",B_InstallationData!I52&lt;&gt;""),B_InstallationData!I51 &amp; ", " &amp;B_InstallationData!I52,IF(B_InstallationData!I51&lt;&gt;"",B_InstallationData!I51,B_InstallationData!I52)))</f>
        <v/>
      </c>
      <c r="K24" s="675" t="str">
        <f>IF(B_InstallationData!I53="","",B_InstallationData!I53)</f>
        <v/>
      </c>
      <c r="L24" s="675" t="str">
        <f>IF(B_InstallationData!I54="","",B_InstallationData!I54)</f>
        <v/>
      </c>
      <c r="M24" s="675" t="str">
        <f>IF(B_InstallationData!I55="","",B_InstallationData!I55)</f>
        <v/>
      </c>
      <c r="N24" s="675" t="str">
        <f>IF(B_InstallationData!I56="","",B_InstallationData!I56)</f>
        <v/>
      </c>
      <c r="O24" s="30"/>
      <c r="P24" s="369"/>
      <c r="Q24" s="16"/>
      <c r="R24" s="16"/>
      <c r="S24" s="16"/>
      <c r="T24" s="16"/>
      <c r="U24" s="16"/>
      <c r="V24" s="16"/>
      <c r="W24" s="16"/>
      <c r="X24" s="16"/>
      <c r="Y24" s="16"/>
      <c r="Z24" s="16"/>
      <c r="AA24" s="16"/>
      <c r="AB24" s="16"/>
      <c r="AC24" s="16"/>
      <c r="AD24" s="16"/>
      <c r="AE24" s="16"/>
      <c r="AF24" s="16"/>
    </row>
    <row r="25" spans="1:32" s="644" customFormat="1" ht="12.75" customHeight="1" x14ac:dyDescent="0.2">
      <c r="A25" s="146"/>
      <c r="B25" s="30"/>
      <c r="C25" s="147"/>
      <c r="D25" s="529">
        <v>2</v>
      </c>
      <c r="E25" s="1314" t="str">
        <f>IF(B_InstallationData!E62="","",B_InstallationData!E62)</f>
        <v/>
      </c>
      <c r="F25" s="1315"/>
      <c r="G25" s="676" t="str">
        <f>IF(B_InstallationData!G62="","",B_InstallationData!G62)</f>
        <v/>
      </c>
      <c r="H25" s="1024" t="str">
        <f>IF(B_InstallationData!H62="","",B_InstallationData!H62)</f>
        <v/>
      </c>
      <c r="I25" s="1316"/>
      <c r="J25" s="677" t="str">
        <f>IF(B_InstallationData!J62="","",B_InstallationData!J62)</f>
        <v/>
      </c>
      <c r="K25" s="677" t="str">
        <f>IF(B_InstallationData!K62="","",B_InstallationData!K62)</f>
        <v/>
      </c>
      <c r="L25" s="677" t="str">
        <f>IF(B_InstallationData!L62="","",B_InstallationData!L62)</f>
        <v/>
      </c>
      <c r="M25" s="677" t="str">
        <f>IF(B_InstallationData!M62="","",B_InstallationData!M62)</f>
        <v/>
      </c>
      <c r="N25" s="677" t="str">
        <f>IF(B_InstallationData!N62="","",B_InstallationData!N62)</f>
        <v/>
      </c>
      <c r="O25" s="30"/>
      <c r="P25" s="369"/>
      <c r="Q25" s="16"/>
      <c r="R25" s="16"/>
      <c r="S25" s="16"/>
      <c r="T25" s="16"/>
      <c r="U25" s="16"/>
      <c r="V25" s="16"/>
      <c r="W25" s="16"/>
      <c r="X25" s="16"/>
      <c r="Y25" s="16"/>
      <c r="Z25" s="16"/>
      <c r="AA25" s="16"/>
      <c r="AB25" s="16"/>
      <c r="AC25" s="16"/>
      <c r="AD25" s="16"/>
      <c r="AE25" s="16"/>
      <c r="AF25" s="16"/>
    </row>
    <row r="26" spans="1:32" s="644" customFormat="1" ht="12.75" customHeight="1" x14ac:dyDescent="0.2">
      <c r="A26" s="146"/>
      <c r="B26" s="30"/>
      <c r="C26" s="147"/>
      <c r="D26" s="529">
        <v>3</v>
      </c>
      <c r="E26" s="1314" t="str">
        <f>IF(B_InstallationData!E63="","",B_InstallationData!E63)</f>
        <v/>
      </c>
      <c r="F26" s="1315"/>
      <c r="G26" s="676" t="str">
        <f>IF(B_InstallationData!G63="","",B_InstallationData!G63)</f>
        <v/>
      </c>
      <c r="H26" s="1024" t="str">
        <f>IF(B_InstallationData!H63="","",B_InstallationData!H63)</f>
        <v/>
      </c>
      <c r="I26" s="1316"/>
      <c r="J26" s="677" t="str">
        <f>IF(B_InstallationData!J63="","",B_InstallationData!J63)</f>
        <v/>
      </c>
      <c r="K26" s="677" t="str">
        <f>IF(B_InstallationData!K63="","",B_InstallationData!K63)</f>
        <v/>
      </c>
      <c r="L26" s="677" t="str">
        <f>IF(B_InstallationData!L63="","",B_InstallationData!L63)</f>
        <v/>
      </c>
      <c r="M26" s="677" t="str">
        <f>IF(B_InstallationData!M63="","",B_InstallationData!M63)</f>
        <v/>
      </c>
      <c r="N26" s="677" t="str">
        <f>IF(B_InstallationData!N63="","",B_InstallationData!N63)</f>
        <v/>
      </c>
      <c r="O26" s="30"/>
      <c r="P26" s="16"/>
      <c r="Q26" s="16"/>
      <c r="R26" s="16"/>
      <c r="S26" s="16"/>
      <c r="T26" s="16"/>
      <c r="U26" s="16"/>
      <c r="V26" s="16"/>
      <c r="W26" s="16"/>
      <c r="X26" s="16"/>
      <c r="Y26" s="16"/>
      <c r="Z26" s="16"/>
      <c r="AA26" s="16"/>
      <c r="AB26" s="16"/>
      <c r="AC26" s="16"/>
      <c r="AD26" s="16"/>
      <c r="AE26" s="16"/>
      <c r="AF26" s="16"/>
    </row>
    <row r="27" spans="1:32" s="644" customFormat="1" ht="12.75" customHeight="1" x14ac:dyDescent="0.2">
      <c r="A27" s="146"/>
      <c r="B27" s="30"/>
      <c r="C27" s="147"/>
      <c r="D27" s="529">
        <v>4</v>
      </c>
      <c r="E27" s="1314" t="str">
        <f>IF(B_InstallationData!E64="","",B_InstallationData!E64)</f>
        <v/>
      </c>
      <c r="F27" s="1315"/>
      <c r="G27" s="676" t="str">
        <f>IF(B_InstallationData!G64="","",B_InstallationData!G64)</f>
        <v/>
      </c>
      <c r="H27" s="1024" t="str">
        <f>IF(B_InstallationData!H64="","",B_InstallationData!H64)</f>
        <v/>
      </c>
      <c r="I27" s="1316"/>
      <c r="J27" s="677" t="str">
        <f>IF(B_InstallationData!J64="","",B_InstallationData!J64)</f>
        <v/>
      </c>
      <c r="K27" s="677" t="str">
        <f>IF(B_InstallationData!K64="","",B_InstallationData!K64)</f>
        <v/>
      </c>
      <c r="L27" s="677" t="str">
        <f>IF(B_InstallationData!L64="","",B_InstallationData!L64)</f>
        <v/>
      </c>
      <c r="M27" s="677" t="str">
        <f>IF(B_InstallationData!M64="","",B_InstallationData!M64)</f>
        <v/>
      </c>
      <c r="N27" s="677" t="str">
        <f>IF(B_InstallationData!N64="","",B_InstallationData!N64)</f>
        <v/>
      </c>
      <c r="O27" s="30"/>
      <c r="P27" s="16"/>
      <c r="Q27" s="16"/>
      <c r="R27" s="16"/>
      <c r="S27" s="16"/>
      <c r="T27" s="16"/>
      <c r="U27" s="16"/>
      <c r="V27" s="16"/>
      <c r="W27" s="16"/>
      <c r="X27" s="16"/>
      <c r="Y27" s="16"/>
      <c r="Z27" s="16"/>
      <c r="AA27" s="16"/>
      <c r="AB27" s="16"/>
      <c r="AC27" s="16"/>
      <c r="AD27" s="16"/>
      <c r="AE27" s="16"/>
      <c r="AF27" s="16"/>
    </row>
    <row r="28" spans="1:32" s="644" customFormat="1" ht="12.75" customHeight="1" x14ac:dyDescent="0.2">
      <c r="A28" s="146"/>
      <c r="B28" s="30"/>
      <c r="C28" s="147"/>
      <c r="D28" s="529">
        <v>5</v>
      </c>
      <c r="E28" s="1314" t="str">
        <f>IF(B_InstallationData!E65="","",B_InstallationData!E65)</f>
        <v/>
      </c>
      <c r="F28" s="1315"/>
      <c r="G28" s="676" t="str">
        <f>IF(B_InstallationData!G65="","",B_InstallationData!G65)</f>
        <v/>
      </c>
      <c r="H28" s="1024" t="str">
        <f>IF(B_InstallationData!H65="","",B_InstallationData!H65)</f>
        <v/>
      </c>
      <c r="I28" s="1316"/>
      <c r="J28" s="677" t="str">
        <f>IF(B_InstallationData!J65="","",B_InstallationData!J65)</f>
        <v/>
      </c>
      <c r="K28" s="677" t="str">
        <f>IF(B_InstallationData!K65="","",B_InstallationData!K65)</f>
        <v/>
      </c>
      <c r="L28" s="677" t="str">
        <f>IF(B_InstallationData!L65="","",B_InstallationData!L65)</f>
        <v/>
      </c>
      <c r="M28" s="677" t="str">
        <f>IF(B_InstallationData!M65="","",B_InstallationData!M65)</f>
        <v/>
      </c>
      <c r="N28" s="677" t="str">
        <f>IF(B_InstallationData!N65="","",B_InstallationData!N65)</f>
        <v/>
      </c>
      <c r="O28" s="30"/>
      <c r="P28" s="16"/>
      <c r="Q28" s="16"/>
      <c r="R28" s="16"/>
      <c r="S28" s="16"/>
      <c r="T28" s="16"/>
      <c r="U28" s="16"/>
      <c r="V28" s="16"/>
      <c r="W28" s="16"/>
      <c r="X28" s="16"/>
      <c r="Y28" s="16"/>
      <c r="Z28" s="16"/>
      <c r="AA28" s="16"/>
      <c r="AB28" s="16"/>
      <c r="AC28" s="16"/>
      <c r="AD28" s="16"/>
      <c r="AE28" s="16"/>
      <c r="AF28" s="16"/>
    </row>
    <row r="29" spans="1:32" s="644" customFormat="1" ht="12.75" customHeight="1" x14ac:dyDescent="0.2">
      <c r="A29" s="146"/>
      <c r="B29" s="30"/>
      <c r="C29" s="147"/>
      <c r="D29" s="529">
        <v>6</v>
      </c>
      <c r="E29" s="1314" t="str">
        <f>IF(B_InstallationData!E66="","",B_InstallationData!E66)</f>
        <v/>
      </c>
      <c r="F29" s="1315"/>
      <c r="G29" s="676" t="str">
        <f>IF(B_InstallationData!G66="","",B_InstallationData!G66)</f>
        <v/>
      </c>
      <c r="H29" s="1024" t="str">
        <f>IF(B_InstallationData!H66="","",B_InstallationData!H66)</f>
        <v/>
      </c>
      <c r="I29" s="1316"/>
      <c r="J29" s="677" t="str">
        <f>IF(B_InstallationData!J66="","",B_InstallationData!J66)</f>
        <v/>
      </c>
      <c r="K29" s="677" t="str">
        <f>IF(B_InstallationData!K66="","",B_InstallationData!K66)</f>
        <v/>
      </c>
      <c r="L29" s="677" t="str">
        <f>IF(B_InstallationData!L66="","",B_InstallationData!L66)</f>
        <v/>
      </c>
      <c r="M29" s="677" t="str">
        <f>IF(B_InstallationData!M66="","",B_InstallationData!M66)</f>
        <v/>
      </c>
      <c r="N29" s="677" t="str">
        <f>IF(B_InstallationData!N66="","",B_InstallationData!N66)</f>
        <v/>
      </c>
      <c r="O29" s="30"/>
      <c r="P29" s="16"/>
      <c r="Q29" s="16"/>
      <c r="R29" s="16"/>
      <c r="S29" s="16"/>
      <c r="T29" s="16"/>
      <c r="U29" s="16"/>
      <c r="V29" s="16"/>
      <c r="W29" s="16"/>
      <c r="X29" s="16"/>
      <c r="Y29" s="16"/>
      <c r="Z29" s="16"/>
      <c r="AA29" s="16"/>
      <c r="AB29" s="16"/>
      <c r="AC29" s="16"/>
      <c r="AD29" s="16"/>
      <c r="AE29" s="16"/>
      <c r="AF29" s="16"/>
    </row>
    <row r="30" spans="1:32" s="644" customFormat="1" ht="12.75" customHeight="1" x14ac:dyDescent="0.2">
      <c r="A30" s="146"/>
      <c r="B30" s="30"/>
      <c r="C30" s="147"/>
      <c r="D30" s="529">
        <v>7</v>
      </c>
      <c r="E30" s="1314" t="str">
        <f>IF(B_InstallationData!E67="","",B_InstallationData!E67)</f>
        <v/>
      </c>
      <c r="F30" s="1315"/>
      <c r="G30" s="676" t="str">
        <f>IF(B_InstallationData!G67="","",B_InstallationData!G67)</f>
        <v/>
      </c>
      <c r="H30" s="1024" t="str">
        <f>IF(B_InstallationData!H67="","",B_InstallationData!H67)</f>
        <v/>
      </c>
      <c r="I30" s="1316"/>
      <c r="J30" s="677" t="str">
        <f>IF(B_InstallationData!J67="","",B_InstallationData!J67)</f>
        <v/>
      </c>
      <c r="K30" s="677" t="str">
        <f>IF(B_InstallationData!K67="","",B_InstallationData!K67)</f>
        <v/>
      </c>
      <c r="L30" s="677" t="str">
        <f>IF(B_InstallationData!L67="","",B_InstallationData!L67)</f>
        <v/>
      </c>
      <c r="M30" s="677" t="str">
        <f>IF(B_InstallationData!M67="","",B_InstallationData!M67)</f>
        <v/>
      </c>
      <c r="N30" s="677" t="str">
        <f>IF(B_InstallationData!N67="","",B_InstallationData!N67)</f>
        <v/>
      </c>
      <c r="O30" s="30"/>
      <c r="P30" s="16"/>
      <c r="Q30" s="16"/>
      <c r="R30" s="16"/>
      <c r="S30" s="16"/>
      <c r="T30" s="16"/>
      <c r="U30" s="16"/>
      <c r="V30" s="16"/>
      <c r="W30" s="16"/>
      <c r="X30" s="16"/>
      <c r="Y30" s="16"/>
      <c r="Z30" s="16"/>
      <c r="AA30" s="16"/>
      <c r="AB30" s="16"/>
      <c r="AC30" s="16"/>
      <c r="AD30" s="16"/>
      <c r="AE30" s="16"/>
      <c r="AF30" s="16"/>
    </row>
    <row r="31" spans="1:32" s="644" customFormat="1" ht="12.75" customHeight="1" x14ac:dyDescent="0.2">
      <c r="A31" s="146"/>
      <c r="B31" s="30"/>
      <c r="C31" s="147"/>
      <c r="D31" s="529">
        <v>8</v>
      </c>
      <c r="E31" s="1314" t="str">
        <f>IF(B_InstallationData!E68="","",B_InstallationData!E68)</f>
        <v/>
      </c>
      <c r="F31" s="1315"/>
      <c r="G31" s="676" t="str">
        <f>IF(B_InstallationData!G68="","",B_InstallationData!G68)</f>
        <v/>
      </c>
      <c r="H31" s="1024" t="str">
        <f>IF(B_InstallationData!H68="","",B_InstallationData!H68)</f>
        <v/>
      </c>
      <c r="I31" s="1316"/>
      <c r="J31" s="677" t="str">
        <f>IF(B_InstallationData!J68="","",B_InstallationData!J68)</f>
        <v/>
      </c>
      <c r="K31" s="677" t="str">
        <f>IF(B_InstallationData!K68="","",B_InstallationData!K68)</f>
        <v/>
      </c>
      <c r="L31" s="677" t="str">
        <f>IF(B_InstallationData!L68="","",B_InstallationData!L68)</f>
        <v/>
      </c>
      <c r="M31" s="677" t="str">
        <f>IF(B_InstallationData!M68="","",B_InstallationData!M68)</f>
        <v/>
      </c>
      <c r="N31" s="677" t="str">
        <f>IF(B_InstallationData!N68="","",B_InstallationData!N68)</f>
        <v/>
      </c>
      <c r="O31" s="30"/>
      <c r="P31" s="16"/>
      <c r="Q31" s="16"/>
      <c r="R31" s="16"/>
      <c r="S31" s="16"/>
      <c r="T31" s="16"/>
      <c r="U31" s="16"/>
      <c r="V31" s="16"/>
      <c r="W31" s="16"/>
      <c r="X31" s="16"/>
      <c r="Y31" s="16"/>
      <c r="Z31" s="16"/>
      <c r="AA31" s="16"/>
      <c r="AB31" s="16"/>
      <c r="AC31" s="16"/>
      <c r="AD31" s="16"/>
      <c r="AE31" s="16"/>
      <c r="AF31" s="16"/>
    </row>
    <row r="32" spans="1:32" s="644" customFormat="1" ht="12.75" customHeight="1" x14ac:dyDescent="0.2">
      <c r="A32" s="146"/>
      <c r="B32" s="30"/>
      <c r="C32" s="147"/>
      <c r="D32" s="529">
        <v>9</v>
      </c>
      <c r="E32" s="1314" t="str">
        <f>IF(B_InstallationData!E69="","",B_InstallationData!E69)</f>
        <v/>
      </c>
      <c r="F32" s="1315"/>
      <c r="G32" s="676" t="str">
        <f>IF(B_InstallationData!G69="","",B_InstallationData!G69)</f>
        <v/>
      </c>
      <c r="H32" s="1024" t="str">
        <f>IF(B_InstallationData!H69="","",B_InstallationData!H69)</f>
        <v/>
      </c>
      <c r="I32" s="1316"/>
      <c r="J32" s="677" t="str">
        <f>IF(B_InstallationData!J69="","",B_InstallationData!J69)</f>
        <v/>
      </c>
      <c r="K32" s="677" t="str">
        <f>IF(B_InstallationData!K69="","",B_InstallationData!K69)</f>
        <v/>
      </c>
      <c r="L32" s="677" t="str">
        <f>IF(B_InstallationData!L69="","",B_InstallationData!L69)</f>
        <v/>
      </c>
      <c r="M32" s="677" t="str">
        <f>IF(B_InstallationData!M69="","",B_InstallationData!M69)</f>
        <v/>
      </c>
      <c r="N32" s="677" t="str">
        <f>IF(B_InstallationData!N69="","",B_InstallationData!N69)</f>
        <v/>
      </c>
      <c r="O32" s="30"/>
      <c r="P32" s="16"/>
      <c r="Q32" s="16"/>
      <c r="R32" s="16"/>
      <c r="S32" s="16"/>
      <c r="T32" s="16"/>
      <c r="U32" s="16"/>
      <c r="V32" s="16"/>
      <c r="W32" s="16"/>
      <c r="X32" s="16"/>
      <c r="Y32" s="16"/>
      <c r="Z32" s="16"/>
      <c r="AA32" s="16"/>
      <c r="AB32" s="16"/>
      <c r="AC32" s="16"/>
      <c r="AD32" s="16"/>
      <c r="AE32" s="16"/>
      <c r="AF32" s="16"/>
    </row>
    <row r="33" spans="1:32" s="644" customFormat="1" ht="12.75" customHeight="1" x14ac:dyDescent="0.2">
      <c r="A33" s="146"/>
      <c r="B33" s="30"/>
      <c r="C33" s="147"/>
      <c r="D33" s="529">
        <v>10</v>
      </c>
      <c r="E33" s="1314" t="str">
        <f>IF(B_InstallationData!E70="","",B_InstallationData!E70)</f>
        <v/>
      </c>
      <c r="F33" s="1315"/>
      <c r="G33" s="676" t="str">
        <f>IF(B_InstallationData!G70="","",B_InstallationData!G70)</f>
        <v/>
      </c>
      <c r="H33" s="1024" t="str">
        <f>IF(B_InstallationData!H70="","",B_InstallationData!H70)</f>
        <v/>
      </c>
      <c r="I33" s="1316"/>
      <c r="J33" s="677" t="str">
        <f>IF(B_InstallationData!J70="","",B_InstallationData!J70)</f>
        <v/>
      </c>
      <c r="K33" s="677" t="str">
        <f>IF(B_InstallationData!K70="","",B_InstallationData!K70)</f>
        <v/>
      </c>
      <c r="L33" s="677" t="str">
        <f>IF(B_InstallationData!L70="","",B_InstallationData!L70)</f>
        <v/>
      </c>
      <c r="M33" s="677" t="str">
        <f>IF(B_InstallationData!M70="","",B_InstallationData!M70)</f>
        <v/>
      </c>
      <c r="N33" s="677" t="str">
        <f>IF(B_InstallationData!N70="","",B_InstallationData!N70)</f>
        <v/>
      </c>
      <c r="O33" s="30"/>
      <c r="P33" s="16"/>
      <c r="Q33" s="16"/>
      <c r="R33" s="16"/>
      <c r="S33" s="16"/>
      <c r="T33" s="16"/>
      <c r="U33" s="16"/>
      <c r="V33" s="16"/>
      <c r="W33" s="16"/>
      <c r="X33" s="16"/>
      <c r="Y33" s="16"/>
      <c r="Z33" s="16"/>
      <c r="AA33" s="16"/>
      <c r="AB33" s="16"/>
      <c r="AC33" s="16"/>
      <c r="AD33" s="16"/>
      <c r="AE33" s="16"/>
      <c r="AF33" s="16"/>
    </row>
    <row r="34" spans="1:32" s="644" customFormat="1" ht="12.75" customHeight="1" x14ac:dyDescent="0.2">
      <c r="A34" s="146"/>
      <c r="B34" s="30"/>
      <c r="C34" s="147"/>
      <c r="D34" s="529">
        <v>11</v>
      </c>
      <c r="E34" s="1314" t="str">
        <f>IF(B_InstallationData!E71="","",B_InstallationData!E71)</f>
        <v/>
      </c>
      <c r="F34" s="1315"/>
      <c r="G34" s="676" t="str">
        <f>IF(B_InstallationData!G71="","",B_InstallationData!G71)</f>
        <v/>
      </c>
      <c r="H34" s="1024" t="str">
        <f>IF(B_InstallationData!H71="","",B_InstallationData!H71)</f>
        <v/>
      </c>
      <c r="I34" s="1316"/>
      <c r="J34" s="677" t="str">
        <f>IF(B_InstallationData!J71="","",B_InstallationData!J71)</f>
        <v/>
      </c>
      <c r="K34" s="677" t="str">
        <f>IF(B_InstallationData!K71="","",B_InstallationData!K71)</f>
        <v/>
      </c>
      <c r="L34" s="677" t="str">
        <f>IF(B_InstallationData!L71="","",B_InstallationData!L71)</f>
        <v/>
      </c>
      <c r="M34" s="677" t="str">
        <f>IF(B_InstallationData!M71="","",B_InstallationData!M71)</f>
        <v/>
      </c>
      <c r="N34" s="677" t="str">
        <f>IF(B_InstallationData!N71="","",B_InstallationData!N71)</f>
        <v/>
      </c>
      <c r="O34" s="30"/>
      <c r="P34" s="16"/>
      <c r="Q34" s="16"/>
      <c r="R34" s="16"/>
      <c r="S34" s="16"/>
      <c r="T34" s="16"/>
      <c r="U34" s="16"/>
      <c r="V34" s="16"/>
      <c r="W34" s="16"/>
      <c r="X34" s="16"/>
      <c r="Y34" s="16"/>
      <c r="Z34" s="16"/>
      <c r="AA34" s="16"/>
      <c r="AB34" s="16"/>
      <c r="AC34" s="16"/>
      <c r="AD34" s="16"/>
      <c r="AE34" s="16"/>
      <c r="AF34" s="16"/>
    </row>
    <row r="35" spans="1:32" s="644" customFormat="1" ht="12.75" customHeight="1" x14ac:dyDescent="0.2">
      <c r="A35" s="146"/>
      <c r="B35" s="30"/>
      <c r="C35" s="147"/>
      <c r="D35" s="529">
        <v>12</v>
      </c>
      <c r="E35" s="1314" t="str">
        <f>IF(B_InstallationData!E72="","",B_InstallationData!E72)</f>
        <v/>
      </c>
      <c r="F35" s="1315"/>
      <c r="G35" s="676" t="str">
        <f>IF(B_InstallationData!G72="","",B_InstallationData!G72)</f>
        <v/>
      </c>
      <c r="H35" s="1024" t="str">
        <f>IF(B_InstallationData!H72="","",B_InstallationData!H72)</f>
        <v/>
      </c>
      <c r="I35" s="1316"/>
      <c r="J35" s="677" t="str">
        <f>IF(B_InstallationData!J72="","",B_InstallationData!J72)</f>
        <v/>
      </c>
      <c r="K35" s="677" t="str">
        <f>IF(B_InstallationData!K72="","",B_InstallationData!K72)</f>
        <v/>
      </c>
      <c r="L35" s="677" t="str">
        <f>IF(B_InstallationData!L72="","",B_InstallationData!L72)</f>
        <v/>
      </c>
      <c r="M35" s="677" t="str">
        <f>IF(B_InstallationData!M72="","",B_InstallationData!M72)</f>
        <v/>
      </c>
      <c r="N35" s="677" t="str">
        <f>IF(B_InstallationData!N72="","",B_InstallationData!N72)</f>
        <v/>
      </c>
      <c r="O35" s="30"/>
      <c r="P35" s="16"/>
      <c r="Q35" s="16"/>
      <c r="R35" s="16"/>
      <c r="S35" s="16"/>
      <c r="T35" s="16"/>
      <c r="U35" s="16"/>
      <c r="V35" s="16"/>
      <c r="W35" s="16"/>
      <c r="X35" s="16"/>
      <c r="Y35" s="16"/>
      <c r="Z35" s="16"/>
      <c r="AA35" s="16"/>
      <c r="AB35" s="16"/>
      <c r="AC35" s="16"/>
      <c r="AD35" s="16"/>
      <c r="AE35" s="16"/>
      <c r="AF35" s="16"/>
    </row>
    <row r="36" spans="1:32" s="644" customFormat="1" ht="12.75" customHeight="1" x14ac:dyDescent="0.2">
      <c r="A36" s="146"/>
      <c r="B36" s="30"/>
      <c r="C36" s="147"/>
      <c r="D36" s="529">
        <v>13</v>
      </c>
      <c r="E36" s="1314" t="str">
        <f>IF(B_InstallationData!E73="","",B_InstallationData!E73)</f>
        <v/>
      </c>
      <c r="F36" s="1315"/>
      <c r="G36" s="676" t="str">
        <f>IF(B_InstallationData!G73="","",B_InstallationData!G73)</f>
        <v/>
      </c>
      <c r="H36" s="1024" t="str">
        <f>IF(B_InstallationData!H73="","",B_InstallationData!H73)</f>
        <v/>
      </c>
      <c r="I36" s="1316"/>
      <c r="J36" s="677" t="str">
        <f>IF(B_InstallationData!J73="","",B_InstallationData!J73)</f>
        <v/>
      </c>
      <c r="K36" s="677" t="str">
        <f>IF(B_InstallationData!K73="","",B_InstallationData!K73)</f>
        <v/>
      </c>
      <c r="L36" s="677" t="str">
        <f>IF(B_InstallationData!L73="","",B_InstallationData!L73)</f>
        <v/>
      </c>
      <c r="M36" s="677" t="str">
        <f>IF(B_InstallationData!M73="","",B_InstallationData!M73)</f>
        <v/>
      </c>
      <c r="N36" s="677" t="str">
        <f>IF(B_InstallationData!N73="","",B_InstallationData!N73)</f>
        <v/>
      </c>
      <c r="O36" s="30"/>
      <c r="P36" s="16"/>
      <c r="Q36" s="16"/>
      <c r="R36" s="16"/>
      <c r="S36" s="16"/>
      <c r="T36" s="16"/>
      <c r="U36" s="16"/>
      <c r="V36" s="16"/>
      <c r="W36" s="16"/>
      <c r="X36" s="16"/>
      <c r="Y36" s="16"/>
      <c r="Z36" s="16"/>
      <c r="AA36" s="16"/>
      <c r="AB36" s="16"/>
      <c r="AC36" s="16"/>
      <c r="AD36" s="16"/>
      <c r="AE36" s="16"/>
      <c r="AF36" s="16"/>
    </row>
    <row r="37" spans="1:32" s="644" customFormat="1" ht="12.75" customHeight="1" x14ac:dyDescent="0.2">
      <c r="A37" s="146"/>
      <c r="B37" s="30"/>
      <c r="C37" s="147"/>
      <c r="D37" s="529">
        <v>14</v>
      </c>
      <c r="E37" s="1314" t="str">
        <f>IF(B_InstallationData!E74="","",B_InstallationData!E74)</f>
        <v/>
      </c>
      <c r="F37" s="1315"/>
      <c r="G37" s="676" t="str">
        <f>IF(B_InstallationData!G74="","",B_InstallationData!G74)</f>
        <v/>
      </c>
      <c r="H37" s="1024" t="str">
        <f>IF(B_InstallationData!H74="","",B_InstallationData!H74)</f>
        <v/>
      </c>
      <c r="I37" s="1316"/>
      <c r="J37" s="677" t="str">
        <f>IF(B_InstallationData!J74="","",B_InstallationData!J74)</f>
        <v/>
      </c>
      <c r="K37" s="677" t="str">
        <f>IF(B_InstallationData!K74="","",B_InstallationData!K74)</f>
        <v/>
      </c>
      <c r="L37" s="677" t="str">
        <f>IF(B_InstallationData!L74="","",B_InstallationData!L74)</f>
        <v/>
      </c>
      <c r="M37" s="677" t="str">
        <f>IF(B_InstallationData!M74="","",B_InstallationData!M74)</f>
        <v/>
      </c>
      <c r="N37" s="677" t="str">
        <f>IF(B_InstallationData!N74="","",B_InstallationData!N74)</f>
        <v/>
      </c>
      <c r="O37" s="30"/>
      <c r="P37" s="16"/>
      <c r="Q37" s="16"/>
      <c r="R37" s="16"/>
      <c r="S37" s="16"/>
      <c r="T37" s="16"/>
      <c r="U37" s="16"/>
      <c r="V37" s="16"/>
      <c r="W37" s="16"/>
      <c r="X37" s="16"/>
      <c r="Y37" s="16"/>
      <c r="Z37" s="16"/>
      <c r="AA37" s="16"/>
      <c r="AB37" s="16"/>
      <c r="AC37" s="16"/>
      <c r="AD37" s="16"/>
      <c r="AE37" s="16"/>
      <c r="AF37" s="16"/>
    </row>
    <row r="38" spans="1:32" s="644" customFormat="1" ht="12.75" customHeight="1" x14ac:dyDescent="0.2">
      <c r="A38" s="146"/>
      <c r="B38" s="30"/>
      <c r="C38" s="147"/>
      <c r="D38" s="529">
        <v>15</v>
      </c>
      <c r="E38" s="1314" t="str">
        <f>IF(B_InstallationData!E75="","",B_InstallationData!E75)</f>
        <v/>
      </c>
      <c r="F38" s="1315"/>
      <c r="G38" s="676" t="str">
        <f>IF(B_InstallationData!G75="","",B_InstallationData!G75)</f>
        <v/>
      </c>
      <c r="H38" s="1024" t="str">
        <f>IF(B_InstallationData!H75="","",B_InstallationData!H75)</f>
        <v/>
      </c>
      <c r="I38" s="1316"/>
      <c r="J38" s="677" t="str">
        <f>IF(B_InstallationData!J75="","",B_InstallationData!J75)</f>
        <v/>
      </c>
      <c r="K38" s="677" t="str">
        <f>IF(B_InstallationData!K75="","",B_InstallationData!K75)</f>
        <v/>
      </c>
      <c r="L38" s="677" t="str">
        <f>IF(B_InstallationData!L75="","",B_InstallationData!L75)</f>
        <v/>
      </c>
      <c r="M38" s="677" t="str">
        <f>IF(B_InstallationData!M75="","",B_InstallationData!M75)</f>
        <v/>
      </c>
      <c r="N38" s="677" t="str">
        <f>IF(B_InstallationData!N75="","",B_InstallationData!N75)</f>
        <v/>
      </c>
      <c r="O38" s="30"/>
      <c r="P38" s="16"/>
      <c r="Q38" s="16"/>
      <c r="R38" s="16"/>
      <c r="S38" s="16"/>
      <c r="T38" s="16"/>
      <c r="U38" s="16"/>
      <c r="V38" s="16"/>
      <c r="W38" s="16"/>
      <c r="X38" s="16"/>
      <c r="Y38" s="16"/>
      <c r="Z38" s="16"/>
      <c r="AA38" s="16"/>
      <c r="AB38" s="16"/>
      <c r="AC38" s="16"/>
      <c r="AD38" s="16"/>
      <c r="AE38" s="16"/>
      <c r="AF38" s="16"/>
    </row>
    <row r="39" spans="1:32" s="644" customFormat="1" ht="12.75" customHeight="1" x14ac:dyDescent="0.2">
      <c r="A39" s="146"/>
      <c r="B39" s="30"/>
      <c r="C39" s="147"/>
      <c r="D39" s="529">
        <v>16</v>
      </c>
      <c r="E39" s="1314" t="str">
        <f>IF(B_InstallationData!E76="","",B_InstallationData!E76)</f>
        <v/>
      </c>
      <c r="F39" s="1315"/>
      <c r="G39" s="676" t="str">
        <f>IF(B_InstallationData!G76="","",B_InstallationData!G76)</f>
        <v/>
      </c>
      <c r="H39" s="1024" t="str">
        <f>IF(B_InstallationData!H76="","",B_InstallationData!H76)</f>
        <v/>
      </c>
      <c r="I39" s="1316"/>
      <c r="J39" s="677" t="str">
        <f>IF(B_InstallationData!J76="","",B_InstallationData!J76)</f>
        <v/>
      </c>
      <c r="K39" s="677" t="str">
        <f>IF(B_InstallationData!K76="","",B_InstallationData!K76)</f>
        <v/>
      </c>
      <c r="L39" s="677" t="str">
        <f>IF(B_InstallationData!L76="","",B_InstallationData!L76)</f>
        <v/>
      </c>
      <c r="M39" s="677" t="str">
        <f>IF(B_InstallationData!M76="","",B_InstallationData!M76)</f>
        <v/>
      </c>
      <c r="N39" s="677" t="str">
        <f>IF(B_InstallationData!N76="","",B_InstallationData!N76)</f>
        <v/>
      </c>
      <c r="O39" s="30"/>
      <c r="P39" s="16"/>
      <c r="Q39" s="16"/>
      <c r="R39" s="16"/>
      <c r="S39" s="16"/>
      <c r="T39" s="16"/>
      <c r="U39" s="16"/>
      <c r="V39" s="16"/>
      <c r="W39" s="16"/>
      <c r="X39" s="16"/>
      <c r="Y39" s="16"/>
      <c r="Z39" s="16"/>
      <c r="AA39" s="16"/>
      <c r="AB39" s="16"/>
      <c r="AC39" s="16"/>
      <c r="AD39" s="16"/>
      <c r="AE39" s="16"/>
      <c r="AF39" s="16"/>
    </row>
    <row r="40" spans="1:32" s="644" customFormat="1" ht="12.75" customHeight="1" x14ac:dyDescent="0.2">
      <c r="A40" s="146"/>
      <c r="B40" s="30"/>
      <c r="C40" s="147"/>
      <c r="D40" s="529">
        <v>17</v>
      </c>
      <c r="E40" s="1314" t="str">
        <f>IF(B_InstallationData!E77="","",B_InstallationData!E77)</f>
        <v/>
      </c>
      <c r="F40" s="1315"/>
      <c r="G40" s="676" t="str">
        <f>IF(B_InstallationData!G77="","",B_InstallationData!G77)</f>
        <v/>
      </c>
      <c r="H40" s="1024" t="str">
        <f>IF(B_InstallationData!H77="","",B_InstallationData!H77)</f>
        <v/>
      </c>
      <c r="I40" s="1316"/>
      <c r="J40" s="677" t="str">
        <f>IF(B_InstallationData!J77="","",B_InstallationData!J77)</f>
        <v/>
      </c>
      <c r="K40" s="677" t="str">
        <f>IF(B_InstallationData!K77="","",B_InstallationData!K77)</f>
        <v/>
      </c>
      <c r="L40" s="677" t="str">
        <f>IF(B_InstallationData!L77="","",B_InstallationData!L77)</f>
        <v/>
      </c>
      <c r="M40" s="677" t="str">
        <f>IF(B_InstallationData!M77="","",B_InstallationData!M77)</f>
        <v/>
      </c>
      <c r="N40" s="677" t="str">
        <f>IF(B_InstallationData!N77="","",B_InstallationData!N77)</f>
        <v/>
      </c>
      <c r="O40" s="30"/>
      <c r="P40" s="16"/>
      <c r="Q40" s="16"/>
      <c r="R40" s="16"/>
      <c r="S40" s="16"/>
      <c r="T40" s="16"/>
      <c r="U40" s="16"/>
      <c r="V40" s="16"/>
      <c r="W40" s="16"/>
      <c r="X40" s="16"/>
      <c r="Y40" s="16"/>
      <c r="Z40" s="16"/>
      <c r="AA40" s="16"/>
      <c r="AB40" s="16"/>
      <c r="AC40" s="16"/>
      <c r="AD40" s="16"/>
      <c r="AE40" s="16"/>
      <c r="AF40" s="16"/>
    </row>
    <row r="41" spans="1:32" s="644" customFormat="1" ht="12.75" customHeight="1" x14ac:dyDescent="0.2">
      <c r="A41" s="146"/>
      <c r="B41" s="30"/>
      <c r="C41" s="147"/>
      <c r="D41" s="529">
        <v>18</v>
      </c>
      <c r="E41" s="1314" t="str">
        <f>IF(B_InstallationData!E78="","",B_InstallationData!E78)</f>
        <v/>
      </c>
      <c r="F41" s="1315"/>
      <c r="G41" s="676" t="str">
        <f>IF(B_InstallationData!G78="","",B_InstallationData!G78)</f>
        <v/>
      </c>
      <c r="H41" s="1024" t="str">
        <f>IF(B_InstallationData!H78="","",B_InstallationData!H78)</f>
        <v/>
      </c>
      <c r="I41" s="1316"/>
      <c r="J41" s="677" t="str">
        <f>IF(B_InstallationData!J78="","",B_InstallationData!J78)</f>
        <v/>
      </c>
      <c r="K41" s="677" t="str">
        <f>IF(B_InstallationData!K78="","",B_InstallationData!K78)</f>
        <v/>
      </c>
      <c r="L41" s="677" t="str">
        <f>IF(B_InstallationData!L78="","",B_InstallationData!L78)</f>
        <v/>
      </c>
      <c r="M41" s="677" t="str">
        <f>IF(B_InstallationData!M78="","",B_InstallationData!M78)</f>
        <v/>
      </c>
      <c r="N41" s="677" t="str">
        <f>IF(B_InstallationData!N78="","",B_InstallationData!N78)</f>
        <v/>
      </c>
      <c r="O41" s="30"/>
      <c r="P41" s="16"/>
      <c r="Q41" s="16"/>
      <c r="R41" s="16"/>
      <c r="S41" s="16"/>
      <c r="T41" s="16"/>
      <c r="U41" s="16"/>
      <c r="V41" s="16"/>
      <c r="W41" s="16"/>
      <c r="X41" s="16"/>
      <c r="Y41" s="16"/>
      <c r="Z41" s="16"/>
      <c r="AA41" s="16"/>
      <c r="AB41" s="16"/>
      <c r="AC41" s="16"/>
      <c r="AD41" s="16"/>
      <c r="AE41" s="16"/>
      <c r="AF41" s="16"/>
    </row>
    <row r="42" spans="1:32" s="644" customFormat="1" ht="12.75" customHeight="1" x14ac:dyDescent="0.2">
      <c r="A42" s="146"/>
      <c r="B42" s="30"/>
      <c r="C42" s="147"/>
      <c r="D42" s="529">
        <v>19</v>
      </c>
      <c r="E42" s="1314" t="str">
        <f>IF(B_InstallationData!E79="","",B_InstallationData!E79)</f>
        <v/>
      </c>
      <c r="F42" s="1315"/>
      <c r="G42" s="676" t="str">
        <f>IF(B_InstallationData!G79="","",B_InstallationData!G79)</f>
        <v/>
      </c>
      <c r="H42" s="1024" t="str">
        <f>IF(B_InstallationData!H79="","",B_InstallationData!H79)</f>
        <v/>
      </c>
      <c r="I42" s="1316"/>
      <c r="J42" s="677" t="str">
        <f>IF(B_InstallationData!J79="","",B_InstallationData!J79)</f>
        <v/>
      </c>
      <c r="K42" s="677" t="str">
        <f>IF(B_InstallationData!K79="","",B_InstallationData!K79)</f>
        <v/>
      </c>
      <c r="L42" s="677" t="str">
        <f>IF(B_InstallationData!L79="","",B_InstallationData!L79)</f>
        <v/>
      </c>
      <c r="M42" s="677" t="str">
        <f>IF(B_InstallationData!M79="","",B_InstallationData!M79)</f>
        <v/>
      </c>
      <c r="N42" s="677" t="str">
        <f>IF(B_InstallationData!N79="","",B_InstallationData!N79)</f>
        <v/>
      </c>
      <c r="O42" s="30"/>
      <c r="P42" s="166"/>
      <c r="Q42" s="16"/>
      <c r="R42" s="16"/>
      <c r="S42" s="16"/>
      <c r="T42" s="16"/>
      <c r="U42" s="16"/>
      <c r="V42" s="16"/>
      <c r="W42" s="16"/>
      <c r="X42" s="16"/>
      <c r="Y42" s="16"/>
      <c r="Z42" s="16"/>
      <c r="AA42" s="16"/>
      <c r="AB42" s="16"/>
      <c r="AC42" s="16"/>
      <c r="AD42" s="16"/>
      <c r="AE42" s="16"/>
      <c r="AF42" s="16"/>
    </row>
    <row r="43" spans="1:32" s="644" customFormat="1" ht="12.75" customHeight="1" x14ac:dyDescent="0.2">
      <c r="A43" s="146"/>
      <c r="B43" s="30"/>
      <c r="C43" s="147"/>
      <c r="D43" s="530">
        <v>20</v>
      </c>
      <c r="E43" s="1317" t="str">
        <f>IF(B_InstallationData!E80="","",B_InstallationData!E80)</f>
        <v/>
      </c>
      <c r="F43" s="1318"/>
      <c r="G43" s="678" t="str">
        <f>IF(B_InstallationData!G80="","",B_InstallationData!G80)</f>
        <v/>
      </c>
      <c r="H43" s="1026" t="str">
        <f>IF(B_InstallationData!H80="","",B_InstallationData!H80)</f>
        <v/>
      </c>
      <c r="I43" s="1319"/>
      <c r="J43" s="679" t="str">
        <f>IF(B_InstallationData!J80="","",B_InstallationData!J80)</f>
        <v/>
      </c>
      <c r="K43" s="679" t="str">
        <f>IF(B_InstallationData!K80="","",B_InstallationData!K80)</f>
        <v/>
      </c>
      <c r="L43" s="679" t="str">
        <f>IF(B_InstallationData!L80="","",B_InstallationData!L80)</f>
        <v/>
      </c>
      <c r="M43" s="679" t="str">
        <f>IF(B_InstallationData!M80="","",B_InstallationData!M80)</f>
        <v/>
      </c>
      <c r="N43" s="679" t="str">
        <f>IF(B_InstallationData!N80="","",B_InstallationData!N80)</f>
        <v/>
      </c>
      <c r="O43" s="30"/>
      <c r="P43" s="166"/>
      <c r="Q43" s="16"/>
      <c r="R43" s="16"/>
      <c r="S43" s="16"/>
      <c r="T43" s="16"/>
      <c r="U43" s="16"/>
      <c r="V43" s="16"/>
      <c r="W43" s="16"/>
      <c r="X43" s="16"/>
      <c r="Y43" s="16"/>
      <c r="Z43" s="16"/>
      <c r="AA43" s="16"/>
      <c r="AB43" s="16"/>
      <c r="AC43" s="16"/>
      <c r="AD43" s="16"/>
      <c r="AE43" s="16"/>
      <c r="AF43" s="16"/>
    </row>
    <row r="44" spans="1:32" ht="12.75" customHeight="1" x14ac:dyDescent="0.2"/>
    <row r="45" spans="1:32" s="370" customFormat="1" ht="18" customHeight="1" x14ac:dyDescent="0.25">
      <c r="A45" s="409">
        <v>2</v>
      </c>
      <c r="B45" s="120"/>
      <c r="C45" s="542" t="s">
        <v>195</v>
      </c>
      <c r="D45" s="1367" t="str">
        <f>Translations!$B$307</f>
        <v>Исторически емисии</v>
      </c>
      <c r="E45" s="1368"/>
      <c r="F45" s="1368"/>
      <c r="G45" s="1368"/>
      <c r="H45" s="1368"/>
      <c r="I45" s="1368"/>
      <c r="J45" s="1368"/>
      <c r="K45" s="1368"/>
      <c r="L45" s="1368"/>
      <c r="M45" s="1368"/>
      <c r="N45" s="1368"/>
      <c r="O45" s="120"/>
      <c r="P45" s="287" t="str">
        <f>D45</f>
        <v>Исторически емисии</v>
      </c>
      <c r="Q45" s="169"/>
      <c r="R45" s="169"/>
      <c r="S45" s="169"/>
      <c r="T45" s="169"/>
      <c r="U45" s="169"/>
      <c r="V45" s="169"/>
      <c r="W45" s="169"/>
      <c r="X45" s="169"/>
      <c r="Y45" s="169"/>
      <c r="Z45" s="169"/>
      <c r="AA45" s="169"/>
      <c r="AB45" s="169"/>
      <c r="AC45" s="169"/>
      <c r="AD45" s="169"/>
      <c r="AE45" s="169"/>
      <c r="AF45" s="169"/>
    </row>
    <row r="46" spans="1:32" ht="5.0999999999999996" customHeight="1" x14ac:dyDescent="0.2"/>
    <row r="47" spans="1:32" ht="12.75" customHeight="1" x14ac:dyDescent="0.2">
      <c r="D47" s="262" t="str">
        <f>Translations!$B$110</f>
        <v>Не.</v>
      </c>
      <c r="E47" s="1112" t="str">
        <f>Translations!$B$139</f>
        <v>Вид на продукта</v>
      </c>
      <c r="F47" s="1113"/>
      <c r="G47" s="1114"/>
      <c r="H47" s="302" t="str">
        <f xml:space="preserve"> EUconst_Unit</f>
        <v>Единица</v>
      </c>
      <c r="I47" s="302">
        <v>2019</v>
      </c>
      <c r="J47" s="302">
        <v>2020</v>
      </c>
      <c r="K47" s="302">
        <v>2021</v>
      </c>
      <c r="L47" s="302">
        <v>2022</v>
      </c>
      <c r="M47" s="562">
        <v>2023</v>
      </c>
      <c r="N47" s="424" t="str">
        <f>Translations!$B$168</f>
        <v>Прогноза</v>
      </c>
    </row>
    <row r="48" spans="1:32" ht="12.75" customHeight="1" x14ac:dyDescent="0.2">
      <c r="D48" s="6">
        <v>1</v>
      </c>
      <c r="E48" s="1115" t="str">
        <f t="shared" ref="E48:E57" si="0">IF(INDEX(CNTR_SubInstListIsProdBM,$D48),INDEX(CNTR_SubInstListNames,$D48),"")</f>
        <v/>
      </c>
      <c r="F48" s="1116"/>
      <c r="G48" s="1117"/>
      <c r="H48" s="503" t="str">
        <f t="shared" ref="H48:H57" si="1">IF($E48="","",INDEX(EUconst_BMlistUnitHE,MATCH(E48,EUconst_BMlistNames,0)))</f>
        <v/>
      </c>
      <c r="I48" s="380" t="str">
        <f>IF($E48="","",SUMIFS(D_HistoricalEmissions!I:I,D_HistoricalEmissions!$P:$P,$P48))</f>
        <v/>
      </c>
      <c r="J48" s="380" t="str">
        <f>IF($E48="","",SUMIFS(D_HistoricalEmissions!J:J,D_HistoricalEmissions!$P:$P,$P48))</f>
        <v/>
      </c>
      <c r="K48" s="380" t="str">
        <f>IF($E48="","",SUMIFS(D_HistoricalEmissions!K:K,D_HistoricalEmissions!$P:$P,$P48))</f>
        <v/>
      </c>
      <c r="L48" s="380" t="str">
        <f>IF($E48="","",SUMIFS(D_HistoricalEmissions!L:L,D_HistoricalEmissions!$P:$P,$P48))</f>
        <v/>
      </c>
      <c r="M48" s="582" t="str">
        <f>IF($E48="","",SUMIFS(D_HistoricalEmissions!M:M,D_HistoricalEmissions!$P:$P,$P48))</f>
        <v/>
      </c>
      <c r="N48" s="428" t="str">
        <f>IF($E48="","",SUMIFS(D_HistoricalEmissions!N:N,D_HistoricalEmissions!$P:$P,$P48))</f>
        <v/>
      </c>
      <c r="P48" s="312" t="str">
        <f t="shared" ref="P48:P70" si="2">EUconst_HistorialEmissions&amp;E48</f>
        <v>HistEm_</v>
      </c>
    </row>
    <row r="49" spans="2:16" ht="12.75" customHeight="1" x14ac:dyDescent="0.2">
      <c r="D49" s="5">
        <v>2</v>
      </c>
      <c r="E49" s="1090" t="str">
        <f t="shared" si="0"/>
        <v/>
      </c>
      <c r="F49" s="1091"/>
      <c r="G49" s="1092"/>
      <c r="H49" s="503" t="str">
        <f t="shared" si="1"/>
        <v/>
      </c>
      <c r="I49" s="505" t="str">
        <f>IF($E49="","",SUMIFS(D_HistoricalEmissions!I:I,D_HistoricalEmissions!$P:$P,$P49))</f>
        <v/>
      </c>
      <c r="J49" s="505" t="str">
        <f>IF($E49="","",SUMIFS(D_HistoricalEmissions!J:J,D_HistoricalEmissions!$P:$P,$P49))</f>
        <v/>
      </c>
      <c r="K49" s="505" t="str">
        <f>IF($E49="","",SUMIFS(D_HistoricalEmissions!K:K,D_HistoricalEmissions!$P:$P,$P49))</f>
        <v/>
      </c>
      <c r="L49" s="505" t="str">
        <f>IF($E49="","",SUMIFS(D_HistoricalEmissions!L:L,D_HistoricalEmissions!$P:$P,$P49))</f>
        <v/>
      </c>
      <c r="M49" s="583" t="str">
        <f>IF($E49="","",SUMIFS(D_HistoricalEmissions!M:M,D_HistoricalEmissions!$P:$P,$P49))</f>
        <v/>
      </c>
      <c r="N49" s="590" t="str">
        <f>IF($E49="","",SUMIFS(D_HistoricalEmissions!N:N,D_HistoricalEmissions!$P:$P,$P49))</f>
        <v/>
      </c>
      <c r="P49" s="312" t="str">
        <f t="shared" si="2"/>
        <v>HistEm_</v>
      </c>
    </row>
    <row r="50" spans="2:16" ht="12.75" customHeight="1" x14ac:dyDescent="0.2">
      <c r="D50" s="5">
        <v>3</v>
      </c>
      <c r="E50" s="1090" t="str">
        <f t="shared" si="0"/>
        <v/>
      </c>
      <c r="F50" s="1091"/>
      <c r="G50" s="1092"/>
      <c r="H50" s="503" t="str">
        <f t="shared" si="1"/>
        <v/>
      </c>
      <c r="I50" s="505" t="str">
        <f>IF($E50="","",SUMIFS(D_HistoricalEmissions!I:I,D_HistoricalEmissions!$P:$P,$P50))</f>
        <v/>
      </c>
      <c r="J50" s="505" t="str">
        <f>IF($E50="","",SUMIFS(D_HistoricalEmissions!J:J,D_HistoricalEmissions!$P:$P,$P50))</f>
        <v/>
      </c>
      <c r="K50" s="505" t="str">
        <f>IF($E50="","",SUMIFS(D_HistoricalEmissions!K:K,D_HistoricalEmissions!$P:$P,$P50))</f>
        <v/>
      </c>
      <c r="L50" s="505" t="str">
        <f>IF($E50="","",SUMIFS(D_HistoricalEmissions!L:L,D_HistoricalEmissions!$P:$P,$P50))</f>
        <v/>
      </c>
      <c r="M50" s="583" t="str">
        <f>IF($E50="","",SUMIFS(D_HistoricalEmissions!M:M,D_HistoricalEmissions!$P:$P,$P50))</f>
        <v/>
      </c>
      <c r="N50" s="590" t="str">
        <f>IF($E50="","",SUMIFS(D_HistoricalEmissions!N:N,D_HistoricalEmissions!$P:$P,$P50))</f>
        <v/>
      </c>
      <c r="P50" s="312" t="str">
        <f t="shared" si="2"/>
        <v>HistEm_</v>
      </c>
    </row>
    <row r="51" spans="2:16" ht="12.75" customHeight="1" x14ac:dyDescent="0.2">
      <c r="D51" s="5">
        <v>4</v>
      </c>
      <c r="E51" s="1090" t="str">
        <f t="shared" si="0"/>
        <v/>
      </c>
      <c r="F51" s="1091"/>
      <c r="G51" s="1092"/>
      <c r="H51" s="503" t="str">
        <f t="shared" si="1"/>
        <v/>
      </c>
      <c r="I51" s="505" t="str">
        <f>IF($E51="","",SUMIFS(D_HistoricalEmissions!I:I,D_HistoricalEmissions!$P:$P,$P51))</f>
        <v/>
      </c>
      <c r="J51" s="505" t="str">
        <f>IF($E51="","",SUMIFS(D_HistoricalEmissions!J:J,D_HistoricalEmissions!$P:$P,$P51))</f>
        <v/>
      </c>
      <c r="K51" s="505" t="str">
        <f>IF($E51="","",SUMIFS(D_HistoricalEmissions!K:K,D_HistoricalEmissions!$P:$P,$P51))</f>
        <v/>
      </c>
      <c r="L51" s="505" t="str">
        <f>IF($E51="","",SUMIFS(D_HistoricalEmissions!L:L,D_HistoricalEmissions!$P:$P,$P51))</f>
        <v/>
      </c>
      <c r="M51" s="583" t="str">
        <f>IF($E51="","",SUMIFS(D_HistoricalEmissions!M:M,D_HistoricalEmissions!$P:$P,$P51))</f>
        <v/>
      </c>
      <c r="N51" s="590" t="str">
        <f>IF($E51="","",SUMIFS(D_HistoricalEmissions!N:N,D_HistoricalEmissions!$P:$P,$P51))</f>
        <v/>
      </c>
      <c r="P51" s="312" t="str">
        <f t="shared" si="2"/>
        <v>HistEm_</v>
      </c>
    </row>
    <row r="52" spans="2:16" ht="12.75" customHeight="1" x14ac:dyDescent="0.2">
      <c r="B52" s="343"/>
      <c r="C52" s="343"/>
      <c r="D52" s="5">
        <v>5</v>
      </c>
      <c r="E52" s="1090" t="str">
        <f t="shared" si="0"/>
        <v/>
      </c>
      <c r="F52" s="1091"/>
      <c r="G52" s="1092"/>
      <c r="H52" s="503" t="str">
        <f t="shared" si="1"/>
        <v/>
      </c>
      <c r="I52" s="505" t="str">
        <f>IF($E52="","",SUMIFS(D_HistoricalEmissions!I:I,D_HistoricalEmissions!$P:$P,$P52))</f>
        <v/>
      </c>
      <c r="J52" s="505" t="str">
        <f>IF($E52="","",SUMIFS(D_HistoricalEmissions!J:J,D_HistoricalEmissions!$P:$P,$P52))</f>
        <v/>
      </c>
      <c r="K52" s="505" t="str">
        <f>IF($E52="","",SUMIFS(D_HistoricalEmissions!K:K,D_HistoricalEmissions!$P:$P,$P52))</f>
        <v/>
      </c>
      <c r="L52" s="505" t="str">
        <f>IF($E52="","",SUMIFS(D_HistoricalEmissions!L:L,D_HistoricalEmissions!$P:$P,$P52))</f>
        <v/>
      </c>
      <c r="M52" s="583" t="str">
        <f>IF($E52="","",SUMIFS(D_HistoricalEmissions!M:M,D_HistoricalEmissions!$P:$P,$P52))</f>
        <v/>
      </c>
      <c r="N52" s="590" t="str">
        <f>IF($E52="","",SUMIFS(D_HistoricalEmissions!N:N,D_HistoricalEmissions!$P:$P,$P52))</f>
        <v/>
      </c>
      <c r="P52" s="312" t="str">
        <f t="shared" si="2"/>
        <v>HistEm_</v>
      </c>
    </row>
    <row r="53" spans="2:16" ht="12.75" customHeight="1" x14ac:dyDescent="0.2">
      <c r="B53" s="343"/>
      <c r="C53" s="343"/>
      <c r="D53" s="5">
        <v>6</v>
      </c>
      <c r="E53" s="1090" t="str">
        <f t="shared" si="0"/>
        <v/>
      </c>
      <c r="F53" s="1091"/>
      <c r="G53" s="1092"/>
      <c r="H53" s="503" t="str">
        <f t="shared" si="1"/>
        <v/>
      </c>
      <c r="I53" s="505" t="str">
        <f>IF($E53="","",SUMIFS(D_HistoricalEmissions!I:I,D_HistoricalEmissions!$P:$P,$P53))</f>
        <v/>
      </c>
      <c r="J53" s="505" t="str">
        <f>IF($E53="","",SUMIFS(D_HistoricalEmissions!J:J,D_HistoricalEmissions!$P:$P,$P53))</f>
        <v/>
      </c>
      <c r="K53" s="505" t="str">
        <f>IF($E53="","",SUMIFS(D_HistoricalEmissions!K:K,D_HistoricalEmissions!$P:$P,$P53))</f>
        <v/>
      </c>
      <c r="L53" s="505" t="str">
        <f>IF($E53="","",SUMIFS(D_HistoricalEmissions!L:L,D_HistoricalEmissions!$P:$P,$P53))</f>
        <v/>
      </c>
      <c r="M53" s="583" t="str">
        <f>IF($E53="","",SUMIFS(D_HistoricalEmissions!M:M,D_HistoricalEmissions!$P:$P,$P53))</f>
        <v/>
      </c>
      <c r="N53" s="590" t="str">
        <f>IF($E53="","",SUMIFS(D_HistoricalEmissions!N:N,D_HistoricalEmissions!$P:$P,$P53))</f>
        <v/>
      </c>
      <c r="P53" s="312" t="str">
        <f t="shared" si="2"/>
        <v>HistEm_</v>
      </c>
    </row>
    <row r="54" spans="2:16" ht="12.75" customHeight="1" x14ac:dyDescent="0.2">
      <c r="B54" s="343"/>
      <c r="C54" s="343"/>
      <c r="D54" s="5">
        <v>7</v>
      </c>
      <c r="E54" s="1090" t="str">
        <f t="shared" si="0"/>
        <v/>
      </c>
      <c r="F54" s="1091"/>
      <c r="G54" s="1092"/>
      <c r="H54" s="503" t="str">
        <f t="shared" si="1"/>
        <v/>
      </c>
      <c r="I54" s="505" t="str">
        <f>IF($E54="","",SUMIFS(D_HistoricalEmissions!I:I,D_HistoricalEmissions!$P:$P,$P54))</f>
        <v/>
      </c>
      <c r="J54" s="505" t="str">
        <f>IF($E54="","",SUMIFS(D_HistoricalEmissions!J:J,D_HistoricalEmissions!$P:$P,$P54))</f>
        <v/>
      </c>
      <c r="K54" s="505" t="str">
        <f>IF($E54="","",SUMIFS(D_HistoricalEmissions!K:K,D_HistoricalEmissions!$P:$P,$P54))</f>
        <v/>
      </c>
      <c r="L54" s="505" t="str">
        <f>IF($E54="","",SUMIFS(D_HistoricalEmissions!L:L,D_HistoricalEmissions!$P:$P,$P54))</f>
        <v/>
      </c>
      <c r="M54" s="583" t="str">
        <f>IF($E54="","",SUMIFS(D_HistoricalEmissions!M:M,D_HistoricalEmissions!$P:$P,$P54))</f>
        <v/>
      </c>
      <c r="N54" s="590" t="str">
        <f>IF($E54="","",SUMIFS(D_HistoricalEmissions!N:N,D_HistoricalEmissions!$P:$P,$P54))</f>
        <v/>
      </c>
      <c r="P54" s="312" t="str">
        <f t="shared" si="2"/>
        <v>HistEm_</v>
      </c>
    </row>
    <row r="55" spans="2:16" ht="12.75" customHeight="1" x14ac:dyDescent="0.2">
      <c r="B55" s="343"/>
      <c r="C55" s="343"/>
      <c r="D55" s="5">
        <v>8</v>
      </c>
      <c r="E55" s="1090" t="str">
        <f t="shared" si="0"/>
        <v/>
      </c>
      <c r="F55" s="1091"/>
      <c r="G55" s="1092"/>
      <c r="H55" s="503" t="str">
        <f t="shared" si="1"/>
        <v/>
      </c>
      <c r="I55" s="505" t="str">
        <f>IF($E55="","",SUMIFS(D_HistoricalEmissions!I:I,D_HistoricalEmissions!$P:$P,$P55))</f>
        <v/>
      </c>
      <c r="J55" s="505" t="str">
        <f>IF($E55="","",SUMIFS(D_HistoricalEmissions!J:J,D_HistoricalEmissions!$P:$P,$P55))</f>
        <v/>
      </c>
      <c r="K55" s="505" t="str">
        <f>IF($E55="","",SUMIFS(D_HistoricalEmissions!K:K,D_HistoricalEmissions!$P:$P,$P55))</f>
        <v/>
      </c>
      <c r="L55" s="505" t="str">
        <f>IF($E55="","",SUMIFS(D_HistoricalEmissions!L:L,D_HistoricalEmissions!$P:$P,$P55))</f>
        <v/>
      </c>
      <c r="M55" s="583" t="str">
        <f>IF($E55="","",SUMIFS(D_HistoricalEmissions!M:M,D_HistoricalEmissions!$P:$P,$P55))</f>
        <v/>
      </c>
      <c r="N55" s="590" t="str">
        <f>IF($E55="","",SUMIFS(D_HistoricalEmissions!N:N,D_HistoricalEmissions!$P:$P,$P55))</f>
        <v/>
      </c>
      <c r="P55" s="312" t="str">
        <f t="shared" si="2"/>
        <v>HistEm_</v>
      </c>
    </row>
    <row r="56" spans="2:16" ht="12.75" customHeight="1" x14ac:dyDescent="0.2">
      <c r="B56" s="343"/>
      <c r="C56" s="343"/>
      <c r="D56" s="5">
        <v>9</v>
      </c>
      <c r="E56" s="1090" t="str">
        <f t="shared" si="0"/>
        <v/>
      </c>
      <c r="F56" s="1091"/>
      <c r="G56" s="1092"/>
      <c r="H56" s="503" t="str">
        <f t="shared" si="1"/>
        <v/>
      </c>
      <c r="I56" s="505" t="str">
        <f>IF($E56="","",SUMIFS(D_HistoricalEmissions!I:I,D_HistoricalEmissions!$P:$P,$P56))</f>
        <v/>
      </c>
      <c r="J56" s="505" t="str">
        <f>IF($E56="","",SUMIFS(D_HistoricalEmissions!J:J,D_HistoricalEmissions!$P:$P,$P56))</f>
        <v/>
      </c>
      <c r="K56" s="505" t="str">
        <f>IF($E56="","",SUMIFS(D_HistoricalEmissions!K:K,D_HistoricalEmissions!$P:$P,$P56))</f>
        <v/>
      </c>
      <c r="L56" s="505" t="str">
        <f>IF($E56="","",SUMIFS(D_HistoricalEmissions!L:L,D_HistoricalEmissions!$P:$P,$P56))</f>
        <v/>
      </c>
      <c r="M56" s="583" t="str">
        <f>IF($E56="","",SUMIFS(D_HistoricalEmissions!M:M,D_HistoricalEmissions!$P:$P,$P56))</f>
        <v/>
      </c>
      <c r="N56" s="590" t="str">
        <f>IF($E56="","",SUMIFS(D_HistoricalEmissions!N:N,D_HistoricalEmissions!$P:$P,$P56))</f>
        <v/>
      </c>
      <c r="P56" s="312" t="str">
        <f t="shared" si="2"/>
        <v>HistEm_</v>
      </c>
    </row>
    <row r="57" spans="2:16" ht="12.75" customHeight="1" x14ac:dyDescent="0.2">
      <c r="B57" s="343"/>
      <c r="C57" s="343"/>
      <c r="D57" s="3">
        <v>10</v>
      </c>
      <c r="E57" s="1102" t="str">
        <f t="shared" si="0"/>
        <v/>
      </c>
      <c r="F57" s="1103"/>
      <c r="G57" s="1104"/>
      <c r="H57" s="504" t="str">
        <f t="shared" si="1"/>
        <v/>
      </c>
      <c r="I57" s="506" t="str">
        <f>IF($E57="","",SUMIFS(D_HistoricalEmissions!I:I,D_HistoricalEmissions!$P:$P,$P57))</f>
        <v/>
      </c>
      <c r="J57" s="506" t="str">
        <f>IF($E57="","",SUMIFS(D_HistoricalEmissions!J:J,D_HistoricalEmissions!$P:$P,$P57))</f>
        <v/>
      </c>
      <c r="K57" s="506" t="str">
        <f>IF($E57="","",SUMIFS(D_HistoricalEmissions!K:K,D_HistoricalEmissions!$P:$P,$P57))</f>
        <v/>
      </c>
      <c r="L57" s="506" t="str">
        <f>IF($E57="","",SUMIFS(D_HistoricalEmissions!L:L,D_HistoricalEmissions!$P:$P,$P57))</f>
        <v/>
      </c>
      <c r="M57" s="584" t="str">
        <f>IF($E57="","",SUMIFS(D_HistoricalEmissions!M:M,D_HistoricalEmissions!$P:$P,$P57))</f>
        <v/>
      </c>
      <c r="N57" s="591" t="str">
        <f>IF($E57="","",SUMIFS(D_HistoricalEmissions!N:N,D_HistoricalEmissions!$P:$P,$P57))</f>
        <v/>
      </c>
      <c r="P57" s="312" t="str">
        <f t="shared" si="2"/>
        <v>HistEm_</v>
      </c>
    </row>
    <row r="58" spans="2:16" ht="12.75" customHeight="1" x14ac:dyDescent="0.2">
      <c r="B58" s="343"/>
      <c r="C58" s="343"/>
      <c r="D58" s="5">
        <v>11</v>
      </c>
      <c r="E58" s="1371" t="str">
        <f t="shared" ref="E58:E67" si="3">INDEX(EUconst_FallBackListNames,D58-10)</f>
        <v>Подинсталация на топлинен еталон, CL, не-CBAM</v>
      </c>
      <c r="F58" s="1372">
        <f>C_InstallationDescription!F3</f>
        <v>0</v>
      </c>
      <c r="G58" s="1373" t="str">
        <f>C_InstallationDescription!G3</f>
        <v>Подинсталации на продуктови показатели</v>
      </c>
      <c r="H58" s="498" t="str">
        <f t="shared" ref="H58:H67" si="4">INDEX(EUconst_FallBackListUnits,$D58-10,0)</f>
        <v>TJ</v>
      </c>
      <c r="I58" s="507" t="str">
        <f>IF(INDEX(CNTR_FallBackSubInstRelevant,$D58-10),SUMIFS(D_HistoricalEmissions!I:I,D_HistoricalEmissions!$P:$P,$P58),"")</f>
        <v/>
      </c>
      <c r="J58" s="507" t="str">
        <f>IF(INDEX(CNTR_FallBackSubInstRelevant,$D58-10),SUMIFS(D_HistoricalEmissions!J:J,D_HistoricalEmissions!$P:$P,$P58),"")</f>
        <v/>
      </c>
      <c r="K58" s="507" t="str">
        <f>IF(INDEX(CNTR_FallBackSubInstRelevant,$D58-10),SUMIFS(D_HistoricalEmissions!K:K,D_HistoricalEmissions!$P:$P,$P58),"")</f>
        <v/>
      </c>
      <c r="L58" s="507" t="str">
        <f>IF(INDEX(CNTR_FallBackSubInstRelevant,$D58-10),SUMIFS(D_HistoricalEmissions!L:L,D_HistoricalEmissions!$P:$P,$P58),"")</f>
        <v/>
      </c>
      <c r="M58" s="585" t="str">
        <f>IF(INDEX(CNTR_FallBackSubInstRelevant,$D58-10),SUMIFS(D_HistoricalEmissions!M:M,D_HistoricalEmissions!$P:$P,$P58),"")</f>
        <v/>
      </c>
      <c r="N58" s="592" t="str">
        <f>IF(INDEX(CNTR_FallBackSubInstRelevant,$D58-10),SUMIFS(D_HistoricalEmissions!N:N,D_HistoricalEmissions!$P:$P,$P58),"")</f>
        <v/>
      </c>
      <c r="P58" s="312" t="str">
        <f t="shared" si="2"/>
        <v>HistEm_Подинсталация на топлинен еталон, CL, не-CBAM</v>
      </c>
    </row>
    <row r="59" spans="2:16" ht="12.75" customHeight="1" x14ac:dyDescent="0.2">
      <c r="B59" s="343"/>
      <c r="C59" s="343"/>
      <c r="D59" s="5">
        <v>12</v>
      </c>
      <c r="E59" s="1377" t="str">
        <f t="shared" si="3"/>
        <v>Подинсталация на топлинния еталон, не-CL, не-CBAM</v>
      </c>
      <c r="F59" s="1378">
        <f>C_InstallationDescription!F4</f>
        <v>0</v>
      </c>
      <c r="G59" s="1379" t="str">
        <f>C_InstallationDescription!G4</f>
        <v/>
      </c>
      <c r="H59" s="499" t="str">
        <f t="shared" si="4"/>
        <v>TJ</v>
      </c>
      <c r="I59" s="508" t="str">
        <f>IF(INDEX(CNTR_FallBackSubInstRelevant,$D59-10),SUMIFS(D_HistoricalEmissions!I:I,D_HistoricalEmissions!$P:$P,$P59),"")</f>
        <v/>
      </c>
      <c r="J59" s="508" t="str">
        <f>IF(INDEX(CNTR_FallBackSubInstRelevant,$D59-10),SUMIFS(D_HistoricalEmissions!J:J,D_HistoricalEmissions!$P:$P,$P59),"")</f>
        <v/>
      </c>
      <c r="K59" s="508" t="str">
        <f>IF(INDEX(CNTR_FallBackSubInstRelevant,$D59-10),SUMIFS(D_HistoricalEmissions!K:K,D_HistoricalEmissions!$P:$P,$P59),"")</f>
        <v/>
      </c>
      <c r="L59" s="508" t="str">
        <f>IF(INDEX(CNTR_FallBackSubInstRelevant,$D59-10),SUMIFS(D_HistoricalEmissions!L:L,D_HistoricalEmissions!$P:$P,$P59),"")</f>
        <v/>
      </c>
      <c r="M59" s="586" t="str">
        <f>IF(INDEX(CNTR_FallBackSubInstRelevant,$D59-10),SUMIFS(D_HistoricalEmissions!M:M,D_HistoricalEmissions!$P:$P,$P59),"")</f>
        <v/>
      </c>
      <c r="N59" s="593" t="str">
        <f>IF(INDEX(CNTR_FallBackSubInstRelevant,$D59-10),SUMIFS(D_HistoricalEmissions!N:N,D_HistoricalEmissions!$P:$P,$P59),"")</f>
        <v/>
      </c>
      <c r="P59" s="312" t="str">
        <f t="shared" si="2"/>
        <v>HistEm_Подинсталация на топлинния еталон, не-CL, не-CBAM</v>
      </c>
    </row>
    <row r="60" spans="2:16" ht="12.75" customHeight="1" x14ac:dyDescent="0.2">
      <c r="B60" s="343"/>
      <c r="C60" s="343"/>
      <c r="D60" s="5">
        <v>13</v>
      </c>
      <c r="E60" s="1377" t="str">
        <f t="shared" si="3"/>
        <v>Подинсталация на топлинен еталон, CBAM</v>
      </c>
      <c r="F60" s="1378">
        <f>C_InstallationDescription!F5</f>
        <v>0</v>
      </c>
      <c r="G60" s="1379">
        <f>C_InstallationDescription!G5</f>
        <v>0</v>
      </c>
      <c r="H60" s="499" t="str">
        <f t="shared" si="4"/>
        <v>TJ</v>
      </c>
      <c r="I60" s="508" t="str">
        <f>IF(INDEX(CNTR_FallBackSubInstRelevant,$D60-10),SUMIFS(D_HistoricalEmissions!I:I,D_HistoricalEmissions!$P:$P,$P60),"")</f>
        <v/>
      </c>
      <c r="J60" s="508" t="str">
        <f>IF(INDEX(CNTR_FallBackSubInstRelevant,$D60-10),SUMIFS(D_HistoricalEmissions!J:J,D_HistoricalEmissions!$P:$P,$P60),"")</f>
        <v/>
      </c>
      <c r="K60" s="508" t="str">
        <f>IF(INDEX(CNTR_FallBackSubInstRelevant,$D60-10),SUMIFS(D_HistoricalEmissions!K:K,D_HistoricalEmissions!$P:$P,$P60),"")</f>
        <v/>
      </c>
      <c r="L60" s="508" t="str">
        <f>IF(INDEX(CNTR_FallBackSubInstRelevant,$D60-10),SUMIFS(D_HistoricalEmissions!L:L,D_HistoricalEmissions!$P:$P,$P60),"")</f>
        <v/>
      </c>
      <c r="M60" s="586" t="str">
        <f>IF(INDEX(CNTR_FallBackSubInstRelevant,$D60-10),SUMIFS(D_HistoricalEmissions!M:M,D_HistoricalEmissions!$P:$P,$P60),"")</f>
        <v/>
      </c>
      <c r="N60" s="593" t="str">
        <f>IF(INDEX(CNTR_FallBackSubInstRelevant,$D60-10),SUMIFS(D_HistoricalEmissions!N:N,D_HistoricalEmissions!$P:$P,$P60),"")</f>
        <v/>
      </c>
      <c r="P60" s="312" t="str">
        <f t="shared" si="2"/>
        <v>HistEm_Подинсталация на топлинен еталон, CBAM</v>
      </c>
    </row>
    <row r="61" spans="2:16" ht="12.75" customHeight="1" x14ac:dyDescent="0.2">
      <c r="B61" s="343"/>
      <c r="C61" s="343"/>
      <c r="D61" s="374">
        <v>14</v>
      </c>
      <c r="E61" s="1383" t="str">
        <f t="shared" si="3"/>
        <v>Подинсталация за централно отопление</v>
      </c>
      <c r="F61" s="1384">
        <f>C_InstallationDescription!F6</f>
        <v>0</v>
      </c>
      <c r="G61" s="1385">
        <f>C_InstallationDescription!G6</f>
        <v>0</v>
      </c>
      <c r="H61" s="500" t="str">
        <f t="shared" si="4"/>
        <v>TJ</v>
      </c>
      <c r="I61" s="509" t="str">
        <f>IF(INDEX(CNTR_FallBackSubInstRelevant,$D61-10),SUMIFS(D_HistoricalEmissions!I:I,D_HistoricalEmissions!$P:$P,$P61),"")</f>
        <v/>
      </c>
      <c r="J61" s="509" t="str">
        <f>IF(INDEX(CNTR_FallBackSubInstRelevant,$D61-10),SUMIFS(D_HistoricalEmissions!J:J,D_HistoricalEmissions!$P:$P,$P61),"")</f>
        <v/>
      </c>
      <c r="K61" s="509" t="str">
        <f>IF(INDEX(CNTR_FallBackSubInstRelevant,$D61-10),SUMIFS(D_HistoricalEmissions!K:K,D_HistoricalEmissions!$P:$P,$P61),"")</f>
        <v/>
      </c>
      <c r="L61" s="509" t="str">
        <f>IF(INDEX(CNTR_FallBackSubInstRelevant,$D61-10),SUMIFS(D_HistoricalEmissions!L:L,D_HistoricalEmissions!$P:$P,$P61),"")</f>
        <v/>
      </c>
      <c r="M61" s="587" t="str">
        <f>IF(INDEX(CNTR_FallBackSubInstRelevant,$D61-10),SUMIFS(D_HistoricalEmissions!M:M,D_HistoricalEmissions!$P:$P,$P61),"")</f>
        <v/>
      </c>
      <c r="N61" s="594" t="str">
        <f>IF(INDEX(CNTR_FallBackSubInstRelevant,$D61-10),SUMIFS(D_HistoricalEmissions!N:N,D_HistoricalEmissions!$P:$P,$P61),"")</f>
        <v/>
      </c>
      <c r="P61" s="312" t="str">
        <f t="shared" si="2"/>
        <v>HistEm_Подинсталация за централно отопление</v>
      </c>
    </row>
    <row r="62" spans="2:16" ht="12.75" customHeight="1" x14ac:dyDescent="0.2">
      <c r="B62" s="343"/>
      <c r="C62" s="343"/>
      <c r="D62" s="6">
        <v>15</v>
      </c>
      <c r="E62" s="1371" t="str">
        <f t="shared" si="3"/>
        <v>Подинсталация на еталон за гориво, CL, не-CBAM</v>
      </c>
      <c r="F62" s="1372">
        <f>C_InstallationDescription!F7</f>
        <v>0</v>
      </c>
      <c r="G62" s="1373">
        <f>C_InstallationDescription!G7</f>
        <v>0</v>
      </c>
      <c r="H62" s="498" t="str">
        <f t="shared" si="4"/>
        <v>TJ</v>
      </c>
      <c r="I62" s="507" t="str">
        <f>IF(INDEX(CNTR_FallBackSubInstRelevant,$D62-10),SUMIFS(D_HistoricalEmissions!I:I,D_HistoricalEmissions!$P:$P,$P62),"")</f>
        <v/>
      </c>
      <c r="J62" s="507" t="str">
        <f>IF(INDEX(CNTR_FallBackSubInstRelevant,$D62-10),SUMIFS(D_HistoricalEmissions!J:J,D_HistoricalEmissions!$P:$P,$P62),"")</f>
        <v/>
      </c>
      <c r="K62" s="507" t="str">
        <f>IF(INDEX(CNTR_FallBackSubInstRelevant,$D62-10),SUMIFS(D_HistoricalEmissions!K:K,D_HistoricalEmissions!$P:$P,$P62),"")</f>
        <v/>
      </c>
      <c r="L62" s="507" t="str">
        <f>IF(INDEX(CNTR_FallBackSubInstRelevant,$D62-10),SUMIFS(D_HistoricalEmissions!L:L,D_HistoricalEmissions!$P:$P,$P62),"")</f>
        <v/>
      </c>
      <c r="M62" s="585" t="str">
        <f>IF(INDEX(CNTR_FallBackSubInstRelevant,$D62-10),SUMIFS(D_HistoricalEmissions!M:M,D_HistoricalEmissions!$P:$P,$P62),"")</f>
        <v/>
      </c>
      <c r="N62" s="592" t="str">
        <f>IF(INDEX(CNTR_FallBackSubInstRelevant,$D62-10),SUMIFS(D_HistoricalEmissions!N:N,D_HistoricalEmissions!$P:$P,$P62),"")</f>
        <v/>
      </c>
      <c r="P62" s="312" t="str">
        <f t="shared" si="2"/>
        <v>HistEm_Подинсталация на еталон за гориво, CL, не-CBAM</v>
      </c>
    </row>
    <row r="63" spans="2:16" ht="12.75" customHeight="1" x14ac:dyDescent="0.2">
      <c r="B63" s="343"/>
      <c r="C63" s="343"/>
      <c r="D63" s="5">
        <v>16</v>
      </c>
      <c r="E63" s="1377" t="str">
        <f t="shared" si="3"/>
        <v>Подинсталация на бенчмарка за гориво, не-CL, не-CBAM</v>
      </c>
      <c r="F63" s="1378" t="e">
        <f>C_InstallationDescription!#REF!</f>
        <v>#REF!</v>
      </c>
      <c r="G63" s="1379" t="e">
        <f>C_InstallationDescription!#REF!</f>
        <v>#REF!</v>
      </c>
      <c r="H63" s="499" t="str">
        <f t="shared" si="4"/>
        <v>TJ</v>
      </c>
      <c r="I63" s="508" t="str">
        <f>IF(INDEX(CNTR_FallBackSubInstRelevant,$D63-10),SUMIFS(D_HistoricalEmissions!I:I,D_HistoricalEmissions!$P:$P,$P63),"")</f>
        <v/>
      </c>
      <c r="J63" s="508" t="str">
        <f>IF(INDEX(CNTR_FallBackSubInstRelevant,$D63-10),SUMIFS(D_HistoricalEmissions!J:J,D_HistoricalEmissions!$P:$P,$P63),"")</f>
        <v/>
      </c>
      <c r="K63" s="508" t="str">
        <f>IF(INDEX(CNTR_FallBackSubInstRelevant,$D63-10),SUMIFS(D_HistoricalEmissions!K:K,D_HistoricalEmissions!$P:$P,$P63),"")</f>
        <v/>
      </c>
      <c r="L63" s="508" t="str">
        <f>IF(INDEX(CNTR_FallBackSubInstRelevant,$D63-10),SUMIFS(D_HistoricalEmissions!L:L,D_HistoricalEmissions!$P:$P,$P63),"")</f>
        <v/>
      </c>
      <c r="M63" s="586" t="str">
        <f>IF(INDEX(CNTR_FallBackSubInstRelevant,$D63-10),SUMIFS(D_HistoricalEmissions!M:M,D_HistoricalEmissions!$P:$P,$P63),"")</f>
        <v/>
      </c>
      <c r="N63" s="593" t="str">
        <f>IF(INDEX(CNTR_FallBackSubInstRelevant,$D63-10),SUMIFS(D_HistoricalEmissions!N:N,D_HistoricalEmissions!$P:$P,$P63),"")</f>
        <v/>
      </c>
      <c r="P63" s="312" t="str">
        <f t="shared" si="2"/>
        <v>HistEm_Подинсталация на бенчмарка за гориво, не-CL, не-CBAM</v>
      </c>
    </row>
    <row r="64" spans="2:16" ht="12.75" customHeight="1" x14ac:dyDescent="0.2">
      <c r="B64" s="343"/>
      <c r="C64" s="343"/>
      <c r="D64" s="3">
        <v>17</v>
      </c>
      <c r="E64" s="1380" t="str">
        <f t="shared" si="3"/>
        <v>Подинсталация на еталон за гориво, CBAM</v>
      </c>
      <c r="F64" s="1381" t="e">
        <f>C_InstallationDescription!#REF!</f>
        <v>#REF!</v>
      </c>
      <c r="G64" s="1382" t="e">
        <f>C_InstallationDescription!#REF!</f>
        <v>#REF!</v>
      </c>
      <c r="H64" s="501" t="str">
        <f t="shared" si="4"/>
        <v>TJ</v>
      </c>
      <c r="I64" s="510" t="str">
        <f>IF(INDEX(CNTR_FallBackSubInstRelevant,$D64-10),SUMIFS(D_HistoricalEmissions!I:I,D_HistoricalEmissions!$P:$P,$P64),"")</f>
        <v/>
      </c>
      <c r="J64" s="510" t="str">
        <f>IF(INDEX(CNTR_FallBackSubInstRelevant,$D64-10),SUMIFS(D_HistoricalEmissions!J:J,D_HistoricalEmissions!$P:$P,$P64),"")</f>
        <v/>
      </c>
      <c r="K64" s="510" t="str">
        <f>IF(INDEX(CNTR_FallBackSubInstRelevant,$D64-10),SUMIFS(D_HistoricalEmissions!K:K,D_HistoricalEmissions!$P:$P,$P64),"")</f>
        <v/>
      </c>
      <c r="L64" s="510" t="str">
        <f>IF(INDEX(CNTR_FallBackSubInstRelevant,$D64-10),SUMIFS(D_HistoricalEmissions!L:L,D_HistoricalEmissions!$P:$P,$P64),"")</f>
        <v/>
      </c>
      <c r="M64" s="588" t="str">
        <f>IF(INDEX(CNTR_FallBackSubInstRelevant,$D64-10),SUMIFS(D_HistoricalEmissions!M:M,D_HistoricalEmissions!$P:$P,$P64),"")</f>
        <v/>
      </c>
      <c r="N64" s="595" t="str">
        <f>IF(INDEX(CNTR_FallBackSubInstRelevant,$D64-10),SUMIFS(D_HistoricalEmissions!N:N,D_HistoricalEmissions!$P:$P,$P64),"")</f>
        <v/>
      </c>
      <c r="P64" s="312" t="str">
        <f t="shared" si="2"/>
        <v>HistEm_Подинсталация на еталон за гориво, CBAM</v>
      </c>
    </row>
    <row r="65" spans="1:32" ht="12.75" customHeight="1" x14ac:dyDescent="0.2">
      <c r="B65" s="343"/>
      <c r="C65" s="343"/>
      <c r="D65" s="279">
        <v>18</v>
      </c>
      <c r="E65" s="1374" t="str">
        <f t="shared" si="3"/>
        <v>Подинсталация на технологични емисии, CL, не-CBAM</v>
      </c>
      <c r="F65" s="1375">
        <f>B_InstallationData!F14</f>
        <v>0</v>
      </c>
      <c r="G65" s="1376">
        <f>B_InstallationData!G14</f>
        <v>0</v>
      </c>
      <c r="H65" s="502" t="str">
        <f t="shared" si="4"/>
        <v>t CO2e</v>
      </c>
      <c r="I65" s="511" t="str">
        <f>IF(INDEX(CNTR_FallBackSubInstRelevant,$D65-10),SUMIFS(D_HistoricalEmissions!I:I,D_HistoricalEmissions!$P:$P,$P65),"")</f>
        <v/>
      </c>
      <c r="J65" s="511" t="str">
        <f>IF(INDEX(CNTR_FallBackSubInstRelevant,$D65-10),SUMIFS(D_HistoricalEmissions!J:J,D_HistoricalEmissions!$P:$P,$P65),"")</f>
        <v/>
      </c>
      <c r="K65" s="511" t="str">
        <f>IF(INDEX(CNTR_FallBackSubInstRelevant,$D65-10),SUMIFS(D_HistoricalEmissions!K:K,D_HistoricalEmissions!$P:$P,$P65),"")</f>
        <v/>
      </c>
      <c r="L65" s="511" t="str">
        <f>IF(INDEX(CNTR_FallBackSubInstRelevant,$D65-10),SUMIFS(D_HistoricalEmissions!L:L,D_HistoricalEmissions!$P:$P,$P65),"")</f>
        <v/>
      </c>
      <c r="M65" s="589" t="str">
        <f>IF(INDEX(CNTR_FallBackSubInstRelevant,$D65-10),SUMIFS(D_HistoricalEmissions!M:M,D_HistoricalEmissions!$P:$P,$P65),"")</f>
        <v/>
      </c>
      <c r="N65" s="596" t="str">
        <f>IF(INDEX(CNTR_FallBackSubInstRelevant,$D65-10),SUMIFS(D_HistoricalEmissions!N:N,D_HistoricalEmissions!$P:$P,$P65),"")</f>
        <v/>
      </c>
      <c r="P65" s="312" t="str">
        <f t="shared" si="2"/>
        <v>HistEm_Подинсталация на технологични емисии, CL, не-CBAM</v>
      </c>
    </row>
    <row r="66" spans="1:32" ht="12.75" customHeight="1" x14ac:dyDescent="0.2">
      <c r="B66" s="343"/>
      <c r="C66" s="343"/>
      <c r="D66" s="5">
        <v>19</v>
      </c>
      <c r="E66" s="1377" t="str">
        <f t="shared" si="3"/>
        <v>Подинсталация на технологични емисии, не-CL, не-CBAM</v>
      </c>
      <c r="F66" s="1378">
        <f>B_InstallationData!F15</f>
        <v>0</v>
      </c>
      <c r="G66" s="1379">
        <f>B_InstallationData!G15</f>
        <v>0</v>
      </c>
      <c r="H66" s="499" t="str">
        <f t="shared" si="4"/>
        <v>t CO2e</v>
      </c>
      <c r="I66" s="509" t="str">
        <f>IF(INDEX(CNTR_FallBackSubInstRelevant,$D66-10),SUMIFS(D_HistoricalEmissions!I:I,D_HistoricalEmissions!$P:$P,$P66),"")</f>
        <v/>
      </c>
      <c r="J66" s="509" t="str">
        <f>IF(INDEX(CNTR_FallBackSubInstRelevant,$D66-10),SUMIFS(D_HistoricalEmissions!J:J,D_HistoricalEmissions!$P:$P,$P66),"")</f>
        <v/>
      </c>
      <c r="K66" s="509" t="str">
        <f>IF(INDEX(CNTR_FallBackSubInstRelevant,$D66-10),SUMIFS(D_HistoricalEmissions!K:K,D_HistoricalEmissions!$P:$P,$P66),"")</f>
        <v/>
      </c>
      <c r="L66" s="509" t="str">
        <f>IF(INDEX(CNTR_FallBackSubInstRelevant,$D66-10),SUMIFS(D_HistoricalEmissions!L:L,D_HistoricalEmissions!$P:$P,$P66),"")</f>
        <v/>
      </c>
      <c r="M66" s="587" t="str">
        <f>IF(INDEX(CNTR_FallBackSubInstRelevant,$D66-10),SUMIFS(D_HistoricalEmissions!M:M,D_HistoricalEmissions!$P:$P,$P66),"")</f>
        <v/>
      </c>
      <c r="N66" s="594" t="str">
        <f>IF(INDEX(CNTR_FallBackSubInstRelevant,$D66-10),SUMIFS(D_HistoricalEmissions!N:N,D_HistoricalEmissions!$P:$P,$P66),"")</f>
        <v/>
      </c>
      <c r="P66" s="312" t="str">
        <f t="shared" si="2"/>
        <v>HistEm_Подинсталация на технологични емисии, не-CL, не-CBAM</v>
      </c>
    </row>
    <row r="67" spans="1:32" ht="12.75" customHeight="1" x14ac:dyDescent="0.2">
      <c r="B67" s="343"/>
      <c r="C67" s="343"/>
      <c r="D67" s="3">
        <v>20</v>
      </c>
      <c r="E67" s="1380" t="str">
        <f t="shared" si="3"/>
        <v>Подинсталация за технологични емисии, CBAM</v>
      </c>
      <c r="F67" s="1381">
        <f>B_InstallationData!F16</f>
        <v>0</v>
      </c>
      <c r="G67" s="1382">
        <f>B_InstallationData!G16</f>
        <v>0</v>
      </c>
      <c r="H67" s="501" t="str">
        <f t="shared" si="4"/>
        <v>t CO2e</v>
      </c>
      <c r="I67" s="510" t="str">
        <f>IF(INDEX(CNTR_FallBackSubInstRelevant,$D67-10),SUMIFS(D_HistoricalEmissions!I:I,D_HistoricalEmissions!$P:$P,$P67),"")</f>
        <v/>
      </c>
      <c r="J67" s="510" t="str">
        <f>IF(INDEX(CNTR_FallBackSubInstRelevant,$D67-10),SUMIFS(D_HistoricalEmissions!J:J,D_HistoricalEmissions!$P:$P,$P67),"")</f>
        <v/>
      </c>
      <c r="K67" s="510" t="str">
        <f>IF(INDEX(CNTR_FallBackSubInstRelevant,$D67-10),SUMIFS(D_HistoricalEmissions!K:K,D_HistoricalEmissions!$P:$P,$P67),"")</f>
        <v/>
      </c>
      <c r="L67" s="510" t="str">
        <f>IF(INDEX(CNTR_FallBackSubInstRelevant,$D67-10),SUMIFS(D_HistoricalEmissions!L:L,D_HistoricalEmissions!$P:$P,$P67),"")</f>
        <v/>
      </c>
      <c r="M67" s="588" t="str">
        <f>IF(INDEX(CNTR_FallBackSubInstRelevant,$D67-10),SUMIFS(D_HistoricalEmissions!M:M,D_HistoricalEmissions!$P:$P,$P67),"")</f>
        <v/>
      </c>
      <c r="N67" s="595" t="str">
        <f>IF(INDEX(CNTR_FallBackSubInstRelevant,$D67-10),SUMIFS(D_HistoricalEmissions!N:N,D_HistoricalEmissions!$P:$P,$P67),"")</f>
        <v/>
      </c>
      <c r="P67" s="312" t="str">
        <f t="shared" si="2"/>
        <v>HistEm_Подинсталация за технологични емисии, CBAM</v>
      </c>
    </row>
    <row r="68" spans="1:32" ht="12.75" customHeight="1" x14ac:dyDescent="0.2">
      <c r="D68" s="6">
        <v>21</v>
      </c>
      <c r="E68" s="1081" t="str">
        <f>IF(COUNTIF(C_InstallationDescription!$S$60:$S$62,$D68-20)=0,"",INDEX(C_InstallationDescription!$E$60:$E$62,MATCH($D68-20,C_InstallationDescription!$S$60:$S$62,0)))</f>
        <v/>
      </c>
      <c r="F68" s="1082"/>
      <c r="G68" s="1083"/>
      <c r="H68" s="436" t="str">
        <f>IF($E68="","",INDEX(D_HistoricalEmissions!$H$52:$H$54,MATCH($E68,D_HistoricalEmissions!$E$52:$E$54,0)))</f>
        <v/>
      </c>
      <c r="I68" s="380" t="str">
        <f>IF($E68="","",SUMIFS(D_HistoricalEmissions!I:I,D_HistoricalEmissions!$P:$P,$P68))</f>
        <v/>
      </c>
      <c r="J68" s="380" t="str">
        <f>IF($E68="","",SUMIFS(D_HistoricalEmissions!J:J,D_HistoricalEmissions!$P:$P,$P68))</f>
        <v/>
      </c>
      <c r="K68" s="380" t="str">
        <f>IF($E68="","",SUMIFS(D_HistoricalEmissions!K:K,D_HistoricalEmissions!$P:$P,$P68))</f>
        <v/>
      </c>
      <c r="L68" s="380" t="str">
        <f>IF($E68="","",SUMIFS(D_HistoricalEmissions!L:L,D_HistoricalEmissions!$P:$P,$P68))</f>
        <v/>
      </c>
      <c r="M68" s="582" t="str">
        <f>IF($E68="","",SUMIFS(D_HistoricalEmissions!M:M,D_HistoricalEmissions!$P:$P,$P68))</f>
        <v/>
      </c>
      <c r="N68" s="428" t="str">
        <f>IF($E68="","",SUMIFS(D_HistoricalEmissions!N:N,D_HistoricalEmissions!$P:$P,$P68))</f>
        <v/>
      </c>
      <c r="P68" s="312" t="str">
        <f t="shared" si="2"/>
        <v>HistEm_</v>
      </c>
    </row>
    <row r="69" spans="1:32" ht="12.75" customHeight="1" x14ac:dyDescent="0.2">
      <c r="D69" s="5">
        <v>22</v>
      </c>
      <c r="E69" s="1084" t="str">
        <f>IF(COUNTIF(C_InstallationDescription!$S$60:$S$62,$D69-20)=0,"",INDEX(C_InstallationDescription!$E$60:$E$62,MATCH($D69-20,C_InstallationDescription!$S$60:$S$62,0)))</f>
        <v/>
      </c>
      <c r="F69" s="1085"/>
      <c r="G69" s="1086"/>
      <c r="H69" s="437" t="str">
        <f>IF($E69="","",INDEX(D_HistoricalEmissions!$H$52:$H$54,MATCH($E69,D_HistoricalEmissions!$E$52:$E$54,0)))</f>
        <v/>
      </c>
      <c r="I69" s="505" t="str">
        <f>IF($E69="","",SUMIFS(D_HistoricalEmissions!I:I,D_HistoricalEmissions!$P:$P,$P69))</f>
        <v/>
      </c>
      <c r="J69" s="505" t="str">
        <f>IF($E69="","",SUMIFS(D_HistoricalEmissions!J:J,D_HistoricalEmissions!$P:$P,$P69))</f>
        <v/>
      </c>
      <c r="K69" s="505" t="str">
        <f>IF($E69="","",SUMIFS(D_HistoricalEmissions!K:K,D_HistoricalEmissions!$P:$P,$P69))</f>
        <v/>
      </c>
      <c r="L69" s="505" t="str">
        <f>IF($E69="","",SUMIFS(D_HistoricalEmissions!L:L,D_HistoricalEmissions!$P:$P,$P69))</f>
        <v/>
      </c>
      <c r="M69" s="583" t="str">
        <f>IF($E69="","",SUMIFS(D_HistoricalEmissions!M:M,D_HistoricalEmissions!$P:$P,$P69))</f>
        <v/>
      </c>
      <c r="N69" s="590" t="str">
        <f>IF($E69="","",SUMIFS(D_HistoricalEmissions!N:N,D_HistoricalEmissions!$P:$P,$P69))</f>
        <v/>
      </c>
      <c r="P69" s="312" t="str">
        <f t="shared" si="2"/>
        <v>HistEm_</v>
      </c>
    </row>
    <row r="70" spans="1:32" ht="12.75" customHeight="1" x14ac:dyDescent="0.2">
      <c r="D70" s="3">
        <v>23</v>
      </c>
      <c r="E70" s="1087" t="str">
        <f>IF(COUNTIF(C_InstallationDescription!$S$60:$S$62,$D70-20)=0,"",INDEX(C_InstallationDescription!$E$60:$E$62,MATCH($D70-20,C_InstallationDescription!$S$60:$S$62,0)))</f>
        <v/>
      </c>
      <c r="F70" s="1088"/>
      <c r="G70" s="1089"/>
      <c r="H70" s="439" t="str">
        <f>IF($E70="","",INDEX(D_HistoricalEmissions!$H$52:$H$54,MATCH($E70,D_HistoricalEmissions!$E$52:$E$54,0)))</f>
        <v/>
      </c>
      <c r="I70" s="506" t="str">
        <f>IF($E70="","",SUMIFS(D_HistoricalEmissions!I:I,D_HistoricalEmissions!$P:$P,$P70))</f>
        <v/>
      </c>
      <c r="J70" s="506" t="str">
        <f>IF($E70="","",SUMIFS(D_HistoricalEmissions!J:J,D_HistoricalEmissions!$P:$P,$P70))</f>
        <v/>
      </c>
      <c r="K70" s="506" t="str">
        <f>IF($E70="","",SUMIFS(D_HistoricalEmissions!K:K,D_HistoricalEmissions!$P:$P,$P70))</f>
        <v/>
      </c>
      <c r="L70" s="506" t="str">
        <f>IF($E70="","",SUMIFS(D_HistoricalEmissions!L:L,D_HistoricalEmissions!$P:$P,$P70))</f>
        <v/>
      </c>
      <c r="M70" s="584" t="str">
        <f>IF($E70="","",SUMIFS(D_HistoricalEmissions!M:M,D_HistoricalEmissions!$P:$P,$P70))</f>
        <v/>
      </c>
      <c r="N70" s="591" t="str">
        <f>IF($E70="","",SUMIFS(D_HistoricalEmissions!N:N,D_HistoricalEmissions!$P:$P,$P70))</f>
        <v/>
      </c>
      <c r="P70" s="312" t="str">
        <f t="shared" si="2"/>
        <v>HistEm_</v>
      </c>
    </row>
    <row r="71" spans="1:32" ht="12.75" customHeight="1" x14ac:dyDescent="0.2"/>
    <row r="72" spans="1:32" s="370" customFormat="1" ht="18" customHeight="1" x14ac:dyDescent="0.25">
      <c r="A72" s="409">
        <v>3</v>
      </c>
      <c r="B72" s="120"/>
      <c r="C72" s="542" t="s">
        <v>331</v>
      </c>
      <c r="D72" s="1367" t="str">
        <f>Translations!$B$308</f>
        <v>Специфични цели по отношение на съответния референтен показател и на базовата стойност</v>
      </c>
      <c r="E72" s="1368"/>
      <c r="F72" s="1368"/>
      <c r="G72" s="1368"/>
      <c r="H72" s="1368"/>
      <c r="I72" s="1368"/>
      <c r="J72" s="1368"/>
      <c r="K72" s="1368"/>
      <c r="L72" s="1368"/>
      <c r="M72" s="1368"/>
      <c r="N72" s="1368"/>
      <c r="O72" s="120"/>
      <c r="P72" s="287" t="str">
        <f>Translations!$B$309</f>
        <v>Специфични цели</v>
      </c>
      <c r="Q72" s="169"/>
      <c r="R72" s="169"/>
      <c r="S72" s="169"/>
      <c r="T72" s="169"/>
      <c r="U72" s="169"/>
      <c r="V72" s="169"/>
      <c r="W72" s="169"/>
      <c r="X72" s="169"/>
      <c r="Y72" s="169"/>
      <c r="Z72" s="169"/>
      <c r="AA72" s="169"/>
      <c r="AB72" s="169"/>
      <c r="AC72" s="169"/>
      <c r="AD72" s="169"/>
      <c r="AE72" s="169"/>
      <c r="AF72" s="169"/>
    </row>
    <row r="73" spans="1:32" ht="5.0999999999999996" customHeight="1" x14ac:dyDescent="0.2"/>
    <row r="74" spans="1:32" ht="12.75" customHeight="1" x14ac:dyDescent="0.2">
      <c r="D74" s="513" t="s">
        <v>114</v>
      </c>
      <c r="E74" s="1354" t="str">
        <f>Translations!$B$310</f>
        <v>Специфични цели по отношение на съответните референтни стойности</v>
      </c>
      <c r="F74" s="1364"/>
      <c r="G74" s="1364"/>
      <c r="H74" s="1364"/>
      <c r="I74" s="1364"/>
      <c r="J74" s="1364"/>
      <c r="K74" s="1364"/>
      <c r="L74" s="1364"/>
      <c r="M74" s="1364"/>
      <c r="N74" s="1364"/>
    </row>
    <row r="75" spans="1:32" ht="5.0999999999999996" customHeight="1" x14ac:dyDescent="0.2"/>
    <row r="76" spans="1:32" ht="12.75" customHeight="1" x14ac:dyDescent="0.2">
      <c r="D76" s="262" t="str">
        <f>Translations!$B$110</f>
        <v>Не.</v>
      </c>
      <c r="E76" s="1112" t="str">
        <f>Translations!$B$139</f>
        <v>Вид на продукта</v>
      </c>
      <c r="F76" s="1113"/>
      <c r="G76" s="1114"/>
      <c r="H76" s="302" t="str">
        <f>Translations!$B$311</f>
        <v>Стойност на BM</v>
      </c>
      <c r="I76" s="388">
        <v>2025</v>
      </c>
      <c r="J76" s="388">
        <v>2030</v>
      </c>
      <c r="K76" s="388">
        <v>2035</v>
      </c>
      <c r="L76" s="388">
        <v>2040</v>
      </c>
      <c r="M76" s="388">
        <v>2045</v>
      </c>
      <c r="N76" s="388">
        <v>2050</v>
      </c>
    </row>
    <row r="77" spans="1:32" ht="12.75" customHeight="1" x14ac:dyDescent="0.2">
      <c r="D77" s="6">
        <v>1</v>
      </c>
      <c r="E77" s="1115" t="str">
        <f t="shared" ref="E77:E86" si="5">IF(INDEX(CNTR_SubInstListIsProdBM,$D77),INDEX(CNTR_SubInstListNames,$D77),"")</f>
        <v/>
      </c>
      <c r="F77" s="1116"/>
      <c r="G77" s="1117"/>
      <c r="H77" s="445" t="str">
        <f>IF($E77="","",SUMIFS(F_ProdBM!H:H,F_ProdBM!$P:$P,$P77))</f>
        <v/>
      </c>
      <c r="I77" s="441" t="str">
        <f>IF($E77="","",SUMIFS(F_ProdBM!I:I,F_ProdBM!$P:$P,$P77))</f>
        <v/>
      </c>
      <c r="J77" s="441" t="str">
        <f>IF($E77="","",SUMIFS(F_ProdBM!J:J,F_ProdBM!$P:$P,$P77))</f>
        <v/>
      </c>
      <c r="K77" s="441" t="str">
        <f>IF($E77="","",SUMIFS(F_ProdBM!K:K,F_ProdBM!$P:$P,$P77))</f>
        <v/>
      </c>
      <c r="L77" s="441" t="str">
        <f>IF($E77="","",SUMIFS(F_ProdBM!L:L,F_ProdBM!$P:$P,$P77))</f>
        <v/>
      </c>
      <c r="M77" s="441" t="str">
        <f>IF($E77="","",SUMIFS(F_ProdBM!M:M,F_ProdBM!$P:$P,$P77))</f>
        <v/>
      </c>
      <c r="N77" s="441" t="str">
        <f>IF($E77="","",SUMIFS(F_ProdBM!N:N,F_ProdBM!$P:$P,$P77))</f>
        <v/>
      </c>
      <c r="P77" s="312" t="str">
        <f t="shared" ref="P77:P99" si="6">EUconst_SubRelToBM&amp;E77</f>
        <v>RelBM_</v>
      </c>
    </row>
    <row r="78" spans="1:32" ht="12.75" customHeight="1" x14ac:dyDescent="0.2">
      <c r="D78" s="5">
        <v>2</v>
      </c>
      <c r="E78" s="1090" t="str">
        <f t="shared" si="5"/>
        <v/>
      </c>
      <c r="F78" s="1091"/>
      <c r="G78" s="1092"/>
      <c r="H78" s="445" t="str">
        <f>IF($E78="","",SUMIFS(F_ProdBM!H:H,F_ProdBM!$P:$P,$P78))</f>
        <v/>
      </c>
      <c r="I78" s="442" t="str">
        <f>IF($E78="","",SUMIFS(F_ProdBM!I:I,F_ProdBM!$P:$P,$P78))</f>
        <v/>
      </c>
      <c r="J78" s="442" t="str">
        <f>IF($E78="","",SUMIFS(F_ProdBM!J:J,F_ProdBM!$P:$P,$P78))</f>
        <v/>
      </c>
      <c r="K78" s="442" t="str">
        <f>IF($E78="","",SUMIFS(F_ProdBM!K:K,F_ProdBM!$P:$P,$P78))</f>
        <v/>
      </c>
      <c r="L78" s="442" t="str">
        <f>IF($E78="","",SUMIFS(F_ProdBM!L:L,F_ProdBM!$P:$P,$P78))</f>
        <v/>
      </c>
      <c r="M78" s="442" t="str">
        <f>IF($E78="","",SUMIFS(F_ProdBM!M:M,F_ProdBM!$P:$P,$P78))</f>
        <v/>
      </c>
      <c r="N78" s="442" t="str">
        <f>IF($E78="","",SUMIFS(F_ProdBM!N:N,F_ProdBM!$P:$P,$P78))</f>
        <v/>
      </c>
      <c r="P78" s="312" t="str">
        <f t="shared" si="6"/>
        <v>RelBM_</v>
      </c>
    </row>
    <row r="79" spans="1:32" ht="12.75" customHeight="1" x14ac:dyDescent="0.2">
      <c r="D79" s="5">
        <v>3</v>
      </c>
      <c r="E79" s="1090" t="str">
        <f t="shared" si="5"/>
        <v/>
      </c>
      <c r="F79" s="1091"/>
      <c r="G79" s="1092"/>
      <c r="H79" s="445" t="str">
        <f>IF($E79="","",SUMIFS(F_ProdBM!H:H,F_ProdBM!$P:$P,$P79))</f>
        <v/>
      </c>
      <c r="I79" s="442" t="str">
        <f>IF($E79="","",SUMIFS(F_ProdBM!I:I,F_ProdBM!$P:$P,$P79))</f>
        <v/>
      </c>
      <c r="J79" s="442" t="str">
        <f>IF($E79="","",SUMIFS(F_ProdBM!J:J,F_ProdBM!$P:$P,$P79))</f>
        <v/>
      </c>
      <c r="K79" s="442" t="str">
        <f>IF($E79="","",SUMIFS(F_ProdBM!K:K,F_ProdBM!$P:$P,$P79))</f>
        <v/>
      </c>
      <c r="L79" s="442" t="str">
        <f>IF($E79="","",SUMIFS(F_ProdBM!L:L,F_ProdBM!$P:$P,$P79))</f>
        <v/>
      </c>
      <c r="M79" s="442" t="str">
        <f>IF($E79="","",SUMIFS(F_ProdBM!M:M,F_ProdBM!$P:$P,$P79))</f>
        <v/>
      </c>
      <c r="N79" s="442" t="str">
        <f>IF($E79="","",SUMIFS(F_ProdBM!N:N,F_ProdBM!$P:$P,$P79))</f>
        <v/>
      </c>
      <c r="P79" s="312" t="str">
        <f t="shared" si="6"/>
        <v>RelBM_</v>
      </c>
    </row>
    <row r="80" spans="1:32" ht="12.75" customHeight="1" x14ac:dyDescent="0.2">
      <c r="D80" s="5">
        <v>4</v>
      </c>
      <c r="E80" s="1090" t="str">
        <f t="shared" si="5"/>
        <v/>
      </c>
      <c r="F80" s="1091"/>
      <c r="G80" s="1092"/>
      <c r="H80" s="445" t="str">
        <f>IF($E80="","",SUMIFS(F_ProdBM!H:H,F_ProdBM!$P:$P,$P80))</f>
        <v/>
      </c>
      <c r="I80" s="442" t="str">
        <f>IF($E80="","",SUMIFS(F_ProdBM!I:I,F_ProdBM!$P:$P,$P80))</f>
        <v/>
      </c>
      <c r="J80" s="442" t="str">
        <f>IF($E80="","",SUMIFS(F_ProdBM!J:J,F_ProdBM!$P:$P,$P80))</f>
        <v/>
      </c>
      <c r="K80" s="442" t="str">
        <f>IF($E80="","",SUMIFS(F_ProdBM!K:K,F_ProdBM!$P:$P,$P80))</f>
        <v/>
      </c>
      <c r="L80" s="442" t="str">
        <f>IF($E80="","",SUMIFS(F_ProdBM!L:L,F_ProdBM!$P:$P,$P80))</f>
        <v/>
      </c>
      <c r="M80" s="442" t="str">
        <f>IF($E80="","",SUMIFS(F_ProdBM!M:M,F_ProdBM!$P:$P,$P80))</f>
        <v/>
      </c>
      <c r="N80" s="442" t="str">
        <f>IF($E80="","",SUMIFS(F_ProdBM!N:N,F_ProdBM!$P:$P,$P80))</f>
        <v/>
      </c>
      <c r="P80" s="312" t="str">
        <f t="shared" si="6"/>
        <v>RelBM_</v>
      </c>
    </row>
    <row r="81" spans="2:21" ht="12.75" customHeight="1" x14ac:dyDescent="0.2">
      <c r="D81" s="5">
        <v>5</v>
      </c>
      <c r="E81" s="1090" t="str">
        <f t="shared" si="5"/>
        <v/>
      </c>
      <c r="F81" s="1091"/>
      <c r="G81" s="1092"/>
      <c r="H81" s="445" t="str">
        <f>IF($E81="","",SUMIFS(F_ProdBM!H:H,F_ProdBM!$P:$P,$P81))</f>
        <v/>
      </c>
      <c r="I81" s="442" t="str">
        <f>IF($E81="","",SUMIFS(F_ProdBM!I:I,F_ProdBM!$P:$P,$P81))</f>
        <v/>
      </c>
      <c r="J81" s="442" t="str">
        <f>IF($E81="","",SUMIFS(F_ProdBM!J:J,F_ProdBM!$P:$P,$P81))</f>
        <v/>
      </c>
      <c r="K81" s="442" t="str">
        <f>IF($E81="","",SUMIFS(F_ProdBM!K:K,F_ProdBM!$P:$P,$P81))</f>
        <v/>
      </c>
      <c r="L81" s="442" t="str">
        <f>IF($E81="","",SUMIFS(F_ProdBM!L:L,F_ProdBM!$P:$P,$P81))</f>
        <v/>
      </c>
      <c r="M81" s="442" t="str">
        <f>IF($E81="","",SUMIFS(F_ProdBM!M:M,F_ProdBM!$P:$P,$P81))</f>
        <v/>
      </c>
      <c r="N81" s="442" t="str">
        <f>IF($E81="","",SUMIFS(F_ProdBM!N:N,F_ProdBM!$P:$P,$P81))</f>
        <v/>
      </c>
      <c r="P81" s="312" t="str">
        <f t="shared" si="6"/>
        <v>RelBM_</v>
      </c>
    </row>
    <row r="82" spans="2:21" ht="12.75" customHeight="1" x14ac:dyDescent="0.2">
      <c r="D82" s="5">
        <v>6</v>
      </c>
      <c r="E82" s="1090" t="str">
        <f t="shared" si="5"/>
        <v/>
      </c>
      <c r="F82" s="1091"/>
      <c r="G82" s="1092"/>
      <c r="H82" s="445" t="str">
        <f>IF($E82="","",SUMIFS(F_ProdBM!H:H,F_ProdBM!$P:$P,$P82))</f>
        <v/>
      </c>
      <c r="I82" s="442" t="str">
        <f>IF($E82="","",SUMIFS(F_ProdBM!I:I,F_ProdBM!$P:$P,$P82))</f>
        <v/>
      </c>
      <c r="J82" s="442" t="str">
        <f>IF($E82="","",SUMIFS(F_ProdBM!J:J,F_ProdBM!$P:$P,$P82))</f>
        <v/>
      </c>
      <c r="K82" s="442" t="str">
        <f>IF($E82="","",SUMIFS(F_ProdBM!K:K,F_ProdBM!$P:$P,$P82))</f>
        <v/>
      </c>
      <c r="L82" s="442" t="str">
        <f>IF($E82="","",SUMIFS(F_ProdBM!L:L,F_ProdBM!$P:$P,$P82))</f>
        <v/>
      </c>
      <c r="M82" s="442" t="str">
        <f>IF($E82="","",SUMIFS(F_ProdBM!M:M,F_ProdBM!$P:$P,$P82))</f>
        <v/>
      </c>
      <c r="N82" s="442" t="str">
        <f>IF($E82="","",SUMIFS(F_ProdBM!N:N,F_ProdBM!$P:$P,$P82))</f>
        <v/>
      </c>
      <c r="P82" s="312" t="str">
        <f t="shared" si="6"/>
        <v>RelBM_</v>
      </c>
    </row>
    <row r="83" spans="2:21" ht="12.75" customHeight="1" x14ac:dyDescent="0.2">
      <c r="D83" s="5">
        <v>7</v>
      </c>
      <c r="E83" s="1090" t="str">
        <f t="shared" si="5"/>
        <v/>
      </c>
      <c r="F83" s="1091"/>
      <c r="G83" s="1092"/>
      <c r="H83" s="445" t="str">
        <f>IF($E83="","",SUMIFS(F_ProdBM!H:H,F_ProdBM!$P:$P,$P83))</f>
        <v/>
      </c>
      <c r="I83" s="442" t="str">
        <f>IF($E83="","",SUMIFS(F_ProdBM!I:I,F_ProdBM!$P:$P,$P83))</f>
        <v/>
      </c>
      <c r="J83" s="442" t="str">
        <f>IF($E83="","",SUMIFS(F_ProdBM!J:J,F_ProdBM!$P:$P,$P83))</f>
        <v/>
      </c>
      <c r="K83" s="442" t="str">
        <f>IF($E83="","",SUMIFS(F_ProdBM!K:K,F_ProdBM!$P:$P,$P83))</f>
        <v/>
      </c>
      <c r="L83" s="442" t="str">
        <f>IF($E83="","",SUMIFS(F_ProdBM!L:L,F_ProdBM!$P:$P,$P83))</f>
        <v/>
      </c>
      <c r="M83" s="442" t="str">
        <f>IF($E83="","",SUMIFS(F_ProdBM!M:M,F_ProdBM!$P:$P,$P83))</f>
        <v/>
      </c>
      <c r="N83" s="442" t="str">
        <f>IF($E83="","",SUMIFS(F_ProdBM!N:N,F_ProdBM!$P:$P,$P83))</f>
        <v/>
      </c>
      <c r="P83" s="312" t="str">
        <f t="shared" si="6"/>
        <v>RelBM_</v>
      </c>
    </row>
    <row r="84" spans="2:21" ht="12.75" customHeight="1" x14ac:dyDescent="0.2">
      <c r="B84" s="343"/>
      <c r="C84" s="343"/>
      <c r="D84" s="5">
        <v>8</v>
      </c>
      <c r="E84" s="1090" t="str">
        <f t="shared" si="5"/>
        <v/>
      </c>
      <c r="F84" s="1091"/>
      <c r="G84" s="1092"/>
      <c r="H84" s="445" t="str">
        <f>IF($E84="","",SUMIFS(F_ProdBM!H:H,F_ProdBM!$P:$P,$P84))</f>
        <v/>
      </c>
      <c r="I84" s="442" t="str">
        <f>IF($E84="","",SUMIFS(F_ProdBM!I:I,F_ProdBM!$P:$P,$P84))</f>
        <v/>
      </c>
      <c r="J84" s="442" t="str">
        <f>IF($E84="","",SUMIFS(F_ProdBM!J:J,F_ProdBM!$P:$P,$P84))</f>
        <v/>
      </c>
      <c r="K84" s="442" t="str">
        <f>IF($E84="","",SUMIFS(F_ProdBM!K:K,F_ProdBM!$P:$P,$P84))</f>
        <v/>
      </c>
      <c r="L84" s="442" t="str">
        <f>IF($E84="","",SUMIFS(F_ProdBM!L:L,F_ProdBM!$P:$P,$P84))</f>
        <v/>
      </c>
      <c r="M84" s="442" t="str">
        <f>IF($E84="","",SUMIFS(F_ProdBM!M:M,F_ProdBM!$P:$P,$P84))</f>
        <v/>
      </c>
      <c r="N84" s="442" t="str">
        <f>IF($E84="","",SUMIFS(F_ProdBM!N:N,F_ProdBM!$P:$P,$P84))</f>
        <v/>
      </c>
      <c r="P84" s="312" t="str">
        <f t="shared" si="6"/>
        <v>RelBM_</v>
      </c>
    </row>
    <row r="85" spans="2:21" ht="12.75" customHeight="1" x14ac:dyDescent="0.2">
      <c r="B85" s="343"/>
      <c r="C85" s="343"/>
      <c r="D85" s="5">
        <v>9</v>
      </c>
      <c r="E85" s="1090" t="str">
        <f t="shared" si="5"/>
        <v/>
      </c>
      <c r="F85" s="1091"/>
      <c r="G85" s="1092"/>
      <c r="H85" s="445" t="str">
        <f>IF($E85="","",SUMIFS(F_ProdBM!H:H,F_ProdBM!$P:$P,$P85))</f>
        <v/>
      </c>
      <c r="I85" s="442" t="str">
        <f>IF($E85="","",SUMIFS(F_ProdBM!I:I,F_ProdBM!$P:$P,$P85))</f>
        <v/>
      </c>
      <c r="J85" s="442" t="str">
        <f>IF($E85="","",SUMIFS(F_ProdBM!J:J,F_ProdBM!$P:$P,$P85))</f>
        <v/>
      </c>
      <c r="K85" s="442" t="str">
        <f>IF($E85="","",SUMIFS(F_ProdBM!K:K,F_ProdBM!$P:$P,$P85))</f>
        <v/>
      </c>
      <c r="L85" s="442" t="str">
        <f>IF($E85="","",SUMIFS(F_ProdBM!L:L,F_ProdBM!$P:$P,$P85))</f>
        <v/>
      </c>
      <c r="M85" s="442" t="str">
        <f>IF($E85="","",SUMIFS(F_ProdBM!M:M,F_ProdBM!$P:$P,$P85))</f>
        <v/>
      </c>
      <c r="N85" s="442" t="str">
        <f>IF($E85="","",SUMIFS(F_ProdBM!N:N,F_ProdBM!$P:$P,$P85))</f>
        <v/>
      </c>
      <c r="P85" s="312" t="str">
        <f t="shared" si="6"/>
        <v>RelBM_</v>
      </c>
    </row>
    <row r="86" spans="2:21" ht="12.75" customHeight="1" x14ac:dyDescent="0.2">
      <c r="B86" s="343"/>
      <c r="C86" s="343"/>
      <c r="D86" s="3">
        <v>10</v>
      </c>
      <c r="E86" s="1102" t="str">
        <f t="shared" si="5"/>
        <v/>
      </c>
      <c r="F86" s="1103"/>
      <c r="G86" s="1104"/>
      <c r="H86" s="446" t="str">
        <f>IF($E86="","",SUMIFS(F_ProdBM!H:H,F_ProdBM!$P:$P,$P86))</f>
        <v/>
      </c>
      <c r="I86" s="381" t="str">
        <f>IF($E86="","",SUMIFS(F_ProdBM!I:I,F_ProdBM!$P:$P,$P86))</f>
        <v/>
      </c>
      <c r="J86" s="381" t="str">
        <f>IF($E86="","",SUMIFS(F_ProdBM!J:J,F_ProdBM!$P:$P,$P86))</f>
        <v/>
      </c>
      <c r="K86" s="381" t="str">
        <f>IF($E86="","",SUMIFS(F_ProdBM!K:K,F_ProdBM!$P:$P,$P86))</f>
        <v/>
      </c>
      <c r="L86" s="381" t="str">
        <f>IF($E86="","",SUMIFS(F_ProdBM!L:L,F_ProdBM!$P:$P,$P86))</f>
        <v/>
      </c>
      <c r="M86" s="381" t="str">
        <f>IF($E86="","",SUMIFS(F_ProdBM!M:M,F_ProdBM!$P:$P,$P86))</f>
        <v/>
      </c>
      <c r="N86" s="381" t="str">
        <f>IF($E86="","",SUMIFS(F_ProdBM!N:N,F_ProdBM!$P:$P,$P86))</f>
        <v/>
      </c>
      <c r="P86" s="312" t="str">
        <f t="shared" si="6"/>
        <v>RelBM_</v>
      </c>
      <c r="U86" s="561" t="s">
        <v>856</v>
      </c>
    </row>
    <row r="87" spans="2:21" ht="12.75" customHeight="1" x14ac:dyDescent="0.2">
      <c r="B87" s="343"/>
      <c r="C87" s="343"/>
      <c r="D87" s="5">
        <v>11</v>
      </c>
      <c r="E87" s="1371" t="str">
        <f t="shared" ref="E87:E96" si="7">INDEX(EUconst_FallBackListNames,D87-10)</f>
        <v>Подинсталация на топлинен еталон, CL, не-CBAM</v>
      </c>
      <c r="F87" s="1372">
        <f>C_InstallationDescription!F22</f>
        <v>0</v>
      </c>
      <c r="G87" s="1373">
        <f>C_InstallationDescription!G22</f>
        <v>0</v>
      </c>
      <c r="H87" s="660" t="str">
        <f>IF(INDEX(CNTR_FallBackSubInstRelevant,$D87-10),IF($U87,SUMIFS(G_FallBackBM!H:H,G_FallBackBM!$P:$P,$P87),Euconst_NA),"")</f>
        <v/>
      </c>
      <c r="I87" s="441" t="str">
        <f>IF(INDEX(CNTR_FallBackSubInstRelevant,$D87-10),IF($U87,SUMIFS(G_FallBackBM!I:I,G_FallBackBM!$P:$P,$P87),Euconst_NA),"")</f>
        <v/>
      </c>
      <c r="J87" s="441" t="str">
        <f>IF(INDEX(CNTR_FallBackSubInstRelevant,$D87-10),IF($U87,SUMIFS(G_FallBackBM!J:J,G_FallBackBM!$P:$P,$P87),Euconst_NA),"")</f>
        <v/>
      </c>
      <c r="K87" s="441" t="str">
        <f>IF(INDEX(CNTR_FallBackSubInstRelevant,$D87-10),IF($U87,SUMIFS(G_FallBackBM!K:K,G_FallBackBM!$P:$P,$P87),Euconst_NA),"")</f>
        <v/>
      </c>
      <c r="L87" s="441" t="str">
        <f>IF(INDEX(CNTR_FallBackSubInstRelevant,$D87-10),IF($U87,SUMIFS(G_FallBackBM!L:L,G_FallBackBM!$P:$P,$P87),Euconst_NA),"")</f>
        <v/>
      </c>
      <c r="M87" s="441" t="str">
        <f>IF(INDEX(CNTR_FallBackSubInstRelevant,$D87-10),IF($U87,SUMIFS(G_FallBackBM!M:M,G_FallBackBM!$P:$P,$P87),Euconst_NA),"")</f>
        <v/>
      </c>
      <c r="N87" s="441" t="str">
        <f>IF(INDEX(CNTR_FallBackSubInstRelevant,$D87-10),IF($U87,SUMIFS(G_FallBackBM!N:N,G_FallBackBM!$P:$P,$P87),Euconst_NA),"")</f>
        <v/>
      </c>
      <c r="P87" s="312" t="str">
        <f t="shared" si="6"/>
        <v>RelBM_Подинсталация на топлинен еталон, CL, не-CBAM</v>
      </c>
      <c r="U87" s="419" t="b">
        <f>C_InstallationDescription!U39</f>
        <v>1</v>
      </c>
    </row>
    <row r="88" spans="2:21" ht="12.75" customHeight="1" x14ac:dyDescent="0.2">
      <c r="B88" s="343"/>
      <c r="C88" s="343"/>
      <c r="D88" s="5">
        <v>12</v>
      </c>
      <c r="E88" s="1377" t="str">
        <f t="shared" si="7"/>
        <v>Подинсталация на топлинния еталон, не-CL, не-CBAM</v>
      </c>
      <c r="F88" s="1378">
        <f>C_InstallationDescription!F23</f>
        <v>0</v>
      </c>
      <c r="G88" s="1379">
        <f>C_InstallationDescription!G23</f>
        <v>0</v>
      </c>
      <c r="H88" s="661" t="str">
        <f>IF(INDEX(CNTR_FallBackSubInstRelevant,$D88-10),IF($U88,SUMIFS(G_FallBackBM!H:H,G_FallBackBM!$P:$P,$P88),Euconst_NA),"")</f>
        <v/>
      </c>
      <c r="I88" s="442" t="str">
        <f>IF(INDEX(CNTR_FallBackSubInstRelevant,$D88-10),IF($U88,SUMIFS(G_FallBackBM!I:I,G_FallBackBM!$P:$P,$P88),Euconst_NA),"")</f>
        <v/>
      </c>
      <c r="J88" s="442" t="str">
        <f>IF(INDEX(CNTR_FallBackSubInstRelevant,$D88-10),IF($U88,SUMIFS(G_FallBackBM!J:J,G_FallBackBM!$P:$P,$P88),Euconst_NA),"")</f>
        <v/>
      </c>
      <c r="K88" s="442" t="str">
        <f>IF(INDEX(CNTR_FallBackSubInstRelevant,$D88-10),IF($U88,SUMIFS(G_FallBackBM!K:K,G_FallBackBM!$P:$P,$P88),Euconst_NA),"")</f>
        <v/>
      </c>
      <c r="L88" s="442" t="str">
        <f>IF(INDEX(CNTR_FallBackSubInstRelevant,$D88-10),IF($U88,SUMIFS(G_FallBackBM!L:L,G_FallBackBM!$P:$P,$P88),Euconst_NA),"")</f>
        <v/>
      </c>
      <c r="M88" s="442" t="str">
        <f>IF(INDEX(CNTR_FallBackSubInstRelevant,$D88-10),IF($U88,SUMIFS(G_FallBackBM!M:M,G_FallBackBM!$P:$P,$P88),Euconst_NA),"")</f>
        <v/>
      </c>
      <c r="N88" s="442" t="str">
        <f>IF(INDEX(CNTR_FallBackSubInstRelevant,$D88-10),IF($U88,SUMIFS(G_FallBackBM!N:N,G_FallBackBM!$P:$P,$P88),Euconst_NA),"")</f>
        <v/>
      </c>
      <c r="P88" s="312" t="str">
        <f t="shared" si="6"/>
        <v>RelBM_Подинсталация на топлинния еталон, не-CL, не-CBAM</v>
      </c>
      <c r="U88" s="419" t="b">
        <f>C_InstallationDescription!U40</f>
        <v>1</v>
      </c>
    </row>
    <row r="89" spans="2:21" ht="12.75" customHeight="1" x14ac:dyDescent="0.2">
      <c r="B89" s="343"/>
      <c r="C89" s="343"/>
      <c r="D89" s="5">
        <v>13</v>
      </c>
      <c r="E89" s="1377" t="str">
        <f t="shared" si="7"/>
        <v>Подинсталация на топлинен еталон, CBAM</v>
      </c>
      <c r="F89" s="1378">
        <f>C_InstallationDescription!F24</f>
        <v>0</v>
      </c>
      <c r="G89" s="1379">
        <f>C_InstallationDescription!G24</f>
        <v>0</v>
      </c>
      <c r="H89" s="661" t="str">
        <f>IF(INDEX(CNTR_FallBackSubInstRelevant,$D89-10),IF($U89,SUMIFS(G_FallBackBM!H:H,G_FallBackBM!$P:$P,$P89),Euconst_NA),"")</f>
        <v/>
      </c>
      <c r="I89" s="442" t="str">
        <f>IF(INDEX(CNTR_FallBackSubInstRelevant,$D89-10),IF($U89,SUMIFS(G_FallBackBM!I:I,G_FallBackBM!$P:$P,$P89),Euconst_NA),"")</f>
        <v/>
      </c>
      <c r="J89" s="442" t="str">
        <f>IF(INDEX(CNTR_FallBackSubInstRelevant,$D89-10),IF($U89,SUMIFS(G_FallBackBM!J:J,G_FallBackBM!$P:$P,$P89),Euconst_NA),"")</f>
        <v/>
      </c>
      <c r="K89" s="442" t="str">
        <f>IF(INDEX(CNTR_FallBackSubInstRelevant,$D89-10),IF($U89,SUMIFS(G_FallBackBM!K:K,G_FallBackBM!$P:$P,$P89),Euconst_NA),"")</f>
        <v/>
      </c>
      <c r="L89" s="442" t="str">
        <f>IF(INDEX(CNTR_FallBackSubInstRelevant,$D89-10),IF($U89,SUMIFS(G_FallBackBM!L:L,G_FallBackBM!$P:$P,$P89),Euconst_NA),"")</f>
        <v/>
      </c>
      <c r="M89" s="442" t="str">
        <f>IF(INDEX(CNTR_FallBackSubInstRelevant,$D89-10),IF($U89,SUMIFS(G_FallBackBM!M:M,G_FallBackBM!$P:$P,$P89),Euconst_NA),"")</f>
        <v/>
      </c>
      <c r="N89" s="442" t="str">
        <f>IF(INDEX(CNTR_FallBackSubInstRelevant,$D89-10),IF($U89,SUMIFS(G_FallBackBM!N:N,G_FallBackBM!$P:$P,$P89),Euconst_NA),"")</f>
        <v/>
      </c>
      <c r="P89" s="312" t="str">
        <f t="shared" si="6"/>
        <v>RelBM_Подинсталация на топлинен еталон, CBAM</v>
      </c>
      <c r="U89" s="419" t="b">
        <f>C_InstallationDescription!U41</f>
        <v>1</v>
      </c>
    </row>
    <row r="90" spans="2:21" ht="12.75" customHeight="1" x14ac:dyDescent="0.2">
      <c r="B90" s="343"/>
      <c r="C90" s="343"/>
      <c r="D90" s="374">
        <v>14</v>
      </c>
      <c r="E90" s="1383" t="str">
        <f t="shared" si="7"/>
        <v>Подинсталация за централно отопление</v>
      </c>
      <c r="F90" s="1384">
        <f>C_InstallationDescription!F25</f>
        <v>0</v>
      </c>
      <c r="G90" s="1385">
        <f>C_InstallationDescription!G25</f>
        <v>0</v>
      </c>
      <c r="H90" s="666" t="str">
        <f>IF(INDEX(CNTR_FallBackSubInstRelevant,$D90-10),IF($U90,SUMIFS(G_FallBackBM!H:H,G_FallBackBM!$P:$P,$P90),Euconst_NA),"")</f>
        <v/>
      </c>
      <c r="I90" s="443" t="str">
        <f>IF(INDEX(CNTR_FallBackSubInstRelevant,$D90-10),IF($U90,SUMIFS(G_FallBackBM!I:I,G_FallBackBM!$P:$P,$P90),Euconst_NA),"")</f>
        <v/>
      </c>
      <c r="J90" s="443" t="str">
        <f>IF(INDEX(CNTR_FallBackSubInstRelevant,$D90-10),IF($U90,SUMIFS(G_FallBackBM!J:J,G_FallBackBM!$P:$P,$P90),Euconst_NA),"")</f>
        <v/>
      </c>
      <c r="K90" s="443" t="str">
        <f>IF(INDEX(CNTR_FallBackSubInstRelevant,$D90-10),IF($U90,SUMIFS(G_FallBackBM!K:K,G_FallBackBM!$P:$P,$P90),Euconst_NA),"")</f>
        <v/>
      </c>
      <c r="L90" s="443" t="str">
        <f>IF(INDEX(CNTR_FallBackSubInstRelevant,$D90-10),IF($U90,SUMIFS(G_FallBackBM!L:L,G_FallBackBM!$P:$P,$P90),Euconst_NA),"")</f>
        <v/>
      </c>
      <c r="M90" s="443" t="str">
        <f>IF(INDEX(CNTR_FallBackSubInstRelevant,$D90-10),IF($U90,SUMIFS(G_FallBackBM!M:M,G_FallBackBM!$P:$P,$P90),Euconst_NA),"")</f>
        <v/>
      </c>
      <c r="N90" s="443" t="str">
        <f>IF(INDEX(CNTR_FallBackSubInstRelevant,$D90-10),IF($U90,SUMIFS(G_FallBackBM!N:N,G_FallBackBM!$P:$P,$P90),Euconst_NA),"")</f>
        <v/>
      </c>
      <c r="P90" s="312" t="str">
        <f t="shared" si="6"/>
        <v>RelBM_Подинсталация за централно отопление</v>
      </c>
      <c r="U90" s="419" t="b">
        <f>C_InstallationDescription!U42</f>
        <v>1</v>
      </c>
    </row>
    <row r="91" spans="2:21" ht="12.75" customHeight="1" x14ac:dyDescent="0.2">
      <c r="B91" s="343"/>
      <c r="C91" s="343"/>
      <c r="D91" s="6">
        <v>15</v>
      </c>
      <c r="E91" s="1371" t="str">
        <f t="shared" si="7"/>
        <v>Подинсталация на еталон за гориво, CL, не-CBAM</v>
      </c>
      <c r="F91" s="1372">
        <f>C_InstallationDescription!F26</f>
        <v>0</v>
      </c>
      <c r="G91" s="1373">
        <f>C_InstallationDescription!G26</f>
        <v>0</v>
      </c>
      <c r="H91" s="660" t="str">
        <f>IF(INDEX(CNTR_FallBackSubInstRelevant,$D91-10),IF($U91,SUMIFS(G_FallBackBM!H:H,G_FallBackBM!$P:$P,$P91),Euconst_NA),"")</f>
        <v/>
      </c>
      <c r="I91" s="441" t="str">
        <f>IF(INDEX(CNTR_FallBackSubInstRelevant,$D91-10),IF($U91,SUMIFS(G_FallBackBM!I:I,G_FallBackBM!$P:$P,$P91),Euconst_NA),"")</f>
        <v/>
      </c>
      <c r="J91" s="441" t="str">
        <f>IF(INDEX(CNTR_FallBackSubInstRelevant,$D91-10),IF($U91,SUMIFS(G_FallBackBM!J:J,G_FallBackBM!$P:$P,$P91),Euconst_NA),"")</f>
        <v/>
      </c>
      <c r="K91" s="441" t="str">
        <f>IF(INDEX(CNTR_FallBackSubInstRelevant,$D91-10),IF($U91,SUMIFS(G_FallBackBM!K:K,G_FallBackBM!$P:$P,$P91),Euconst_NA),"")</f>
        <v/>
      </c>
      <c r="L91" s="441" t="str">
        <f>IF(INDEX(CNTR_FallBackSubInstRelevant,$D91-10),IF($U91,SUMIFS(G_FallBackBM!L:L,G_FallBackBM!$P:$P,$P91),Euconst_NA),"")</f>
        <v/>
      </c>
      <c r="M91" s="441" t="str">
        <f>IF(INDEX(CNTR_FallBackSubInstRelevant,$D91-10),IF($U91,SUMIFS(G_FallBackBM!M:M,G_FallBackBM!$P:$P,$P91),Euconst_NA),"")</f>
        <v/>
      </c>
      <c r="N91" s="441" t="str">
        <f>IF(INDEX(CNTR_FallBackSubInstRelevant,$D91-10),IF($U91,SUMIFS(G_FallBackBM!N:N,G_FallBackBM!$P:$P,$P91),Euconst_NA),"")</f>
        <v/>
      </c>
      <c r="P91" s="312" t="str">
        <f t="shared" si="6"/>
        <v>RelBM_Подинсталация на еталон за гориво, CL, не-CBAM</v>
      </c>
      <c r="U91" s="419" t="b">
        <f>C_InstallationDescription!U43</f>
        <v>1</v>
      </c>
    </row>
    <row r="92" spans="2:21" ht="12.75" customHeight="1" x14ac:dyDescent="0.2">
      <c r="B92" s="343"/>
      <c r="C92" s="343"/>
      <c r="D92" s="5">
        <v>16</v>
      </c>
      <c r="E92" s="1377" t="str">
        <f t="shared" si="7"/>
        <v>Подинсталация на бенчмарка за гориво, не-CL, не-CBAM</v>
      </c>
      <c r="F92" s="1378" t="e">
        <f>C_InstallationDescription!#REF!</f>
        <v>#REF!</v>
      </c>
      <c r="G92" s="1379" t="e">
        <f>C_InstallationDescription!#REF!</f>
        <v>#REF!</v>
      </c>
      <c r="H92" s="661" t="str">
        <f>IF(INDEX(CNTR_FallBackSubInstRelevant,$D92-10),IF($U92,SUMIFS(G_FallBackBM!H:H,G_FallBackBM!$P:$P,$P92),Euconst_NA),"")</f>
        <v/>
      </c>
      <c r="I92" s="442" t="str">
        <f>IF(INDEX(CNTR_FallBackSubInstRelevant,$D92-10),IF($U92,SUMIFS(G_FallBackBM!I:I,G_FallBackBM!$P:$P,$P92),Euconst_NA),"")</f>
        <v/>
      </c>
      <c r="J92" s="442" t="str">
        <f>IF(INDEX(CNTR_FallBackSubInstRelevant,$D92-10),IF($U92,SUMIFS(G_FallBackBM!J:J,G_FallBackBM!$P:$P,$P92),Euconst_NA),"")</f>
        <v/>
      </c>
      <c r="K92" s="442" t="str">
        <f>IF(INDEX(CNTR_FallBackSubInstRelevant,$D92-10),IF($U92,SUMIFS(G_FallBackBM!K:K,G_FallBackBM!$P:$P,$P92),Euconst_NA),"")</f>
        <v/>
      </c>
      <c r="L92" s="442" t="str">
        <f>IF(INDEX(CNTR_FallBackSubInstRelevant,$D92-10),IF($U92,SUMIFS(G_FallBackBM!L:L,G_FallBackBM!$P:$P,$P92),Euconst_NA),"")</f>
        <v/>
      </c>
      <c r="M92" s="442" t="str">
        <f>IF(INDEX(CNTR_FallBackSubInstRelevant,$D92-10),IF($U92,SUMIFS(G_FallBackBM!M:M,G_FallBackBM!$P:$P,$P92),Euconst_NA),"")</f>
        <v/>
      </c>
      <c r="N92" s="442" t="str">
        <f>IF(INDEX(CNTR_FallBackSubInstRelevant,$D92-10),IF($U92,SUMIFS(G_FallBackBM!N:N,G_FallBackBM!$P:$P,$P92),Euconst_NA),"")</f>
        <v/>
      </c>
      <c r="P92" s="312" t="str">
        <f t="shared" si="6"/>
        <v>RelBM_Подинсталация на бенчмарка за гориво, не-CL, не-CBAM</v>
      </c>
      <c r="U92" s="419" t="b">
        <f>C_InstallationDescription!U44</f>
        <v>1</v>
      </c>
    </row>
    <row r="93" spans="2:21" ht="12.75" customHeight="1" x14ac:dyDescent="0.2">
      <c r="B93" s="343"/>
      <c r="C93" s="343"/>
      <c r="D93" s="3">
        <v>17</v>
      </c>
      <c r="E93" s="1380" t="str">
        <f t="shared" si="7"/>
        <v>Подинсталация на еталон за гориво, CBAM</v>
      </c>
      <c r="F93" s="1381">
        <f>C_InstallationDescription!F30</f>
        <v>0</v>
      </c>
      <c r="G93" s="1382">
        <f>C_InstallationDescription!G30</f>
        <v>0</v>
      </c>
      <c r="H93" s="662" t="str">
        <f>IF(INDEX(CNTR_FallBackSubInstRelevant,$D93-10),IF($U93,SUMIFS(G_FallBackBM!H:H,G_FallBackBM!$P:$P,$P93),Euconst_NA),"")</f>
        <v/>
      </c>
      <c r="I93" s="381" t="str">
        <f>IF(INDEX(CNTR_FallBackSubInstRelevant,$D93-10),IF($U93,SUMIFS(G_FallBackBM!I:I,G_FallBackBM!$P:$P,$P93),Euconst_NA),"")</f>
        <v/>
      </c>
      <c r="J93" s="381" t="str">
        <f>IF(INDEX(CNTR_FallBackSubInstRelevant,$D93-10),IF($U93,SUMIFS(G_FallBackBM!J:J,G_FallBackBM!$P:$P,$P93),Euconst_NA),"")</f>
        <v/>
      </c>
      <c r="K93" s="381" t="str">
        <f>IF(INDEX(CNTR_FallBackSubInstRelevant,$D93-10),IF($U93,SUMIFS(G_FallBackBM!K:K,G_FallBackBM!$P:$P,$P93),Euconst_NA),"")</f>
        <v/>
      </c>
      <c r="L93" s="381" t="str">
        <f>IF(INDEX(CNTR_FallBackSubInstRelevant,$D93-10),IF($U93,SUMIFS(G_FallBackBM!L:L,G_FallBackBM!$P:$P,$P93),Euconst_NA),"")</f>
        <v/>
      </c>
      <c r="M93" s="381" t="str">
        <f>IF(INDEX(CNTR_FallBackSubInstRelevant,$D93-10),IF($U93,SUMIFS(G_FallBackBM!M:M,G_FallBackBM!$P:$P,$P93),Euconst_NA),"")</f>
        <v/>
      </c>
      <c r="N93" s="381" t="str">
        <f>IF(INDEX(CNTR_FallBackSubInstRelevant,$D93-10),IF($U93,SUMIFS(G_FallBackBM!N:N,G_FallBackBM!$P:$P,$P93),Euconst_NA),"")</f>
        <v/>
      </c>
      <c r="P93" s="312" t="str">
        <f t="shared" si="6"/>
        <v>RelBM_Подинсталация на еталон за гориво, CBAM</v>
      </c>
      <c r="U93" s="419" t="b">
        <f>C_InstallationDescription!U45</f>
        <v>1</v>
      </c>
    </row>
    <row r="94" spans="2:21" ht="12.75" customHeight="1" x14ac:dyDescent="0.2">
      <c r="B94" s="343"/>
      <c r="C94" s="343"/>
      <c r="D94" s="279">
        <v>18</v>
      </c>
      <c r="E94" s="1374" t="str">
        <f t="shared" si="7"/>
        <v>Подинсталация на технологични емисии, CL, не-CBAM</v>
      </c>
      <c r="F94" s="1375">
        <f>C_InstallationDescription!F31</f>
        <v>0</v>
      </c>
      <c r="G94" s="1376">
        <f>C_InstallationDescription!G31</f>
        <v>0</v>
      </c>
      <c r="H94" s="667" t="str">
        <f>IF(INDEX(CNTR_FallBackSubInstRelevant,$D94-10),IF($U94,SUMIFS(G_FallBackBM!H:H,G_FallBackBM!$P:$P,$P94),Euconst_NA),"")</f>
        <v/>
      </c>
      <c r="I94" s="444" t="str">
        <f>IF(INDEX(CNTR_FallBackSubInstRelevant,$D94-10),IF($U94,SUMIFS(G_FallBackBM!I:I,G_FallBackBM!$P:$P,$P94),Euconst_NA),"")</f>
        <v/>
      </c>
      <c r="J94" s="444" t="str">
        <f>IF(INDEX(CNTR_FallBackSubInstRelevant,$D94-10),IF($U94,SUMIFS(G_FallBackBM!J:J,G_FallBackBM!$P:$P,$P94),Euconst_NA),"")</f>
        <v/>
      </c>
      <c r="K94" s="444" t="str">
        <f>IF(INDEX(CNTR_FallBackSubInstRelevant,$D94-10),IF($U94,SUMIFS(G_FallBackBM!K:K,G_FallBackBM!$P:$P,$P94),Euconst_NA),"")</f>
        <v/>
      </c>
      <c r="L94" s="444" t="str">
        <f>IF(INDEX(CNTR_FallBackSubInstRelevant,$D94-10),IF($U94,SUMIFS(G_FallBackBM!L:L,G_FallBackBM!$P:$P,$P94),Euconst_NA),"")</f>
        <v/>
      </c>
      <c r="M94" s="444" t="str">
        <f>IF(INDEX(CNTR_FallBackSubInstRelevant,$D94-10),IF($U94,SUMIFS(G_FallBackBM!M:M,G_FallBackBM!$P:$P,$P94),Euconst_NA),"")</f>
        <v/>
      </c>
      <c r="N94" s="444" t="str">
        <f>IF(INDEX(CNTR_FallBackSubInstRelevant,$D94-10),IF($U94,SUMIFS(G_FallBackBM!N:N,G_FallBackBM!$P:$P,$P94),Euconst_NA),"")</f>
        <v/>
      </c>
      <c r="P94" s="312" t="str">
        <f t="shared" si="6"/>
        <v>RelBM_Подинсталация на технологични емисии, CL, не-CBAM</v>
      </c>
      <c r="U94" s="654" t="b">
        <f>C_InstallationDescription!U46</f>
        <v>0</v>
      </c>
    </row>
    <row r="95" spans="2:21" ht="12.75" customHeight="1" x14ac:dyDescent="0.2">
      <c r="B95" s="343"/>
      <c r="C95" s="343"/>
      <c r="D95" s="5">
        <v>19</v>
      </c>
      <c r="E95" s="1377" t="str">
        <f t="shared" si="7"/>
        <v>Подинсталация на технологични емисии, не-CL, не-CBAM</v>
      </c>
      <c r="F95" s="1378">
        <f>C_InstallationDescription!F32</f>
        <v>0</v>
      </c>
      <c r="G95" s="1379">
        <f>C_InstallationDescription!G32</f>
        <v>0</v>
      </c>
      <c r="H95" s="661" t="str">
        <f>IF(INDEX(CNTR_FallBackSubInstRelevant,$D95-10),IF($U95,SUMIFS(G_FallBackBM!H:H,G_FallBackBM!$P:$P,$P95),Euconst_NA),"")</f>
        <v/>
      </c>
      <c r="I95" s="443" t="str">
        <f>IF(INDEX(CNTR_FallBackSubInstRelevant,$D95-10),IF($U95,SUMIFS(G_FallBackBM!I:I,G_FallBackBM!$P:$P,$P95),Euconst_NA),"")</f>
        <v/>
      </c>
      <c r="J95" s="443" t="str">
        <f>IF(INDEX(CNTR_FallBackSubInstRelevant,$D95-10),IF($U95,SUMIFS(G_FallBackBM!J:J,G_FallBackBM!$P:$P,$P95),Euconst_NA),"")</f>
        <v/>
      </c>
      <c r="K95" s="443" t="str">
        <f>IF(INDEX(CNTR_FallBackSubInstRelevant,$D95-10),IF($U95,SUMIFS(G_FallBackBM!K:K,G_FallBackBM!$P:$P,$P95),Euconst_NA),"")</f>
        <v/>
      </c>
      <c r="L95" s="443" t="str">
        <f>IF(INDEX(CNTR_FallBackSubInstRelevant,$D95-10),IF($U95,SUMIFS(G_FallBackBM!L:L,G_FallBackBM!$P:$P,$P95),Euconst_NA),"")</f>
        <v/>
      </c>
      <c r="M95" s="443" t="str">
        <f>IF(INDEX(CNTR_FallBackSubInstRelevant,$D95-10),IF($U95,SUMIFS(G_FallBackBM!M:M,G_FallBackBM!$P:$P,$P95),Euconst_NA),"")</f>
        <v/>
      </c>
      <c r="N95" s="443" t="str">
        <f>IF(INDEX(CNTR_FallBackSubInstRelevant,$D95-10),IF($U95,SUMIFS(G_FallBackBM!N:N,G_FallBackBM!$P:$P,$P95),Euconst_NA),"")</f>
        <v/>
      </c>
      <c r="P95" s="312" t="str">
        <f t="shared" si="6"/>
        <v>RelBM_Подинсталация на технологични емисии, не-CL, не-CBAM</v>
      </c>
      <c r="U95" s="654" t="b">
        <f>C_InstallationDescription!U47</f>
        <v>0</v>
      </c>
    </row>
    <row r="96" spans="2:21" ht="12.75" customHeight="1" x14ac:dyDescent="0.2">
      <c r="B96" s="343"/>
      <c r="C96" s="343"/>
      <c r="D96" s="3">
        <v>20</v>
      </c>
      <c r="E96" s="1380" t="str">
        <f t="shared" si="7"/>
        <v>Подинсталация за технологични емисии, CBAM</v>
      </c>
      <c r="F96" s="1381">
        <f>C_InstallationDescription!F33</f>
        <v>0</v>
      </c>
      <c r="G96" s="1382">
        <f>C_InstallationDescription!G33</f>
        <v>0</v>
      </c>
      <c r="H96" s="662" t="str">
        <f>IF(INDEX(CNTR_FallBackSubInstRelevant,$D96-10),IF($U96,SUMIFS(G_FallBackBM!H:H,G_FallBackBM!$P:$P,$P96),Euconst_NA),"")</f>
        <v/>
      </c>
      <c r="I96" s="381" t="str">
        <f>IF(INDEX(CNTR_FallBackSubInstRelevant,$D96-10),IF($U96,SUMIFS(G_FallBackBM!I:I,G_FallBackBM!$P:$P,$P96),Euconst_NA),"")</f>
        <v/>
      </c>
      <c r="J96" s="381" t="str">
        <f>IF(INDEX(CNTR_FallBackSubInstRelevant,$D96-10),IF($U96,SUMIFS(G_FallBackBM!J:J,G_FallBackBM!$P:$P,$P96),Euconst_NA),"")</f>
        <v/>
      </c>
      <c r="K96" s="381" t="str">
        <f>IF(INDEX(CNTR_FallBackSubInstRelevant,$D96-10),IF($U96,SUMIFS(G_FallBackBM!K:K,G_FallBackBM!$P:$P,$P96),Euconst_NA),"")</f>
        <v/>
      </c>
      <c r="L96" s="381" t="str">
        <f>IF(INDEX(CNTR_FallBackSubInstRelevant,$D96-10),IF($U96,SUMIFS(G_FallBackBM!L:L,G_FallBackBM!$P:$P,$P96),Euconst_NA),"")</f>
        <v/>
      </c>
      <c r="M96" s="381" t="str">
        <f>IF(INDEX(CNTR_FallBackSubInstRelevant,$D96-10),IF($U96,SUMIFS(G_FallBackBM!M:M,G_FallBackBM!$P:$P,$P96),Euconst_NA),"")</f>
        <v/>
      </c>
      <c r="N96" s="381" t="str">
        <f>IF(INDEX(CNTR_FallBackSubInstRelevant,$D96-10),IF($U96,SUMIFS(G_FallBackBM!N:N,G_FallBackBM!$P:$P,$P96),Euconst_NA),"")</f>
        <v/>
      </c>
      <c r="P96" s="312" t="str">
        <f t="shared" si="6"/>
        <v>RelBM_Подинсталация за технологични емисии, CBAM</v>
      </c>
      <c r="U96" s="654" t="b">
        <f>C_InstallationDescription!U48</f>
        <v>0</v>
      </c>
    </row>
    <row r="97" spans="2:16" ht="12.75" customHeight="1" x14ac:dyDescent="0.2">
      <c r="B97" s="343"/>
      <c r="C97" s="343"/>
      <c r="D97" s="6">
        <v>21</v>
      </c>
      <c r="E97" s="1081" t="str">
        <f>IF(COUNTIF(C_InstallationDescription!$S$60:$S$62,$D97)=0,"",INDEX(C_InstallationDescription!$E$60:$E$62,MATCH($D97,C_InstallationDescription!$S$60:$S$62,0)))</f>
        <v/>
      </c>
      <c r="F97" s="1082"/>
      <c r="G97" s="1083"/>
      <c r="H97" s="498"/>
      <c r="I97" s="658"/>
      <c r="J97" s="658"/>
      <c r="K97" s="658"/>
      <c r="L97" s="658"/>
      <c r="M97" s="658"/>
      <c r="N97" s="658"/>
      <c r="P97" s="312" t="str">
        <f t="shared" si="6"/>
        <v>RelBM_</v>
      </c>
    </row>
    <row r="98" spans="2:16" ht="12.75" customHeight="1" x14ac:dyDescent="0.2">
      <c r="B98" s="343"/>
      <c r="C98" s="343"/>
      <c r="D98" s="5">
        <v>22</v>
      </c>
      <c r="E98" s="1084" t="str">
        <f>IF(COUNTIF(C_InstallationDescription!$S$60:$S$62,$D98)=0,"",INDEX(C_InstallationDescription!$E$60:$E$62,MATCH($D98,C_InstallationDescription!$S$60:$S$62,0)))</f>
        <v/>
      </c>
      <c r="F98" s="1085"/>
      <c r="G98" s="1086"/>
      <c r="H98" s="499"/>
      <c r="I98" s="659"/>
      <c r="J98" s="659"/>
      <c r="K98" s="659"/>
      <c r="L98" s="659"/>
      <c r="M98" s="659"/>
      <c r="N98" s="659"/>
      <c r="P98" s="312" t="str">
        <f t="shared" si="6"/>
        <v>RelBM_</v>
      </c>
    </row>
    <row r="99" spans="2:16" ht="12.75" customHeight="1" x14ac:dyDescent="0.2">
      <c r="B99" s="343"/>
      <c r="C99" s="343"/>
      <c r="D99" s="3">
        <v>23</v>
      </c>
      <c r="E99" s="1087" t="str">
        <f>IF(COUNTIF(C_InstallationDescription!$S$60:$S$62,$D99)=0,"",INDEX(C_InstallationDescription!$E$60:$E$62,MATCH($D99,C_InstallationDescription!$S$60:$S$62,0)))</f>
        <v/>
      </c>
      <c r="F99" s="1088"/>
      <c r="G99" s="1089"/>
      <c r="H99" s="501"/>
      <c r="I99" s="657"/>
      <c r="J99" s="657"/>
      <c r="K99" s="657"/>
      <c r="L99" s="657"/>
      <c r="M99" s="657"/>
      <c r="N99" s="657"/>
      <c r="P99" s="312" t="str">
        <f t="shared" si="6"/>
        <v>RelBM_</v>
      </c>
    </row>
    <row r="100" spans="2:16" ht="5.0999999999999996" customHeight="1" x14ac:dyDescent="0.2">
      <c r="B100" s="343"/>
      <c r="C100" s="343"/>
    </row>
    <row r="101" spans="2:16" ht="12.75" customHeight="1" x14ac:dyDescent="0.2">
      <c r="B101" s="343"/>
      <c r="C101" s="343"/>
      <c r="D101" s="513" t="s">
        <v>115</v>
      </c>
      <c r="E101" s="1354" t="str">
        <f>Translations!$B$312</f>
        <v>Специфични цели спрямо средните специфични емисии по време на базовия период</v>
      </c>
      <c r="F101" s="1364"/>
      <c r="G101" s="1364"/>
      <c r="H101" s="1364"/>
      <c r="I101" s="1364"/>
      <c r="J101" s="1364"/>
      <c r="K101" s="1364"/>
      <c r="L101" s="1364"/>
      <c r="M101" s="1364"/>
      <c r="N101" s="1364"/>
    </row>
    <row r="102" spans="2:16" ht="5.0999999999999996" customHeight="1" x14ac:dyDescent="0.2">
      <c r="B102" s="343"/>
      <c r="C102" s="343"/>
    </row>
    <row r="103" spans="2:16" ht="12.75" customHeight="1" x14ac:dyDescent="0.2">
      <c r="B103" s="343"/>
      <c r="C103" s="343"/>
      <c r="D103" s="262" t="str">
        <f>Translations!$B$110</f>
        <v>Не.</v>
      </c>
      <c r="E103" s="1112" t="str">
        <f>Translations!$B$139</f>
        <v>Вид на продукта</v>
      </c>
      <c r="F103" s="1113"/>
      <c r="G103" s="1114"/>
      <c r="H103" s="302" t="str">
        <f>Translations!$B$169</f>
        <v>Базова линия</v>
      </c>
      <c r="I103" s="388">
        <v>2025</v>
      </c>
      <c r="J103" s="388">
        <v>2030</v>
      </c>
      <c r="K103" s="388">
        <v>2035</v>
      </c>
      <c r="L103" s="388">
        <v>2040</v>
      </c>
      <c r="M103" s="388">
        <v>2045</v>
      </c>
      <c r="N103" s="388">
        <v>2050</v>
      </c>
    </row>
    <row r="104" spans="2:16" ht="12.75" customHeight="1" x14ac:dyDescent="0.2">
      <c r="B104" s="343"/>
      <c r="C104" s="343"/>
      <c r="D104" s="6">
        <v>1</v>
      </c>
      <c r="E104" s="1115" t="str">
        <f t="shared" ref="E104:E113" si="8">E77</f>
        <v/>
      </c>
      <c r="F104" s="1116"/>
      <c r="G104" s="1117"/>
      <c r="H104" s="445" t="str">
        <f>IF($E104="","",SUMIFS(F_ProdBM!H:H,F_ProdBM!$P:$P,$P104))</f>
        <v/>
      </c>
      <c r="I104" s="441" t="str">
        <f>IF($E104="","",SUMIFS(F_ProdBM!I:I,F_ProdBM!$P:$P,$P104))</f>
        <v/>
      </c>
      <c r="J104" s="441" t="str">
        <f>IF($E104="","",SUMIFS(F_ProdBM!J:J,F_ProdBM!$P:$P,$P104))</f>
        <v/>
      </c>
      <c r="K104" s="441" t="str">
        <f>IF($E104="","",SUMIFS(F_ProdBM!K:K,F_ProdBM!$P:$P,$P104))</f>
        <v/>
      </c>
      <c r="L104" s="441" t="str">
        <f>IF($E104="","",SUMIFS(F_ProdBM!L:L,F_ProdBM!$P:$P,$P104))</f>
        <v/>
      </c>
      <c r="M104" s="441" t="str">
        <f>IF($E104="","",SUMIFS(F_ProdBM!M:M,F_ProdBM!$P:$P,$P104))</f>
        <v/>
      </c>
      <c r="N104" s="441" t="str">
        <f>IF($E104="","",SUMIFS(F_ProdBM!N:N,F_ProdBM!$P:$P,$P104))</f>
        <v/>
      </c>
      <c r="P104" s="312" t="str">
        <f t="shared" ref="P104:P126" si="9">EUconst_SubRelToBaseline&amp;E104</f>
        <v>RelBL_</v>
      </c>
    </row>
    <row r="105" spans="2:16" ht="12.75" customHeight="1" x14ac:dyDescent="0.2">
      <c r="B105" s="343"/>
      <c r="C105" s="343"/>
      <c r="D105" s="5">
        <v>2</v>
      </c>
      <c r="E105" s="1090" t="str">
        <f t="shared" si="8"/>
        <v/>
      </c>
      <c r="F105" s="1091"/>
      <c r="G105" s="1092"/>
      <c r="H105" s="445" t="str">
        <f>IF($E105="","",SUMIFS(F_ProdBM!H:H,F_ProdBM!$P:$P,$P105))</f>
        <v/>
      </c>
      <c r="I105" s="442" t="str">
        <f>IF($E105="","",SUMIFS(F_ProdBM!I:I,F_ProdBM!$P:$P,$P105))</f>
        <v/>
      </c>
      <c r="J105" s="442" t="str">
        <f>IF($E105="","",SUMIFS(F_ProdBM!J:J,F_ProdBM!$P:$P,$P105))</f>
        <v/>
      </c>
      <c r="K105" s="442" t="str">
        <f>IF($E105="","",SUMIFS(F_ProdBM!K:K,F_ProdBM!$P:$P,$P105))</f>
        <v/>
      </c>
      <c r="L105" s="442" t="str">
        <f>IF($E105="","",SUMIFS(F_ProdBM!L:L,F_ProdBM!$P:$P,$P105))</f>
        <v/>
      </c>
      <c r="M105" s="442" t="str">
        <f>IF($E105="","",SUMIFS(F_ProdBM!M:M,F_ProdBM!$P:$P,$P105))</f>
        <v/>
      </c>
      <c r="N105" s="442" t="str">
        <f>IF($E105="","",SUMIFS(F_ProdBM!N:N,F_ProdBM!$P:$P,$P105))</f>
        <v/>
      </c>
      <c r="P105" s="312" t="str">
        <f t="shared" si="9"/>
        <v>RelBL_</v>
      </c>
    </row>
    <row r="106" spans="2:16" ht="12.75" customHeight="1" x14ac:dyDescent="0.2">
      <c r="B106" s="343"/>
      <c r="C106" s="343"/>
      <c r="D106" s="5">
        <v>3</v>
      </c>
      <c r="E106" s="1090" t="str">
        <f t="shared" si="8"/>
        <v/>
      </c>
      <c r="F106" s="1091"/>
      <c r="G106" s="1092"/>
      <c r="H106" s="445" t="str">
        <f>IF($E106="","",SUMIFS(F_ProdBM!H:H,F_ProdBM!$P:$P,$P106))</f>
        <v/>
      </c>
      <c r="I106" s="442" t="str">
        <f>IF($E106="","",SUMIFS(F_ProdBM!I:I,F_ProdBM!$P:$P,$P106))</f>
        <v/>
      </c>
      <c r="J106" s="442" t="str">
        <f>IF($E106="","",SUMIFS(F_ProdBM!J:J,F_ProdBM!$P:$P,$P106))</f>
        <v/>
      </c>
      <c r="K106" s="442" t="str">
        <f>IF($E106="","",SUMIFS(F_ProdBM!K:K,F_ProdBM!$P:$P,$P106))</f>
        <v/>
      </c>
      <c r="L106" s="442" t="str">
        <f>IF($E106="","",SUMIFS(F_ProdBM!L:L,F_ProdBM!$P:$P,$P106))</f>
        <v/>
      </c>
      <c r="M106" s="442" t="str">
        <f>IF($E106="","",SUMIFS(F_ProdBM!M:M,F_ProdBM!$P:$P,$P106))</f>
        <v/>
      </c>
      <c r="N106" s="442" t="str">
        <f>IF($E106="","",SUMIFS(F_ProdBM!N:N,F_ProdBM!$P:$P,$P106))</f>
        <v/>
      </c>
      <c r="P106" s="312" t="str">
        <f t="shared" si="9"/>
        <v>RelBL_</v>
      </c>
    </row>
    <row r="107" spans="2:16" ht="12.75" customHeight="1" x14ac:dyDescent="0.2">
      <c r="B107" s="343"/>
      <c r="C107" s="343"/>
      <c r="D107" s="5">
        <v>4</v>
      </c>
      <c r="E107" s="1090" t="str">
        <f t="shared" si="8"/>
        <v/>
      </c>
      <c r="F107" s="1091"/>
      <c r="G107" s="1092"/>
      <c r="H107" s="445" t="str">
        <f>IF($E107="","",SUMIFS(F_ProdBM!H:H,F_ProdBM!$P:$P,$P107))</f>
        <v/>
      </c>
      <c r="I107" s="442" t="str">
        <f>IF($E107="","",SUMIFS(F_ProdBM!I:I,F_ProdBM!$P:$P,$P107))</f>
        <v/>
      </c>
      <c r="J107" s="442" t="str">
        <f>IF($E107="","",SUMIFS(F_ProdBM!J:J,F_ProdBM!$P:$P,$P107))</f>
        <v/>
      </c>
      <c r="K107" s="442" t="str">
        <f>IF($E107="","",SUMIFS(F_ProdBM!K:K,F_ProdBM!$P:$P,$P107))</f>
        <v/>
      </c>
      <c r="L107" s="442" t="str">
        <f>IF($E107="","",SUMIFS(F_ProdBM!L:L,F_ProdBM!$P:$P,$P107))</f>
        <v/>
      </c>
      <c r="M107" s="442" t="str">
        <f>IF($E107="","",SUMIFS(F_ProdBM!M:M,F_ProdBM!$P:$P,$P107))</f>
        <v/>
      </c>
      <c r="N107" s="442" t="str">
        <f>IF($E107="","",SUMIFS(F_ProdBM!N:N,F_ProdBM!$P:$P,$P107))</f>
        <v/>
      </c>
      <c r="P107" s="312" t="str">
        <f t="shared" si="9"/>
        <v>RelBL_</v>
      </c>
    </row>
    <row r="108" spans="2:16" ht="12.75" customHeight="1" x14ac:dyDescent="0.2">
      <c r="B108" s="343"/>
      <c r="C108" s="343"/>
      <c r="D108" s="5">
        <v>5</v>
      </c>
      <c r="E108" s="1090" t="str">
        <f t="shared" si="8"/>
        <v/>
      </c>
      <c r="F108" s="1091"/>
      <c r="G108" s="1092"/>
      <c r="H108" s="445" t="str">
        <f>IF($E108="","",SUMIFS(F_ProdBM!H:H,F_ProdBM!$P:$P,$P108))</f>
        <v/>
      </c>
      <c r="I108" s="442" t="str">
        <f>IF($E108="","",SUMIFS(F_ProdBM!I:I,F_ProdBM!$P:$P,$P108))</f>
        <v/>
      </c>
      <c r="J108" s="442" t="str">
        <f>IF($E108="","",SUMIFS(F_ProdBM!J:J,F_ProdBM!$P:$P,$P108))</f>
        <v/>
      </c>
      <c r="K108" s="442" t="str">
        <f>IF($E108="","",SUMIFS(F_ProdBM!K:K,F_ProdBM!$P:$P,$P108))</f>
        <v/>
      </c>
      <c r="L108" s="442" t="str">
        <f>IF($E108="","",SUMIFS(F_ProdBM!L:L,F_ProdBM!$P:$P,$P108))</f>
        <v/>
      </c>
      <c r="M108" s="442" t="str">
        <f>IF($E108="","",SUMIFS(F_ProdBM!M:M,F_ProdBM!$P:$P,$P108))</f>
        <v/>
      </c>
      <c r="N108" s="442" t="str">
        <f>IF($E108="","",SUMIFS(F_ProdBM!N:N,F_ProdBM!$P:$P,$P108))</f>
        <v/>
      </c>
      <c r="P108" s="312" t="str">
        <f t="shared" si="9"/>
        <v>RelBL_</v>
      </c>
    </row>
    <row r="109" spans="2:16" ht="12.75" customHeight="1" x14ac:dyDescent="0.2">
      <c r="B109" s="343"/>
      <c r="C109" s="343"/>
      <c r="D109" s="5">
        <v>6</v>
      </c>
      <c r="E109" s="1090" t="str">
        <f t="shared" si="8"/>
        <v/>
      </c>
      <c r="F109" s="1091"/>
      <c r="G109" s="1092"/>
      <c r="H109" s="445" t="str">
        <f>IF($E109="","",SUMIFS(F_ProdBM!H:H,F_ProdBM!$P:$P,$P109))</f>
        <v/>
      </c>
      <c r="I109" s="442" t="str">
        <f>IF($E109="","",SUMIFS(F_ProdBM!I:I,F_ProdBM!$P:$P,$P109))</f>
        <v/>
      </c>
      <c r="J109" s="442" t="str">
        <f>IF($E109="","",SUMIFS(F_ProdBM!J:J,F_ProdBM!$P:$P,$P109))</f>
        <v/>
      </c>
      <c r="K109" s="442" t="str">
        <f>IF($E109="","",SUMIFS(F_ProdBM!K:K,F_ProdBM!$P:$P,$P109))</f>
        <v/>
      </c>
      <c r="L109" s="442" t="str">
        <f>IF($E109="","",SUMIFS(F_ProdBM!L:L,F_ProdBM!$P:$P,$P109))</f>
        <v/>
      </c>
      <c r="M109" s="442" t="str">
        <f>IF($E109="","",SUMIFS(F_ProdBM!M:M,F_ProdBM!$P:$P,$P109))</f>
        <v/>
      </c>
      <c r="N109" s="442" t="str">
        <f>IF($E109="","",SUMIFS(F_ProdBM!N:N,F_ProdBM!$P:$P,$P109))</f>
        <v/>
      </c>
      <c r="P109" s="312" t="str">
        <f t="shared" si="9"/>
        <v>RelBL_</v>
      </c>
    </row>
    <row r="110" spans="2:16" ht="12.75" customHeight="1" x14ac:dyDescent="0.2">
      <c r="B110" s="343"/>
      <c r="C110" s="343"/>
      <c r="D110" s="5">
        <v>7</v>
      </c>
      <c r="E110" s="1090" t="str">
        <f t="shared" si="8"/>
        <v/>
      </c>
      <c r="F110" s="1091"/>
      <c r="G110" s="1092"/>
      <c r="H110" s="445" t="str">
        <f>IF($E110="","",SUMIFS(F_ProdBM!H:H,F_ProdBM!$P:$P,$P110))</f>
        <v/>
      </c>
      <c r="I110" s="442" t="str">
        <f>IF($E110="","",SUMIFS(F_ProdBM!I:I,F_ProdBM!$P:$P,$P110))</f>
        <v/>
      </c>
      <c r="J110" s="442" t="str">
        <f>IF($E110="","",SUMIFS(F_ProdBM!J:J,F_ProdBM!$P:$P,$P110))</f>
        <v/>
      </c>
      <c r="K110" s="442" t="str">
        <f>IF($E110="","",SUMIFS(F_ProdBM!K:K,F_ProdBM!$P:$P,$P110))</f>
        <v/>
      </c>
      <c r="L110" s="442" t="str">
        <f>IF($E110="","",SUMIFS(F_ProdBM!L:L,F_ProdBM!$P:$P,$P110))</f>
        <v/>
      </c>
      <c r="M110" s="442" t="str">
        <f>IF($E110="","",SUMIFS(F_ProdBM!M:M,F_ProdBM!$P:$P,$P110))</f>
        <v/>
      </c>
      <c r="N110" s="442" t="str">
        <f>IF($E110="","",SUMIFS(F_ProdBM!N:N,F_ProdBM!$P:$P,$P110))</f>
        <v/>
      </c>
      <c r="P110" s="312" t="str">
        <f t="shared" si="9"/>
        <v>RelBL_</v>
      </c>
    </row>
    <row r="111" spans="2:16" ht="12.75" customHeight="1" x14ac:dyDescent="0.2">
      <c r="B111" s="343"/>
      <c r="C111" s="343"/>
      <c r="D111" s="5">
        <v>8</v>
      </c>
      <c r="E111" s="1090" t="str">
        <f t="shared" si="8"/>
        <v/>
      </c>
      <c r="F111" s="1091"/>
      <c r="G111" s="1092"/>
      <c r="H111" s="445" t="str">
        <f>IF($E111="","",SUMIFS(F_ProdBM!H:H,F_ProdBM!$P:$P,$P111))</f>
        <v/>
      </c>
      <c r="I111" s="442" t="str">
        <f>IF($E111="","",SUMIFS(F_ProdBM!I:I,F_ProdBM!$P:$P,$P111))</f>
        <v/>
      </c>
      <c r="J111" s="442" t="str">
        <f>IF($E111="","",SUMIFS(F_ProdBM!J:J,F_ProdBM!$P:$P,$P111))</f>
        <v/>
      </c>
      <c r="K111" s="442" t="str">
        <f>IF($E111="","",SUMIFS(F_ProdBM!K:K,F_ProdBM!$P:$P,$P111))</f>
        <v/>
      </c>
      <c r="L111" s="442" t="str">
        <f>IF($E111="","",SUMIFS(F_ProdBM!L:L,F_ProdBM!$P:$P,$P111))</f>
        <v/>
      </c>
      <c r="M111" s="442" t="str">
        <f>IF($E111="","",SUMIFS(F_ProdBM!M:M,F_ProdBM!$P:$P,$P111))</f>
        <v/>
      </c>
      <c r="N111" s="442" t="str">
        <f>IF($E111="","",SUMIFS(F_ProdBM!N:N,F_ProdBM!$P:$P,$P111))</f>
        <v/>
      </c>
      <c r="P111" s="312" t="str">
        <f t="shared" si="9"/>
        <v>RelBL_</v>
      </c>
    </row>
    <row r="112" spans="2:16" ht="12.75" customHeight="1" x14ac:dyDescent="0.2">
      <c r="B112" s="343"/>
      <c r="C112" s="343"/>
      <c r="D112" s="5">
        <v>9</v>
      </c>
      <c r="E112" s="1090" t="str">
        <f t="shared" si="8"/>
        <v/>
      </c>
      <c r="F112" s="1091"/>
      <c r="G112" s="1092"/>
      <c r="H112" s="445" t="str">
        <f>IF($E112="","",SUMIFS(F_ProdBM!H:H,F_ProdBM!$P:$P,$P112))</f>
        <v/>
      </c>
      <c r="I112" s="442" t="str">
        <f>IF($E112="","",SUMIFS(F_ProdBM!I:I,F_ProdBM!$P:$P,$P112))</f>
        <v/>
      </c>
      <c r="J112" s="442" t="str">
        <f>IF($E112="","",SUMIFS(F_ProdBM!J:J,F_ProdBM!$P:$P,$P112))</f>
        <v/>
      </c>
      <c r="K112" s="442" t="str">
        <f>IF($E112="","",SUMIFS(F_ProdBM!K:K,F_ProdBM!$P:$P,$P112))</f>
        <v/>
      </c>
      <c r="L112" s="442" t="str">
        <f>IF($E112="","",SUMIFS(F_ProdBM!L:L,F_ProdBM!$P:$P,$P112))</f>
        <v/>
      </c>
      <c r="M112" s="442" t="str">
        <f>IF($E112="","",SUMIFS(F_ProdBM!M:M,F_ProdBM!$P:$P,$P112))</f>
        <v/>
      </c>
      <c r="N112" s="442" t="str">
        <f>IF($E112="","",SUMIFS(F_ProdBM!N:N,F_ProdBM!$P:$P,$P112))</f>
        <v/>
      </c>
      <c r="P112" s="312" t="str">
        <f t="shared" si="9"/>
        <v>RelBL_</v>
      </c>
    </row>
    <row r="113" spans="1:32" ht="12.75" customHeight="1" x14ac:dyDescent="0.2">
      <c r="B113" s="343"/>
      <c r="C113" s="343"/>
      <c r="D113" s="3">
        <v>10</v>
      </c>
      <c r="E113" s="1102" t="str">
        <f t="shared" si="8"/>
        <v/>
      </c>
      <c r="F113" s="1103"/>
      <c r="G113" s="1104"/>
      <c r="H113" s="446" t="str">
        <f>IF($E113="","",SUMIFS(F_ProdBM!H:H,F_ProdBM!$P:$P,$P113))</f>
        <v/>
      </c>
      <c r="I113" s="381" t="str">
        <f>IF($E113="","",SUMIFS(F_ProdBM!I:I,F_ProdBM!$P:$P,$P113))</f>
        <v/>
      </c>
      <c r="J113" s="381" t="str">
        <f>IF($E113="","",SUMIFS(F_ProdBM!J:J,F_ProdBM!$P:$P,$P113))</f>
        <v/>
      </c>
      <c r="K113" s="381" t="str">
        <f>IF($E113="","",SUMIFS(F_ProdBM!K:K,F_ProdBM!$P:$P,$P113))</f>
        <v/>
      </c>
      <c r="L113" s="381" t="str">
        <f>IF($E113="","",SUMIFS(F_ProdBM!L:L,F_ProdBM!$P:$P,$P113))</f>
        <v/>
      </c>
      <c r="M113" s="381" t="str">
        <f>IF($E113="","",SUMIFS(F_ProdBM!M:M,F_ProdBM!$P:$P,$P113))</f>
        <v/>
      </c>
      <c r="N113" s="381" t="str">
        <f>IF($E113="","",SUMIFS(F_ProdBM!N:N,F_ProdBM!$P:$P,$P113))</f>
        <v/>
      </c>
      <c r="P113" s="312" t="str">
        <f t="shared" si="9"/>
        <v>RelBL_</v>
      </c>
    </row>
    <row r="114" spans="1:32" ht="12.75" customHeight="1" x14ac:dyDescent="0.2">
      <c r="B114" s="343"/>
      <c r="C114" s="343"/>
      <c r="D114" s="5">
        <v>11</v>
      </c>
      <c r="E114" s="1371" t="str">
        <f t="shared" ref="E114:E123" si="10">INDEX(EUconst_FallBackListNames,D114-10)</f>
        <v>Подинсталация на топлинен еталон, CL, не-CBAM</v>
      </c>
      <c r="F114" s="1372">
        <f>C_InstallationDescription!F48</f>
        <v>0</v>
      </c>
      <c r="G114" s="1373">
        <f>C_InstallationDescription!G48</f>
        <v>0</v>
      </c>
      <c r="H114" s="660" t="str">
        <f>IF(INDEX(CNTR_FallBackSubInstRelevant,$D114-10),SUMIFS(G_FallBackBM!H:H,G_FallBackBM!$P:$P,$P114),"")</f>
        <v/>
      </c>
      <c r="I114" s="441" t="str">
        <f>IF(INDEX(CNTR_FallBackSubInstRelevant,$D114-10),SUMIFS(G_FallBackBM!I:I,G_FallBackBM!$P:$P,$P114),"")</f>
        <v/>
      </c>
      <c r="J114" s="441" t="str">
        <f>IF(INDEX(CNTR_FallBackSubInstRelevant,$D114-10),SUMIFS(G_FallBackBM!J:J,G_FallBackBM!$P:$P,$P114),"")</f>
        <v/>
      </c>
      <c r="K114" s="441" t="str">
        <f>IF(INDEX(CNTR_FallBackSubInstRelevant,$D114-10),SUMIFS(G_FallBackBM!K:K,G_FallBackBM!$P:$P,$P114),"")</f>
        <v/>
      </c>
      <c r="L114" s="441" t="str">
        <f>IF(INDEX(CNTR_FallBackSubInstRelevant,$D114-10),SUMIFS(G_FallBackBM!L:L,G_FallBackBM!$P:$P,$P114),"")</f>
        <v/>
      </c>
      <c r="M114" s="441" t="str">
        <f>IF(INDEX(CNTR_FallBackSubInstRelevant,$D114-10),SUMIFS(G_FallBackBM!M:M,G_FallBackBM!$P:$P,$P114),"")</f>
        <v/>
      </c>
      <c r="N114" s="441" t="str">
        <f>IF(INDEX(CNTR_FallBackSubInstRelevant,$D114-10),SUMIFS(G_FallBackBM!N:N,G_FallBackBM!$P:$P,$P114),"")</f>
        <v/>
      </c>
      <c r="P114" s="312" t="str">
        <f t="shared" si="9"/>
        <v>RelBL_Подинсталация на топлинен еталон, CL, не-CBAM</v>
      </c>
    </row>
    <row r="115" spans="1:32" ht="12.75" customHeight="1" x14ac:dyDescent="0.2">
      <c r="B115" s="343"/>
      <c r="C115" s="343"/>
      <c r="D115" s="5">
        <v>12</v>
      </c>
      <c r="E115" s="1377" t="str">
        <f t="shared" si="10"/>
        <v>Подинсталация на топлинния еталон, не-CL, не-CBAM</v>
      </c>
      <c r="F115" s="1378">
        <f>C_InstallationDescription!F49</f>
        <v>0</v>
      </c>
      <c r="G115" s="1379">
        <f>C_InstallationDescription!G49</f>
        <v>0</v>
      </c>
      <c r="H115" s="661" t="str">
        <f>IF(INDEX(CNTR_FallBackSubInstRelevant,$D115-10),SUMIFS(G_FallBackBM!H:H,G_FallBackBM!$P:$P,$P115),"")</f>
        <v/>
      </c>
      <c r="I115" s="442" t="str">
        <f>IF(INDEX(CNTR_FallBackSubInstRelevant,$D115-10),SUMIFS(G_FallBackBM!I:I,G_FallBackBM!$P:$P,$P115),"")</f>
        <v/>
      </c>
      <c r="J115" s="442" t="str">
        <f>IF(INDEX(CNTR_FallBackSubInstRelevant,$D115-10),SUMIFS(G_FallBackBM!J:J,G_FallBackBM!$P:$P,$P115),"")</f>
        <v/>
      </c>
      <c r="K115" s="442" t="str">
        <f>IF(INDEX(CNTR_FallBackSubInstRelevant,$D115-10),SUMIFS(G_FallBackBM!K:K,G_FallBackBM!$P:$P,$P115),"")</f>
        <v/>
      </c>
      <c r="L115" s="442" t="str">
        <f>IF(INDEX(CNTR_FallBackSubInstRelevant,$D115-10),SUMIFS(G_FallBackBM!L:L,G_FallBackBM!$P:$P,$P115),"")</f>
        <v/>
      </c>
      <c r="M115" s="442" t="str">
        <f>IF(INDEX(CNTR_FallBackSubInstRelevant,$D115-10),SUMIFS(G_FallBackBM!M:M,G_FallBackBM!$P:$P,$P115),"")</f>
        <v/>
      </c>
      <c r="N115" s="442" t="str">
        <f>IF(INDEX(CNTR_FallBackSubInstRelevant,$D115-10),SUMIFS(G_FallBackBM!N:N,G_FallBackBM!$P:$P,$P115),"")</f>
        <v/>
      </c>
      <c r="P115" s="312" t="str">
        <f t="shared" si="9"/>
        <v>RelBL_Подинсталация на топлинния еталон, не-CL, не-CBAM</v>
      </c>
    </row>
    <row r="116" spans="1:32" ht="12.75" customHeight="1" x14ac:dyDescent="0.2">
      <c r="D116" s="5">
        <v>13</v>
      </c>
      <c r="E116" s="1377" t="str">
        <f t="shared" si="10"/>
        <v>Подинсталация на топлинен еталон, CBAM</v>
      </c>
      <c r="F116" s="1378" t="e">
        <f>C_InstallationDescription!#REF!</f>
        <v>#REF!</v>
      </c>
      <c r="G116" s="1379" t="e">
        <f>C_InstallationDescription!#REF!</f>
        <v>#REF!</v>
      </c>
      <c r="H116" s="661" t="str">
        <f>IF(INDEX(CNTR_FallBackSubInstRelevant,$D116-10),SUMIFS(G_FallBackBM!H:H,G_FallBackBM!$P:$P,$P116),"")</f>
        <v/>
      </c>
      <c r="I116" s="442" t="str">
        <f>IF(INDEX(CNTR_FallBackSubInstRelevant,$D116-10),SUMIFS(G_FallBackBM!I:I,G_FallBackBM!$P:$P,$P116),"")</f>
        <v/>
      </c>
      <c r="J116" s="442" t="str">
        <f>IF(INDEX(CNTR_FallBackSubInstRelevant,$D116-10),SUMIFS(G_FallBackBM!J:J,G_FallBackBM!$P:$P,$P116),"")</f>
        <v/>
      </c>
      <c r="K116" s="442" t="str">
        <f>IF(INDEX(CNTR_FallBackSubInstRelevant,$D116-10),SUMIFS(G_FallBackBM!K:K,G_FallBackBM!$P:$P,$P116),"")</f>
        <v/>
      </c>
      <c r="L116" s="442" t="str">
        <f>IF(INDEX(CNTR_FallBackSubInstRelevant,$D116-10),SUMIFS(G_FallBackBM!L:L,G_FallBackBM!$P:$P,$P116),"")</f>
        <v/>
      </c>
      <c r="M116" s="442" t="str">
        <f>IF(INDEX(CNTR_FallBackSubInstRelevant,$D116-10),SUMIFS(G_FallBackBM!M:M,G_FallBackBM!$P:$P,$P116),"")</f>
        <v/>
      </c>
      <c r="N116" s="442" t="str">
        <f>IF(INDEX(CNTR_FallBackSubInstRelevant,$D116-10),SUMIFS(G_FallBackBM!N:N,G_FallBackBM!$P:$P,$P116),"")</f>
        <v/>
      </c>
      <c r="P116" s="312" t="str">
        <f t="shared" si="9"/>
        <v>RelBL_Подинсталация на топлинен еталон, CBAM</v>
      </c>
    </row>
    <row r="117" spans="1:32" ht="12.75" customHeight="1" x14ac:dyDescent="0.2">
      <c r="D117" s="374">
        <v>14</v>
      </c>
      <c r="E117" s="1383" t="str">
        <f t="shared" si="10"/>
        <v>Подинсталация за централно отопление</v>
      </c>
      <c r="F117" s="1384">
        <f>C_InstallationDescription!F52</f>
        <v>0</v>
      </c>
      <c r="G117" s="1385">
        <f>C_InstallationDescription!G52</f>
        <v>0</v>
      </c>
      <c r="H117" s="666" t="str">
        <f>IF(INDEX(CNTR_FallBackSubInstRelevant,$D117-10),SUMIFS(G_FallBackBM!H:H,G_FallBackBM!$P:$P,$P117),"")</f>
        <v/>
      </c>
      <c r="I117" s="443" t="str">
        <f>IF(INDEX(CNTR_FallBackSubInstRelevant,$D117-10),SUMIFS(G_FallBackBM!I:I,G_FallBackBM!$P:$P,$P117),"")</f>
        <v/>
      </c>
      <c r="J117" s="443" t="str">
        <f>IF(INDEX(CNTR_FallBackSubInstRelevant,$D117-10),SUMIFS(G_FallBackBM!J:J,G_FallBackBM!$P:$P,$P117),"")</f>
        <v/>
      </c>
      <c r="K117" s="443" t="str">
        <f>IF(INDEX(CNTR_FallBackSubInstRelevant,$D117-10),SUMIFS(G_FallBackBM!K:K,G_FallBackBM!$P:$P,$P117),"")</f>
        <v/>
      </c>
      <c r="L117" s="443" t="str">
        <f>IF(INDEX(CNTR_FallBackSubInstRelevant,$D117-10),SUMIFS(G_FallBackBM!L:L,G_FallBackBM!$P:$P,$P117),"")</f>
        <v/>
      </c>
      <c r="M117" s="443" t="str">
        <f>IF(INDEX(CNTR_FallBackSubInstRelevant,$D117-10),SUMIFS(G_FallBackBM!M:M,G_FallBackBM!$P:$P,$P117),"")</f>
        <v/>
      </c>
      <c r="N117" s="443" t="str">
        <f>IF(INDEX(CNTR_FallBackSubInstRelevant,$D117-10),SUMIFS(G_FallBackBM!N:N,G_FallBackBM!$P:$P,$P117),"")</f>
        <v/>
      </c>
      <c r="P117" s="312" t="str">
        <f t="shared" si="9"/>
        <v>RelBL_Подинсталация за централно отопление</v>
      </c>
    </row>
    <row r="118" spans="1:32" ht="12.75" customHeight="1" x14ac:dyDescent="0.2">
      <c r="D118" s="6">
        <v>15</v>
      </c>
      <c r="E118" s="1371" t="str">
        <f t="shared" si="10"/>
        <v>Подинсталация на еталон за гориво, CL, не-CBAM</v>
      </c>
      <c r="F118" s="1372">
        <f>C_InstallationDescription!F53</f>
        <v>0</v>
      </c>
      <c r="G118" s="1373">
        <f>C_InstallationDescription!G53</f>
        <v>0</v>
      </c>
      <c r="H118" s="660" t="str">
        <f>IF(INDEX(CNTR_FallBackSubInstRelevant,$D118-10),SUMIFS(G_FallBackBM!H:H,G_FallBackBM!$P:$P,$P118),"")</f>
        <v/>
      </c>
      <c r="I118" s="441" t="str">
        <f>IF(INDEX(CNTR_FallBackSubInstRelevant,$D118-10),SUMIFS(G_FallBackBM!I:I,G_FallBackBM!$P:$P,$P118),"")</f>
        <v/>
      </c>
      <c r="J118" s="441" t="str">
        <f>IF(INDEX(CNTR_FallBackSubInstRelevant,$D118-10),SUMIFS(G_FallBackBM!J:J,G_FallBackBM!$P:$P,$P118),"")</f>
        <v/>
      </c>
      <c r="K118" s="441" t="str">
        <f>IF(INDEX(CNTR_FallBackSubInstRelevant,$D118-10),SUMIFS(G_FallBackBM!K:K,G_FallBackBM!$P:$P,$P118),"")</f>
        <v/>
      </c>
      <c r="L118" s="441" t="str">
        <f>IF(INDEX(CNTR_FallBackSubInstRelevant,$D118-10),SUMIFS(G_FallBackBM!L:L,G_FallBackBM!$P:$P,$P118),"")</f>
        <v/>
      </c>
      <c r="M118" s="441" t="str">
        <f>IF(INDEX(CNTR_FallBackSubInstRelevant,$D118-10),SUMIFS(G_FallBackBM!M:M,G_FallBackBM!$P:$P,$P118),"")</f>
        <v/>
      </c>
      <c r="N118" s="441" t="str">
        <f>IF(INDEX(CNTR_FallBackSubInstRelevant,$D118-10),SUMIFS(G_FallBackBM!N:N,G_FallBackBM!$P:$P,$P118),"")</f>
        <v/>
      </c>
      <c r="P118" s="312" t="str">
        <f t="shared" si="9"/>
        <v>RelBL_Подинсталация на еталон за гориво, CL, не-CBAM</v>
      </c>
    </row>
    <row r="119" spans="1:32" ht="12.75" customHeight="1" x14ac:dyDescent="0.2">
      <c r="D119" s="5">
        <v>16</v>
      </c>
      <c r="E119" s="1377" t="str">
        <f t="shared" si="10"/>
        <v>Подинсталация на бенчмарка за гориво, не-CL, не-CBAM</v>
      </c>
      <c r="F119" s="1378" t="e">
        <f>C_InstallationDescription!#REF!</f>
        <v>#REF!</v>
      </c>
      <c r="G119" s="1379" t="e">
        <f>C_InstallationDescription!#REF!</f>
        <v>#REF!</v>
      </c>
      <c r="H119" s="661" t="str">
        <f>IF(INDEX(CNTR_FallBackSubInstRelevant,$D119-10),SUMIFS(G_FallBackBM!H:H,G_FallBackBM!$P:$P,$P119),"")</f>
        <v/>
      </c>
      <c r="I119" s="442" t="str">
        <f>IF(INDEX(CNTR_FallBackSubInstRelevant,$D119-10),SUMIFS(G_FallBackBM!I:I,G_FallBackBM!$P:$P,$P119),"")</f>
        <v/>
      </c>
      <c r="J119" s="442" t="str">
        <f>IF(INDEX(CNTR_FallBackSubInstRelevant,$D119-10),SUMIFS(G_FallBackBM!J:J,G_FallBackBM!$P:$P,$P119),"")</f>
        <v/>
      </c>
      <c r="K119" s="442" t="str">
        <f>IF(INDEX(CNTR_FallBackSubInstRelevant,$D119-10),SUMIFS(G_FallBackBM!K:K,G_FallBackBM!$P:$P,$P119),"")</f>
        <v/>
      </c>
      <c r="L119" s="442" t="str">
        <f>IF(INDEX(CNTR_FallBackSubInstRelevant,$D119-10),SUMIFS(G_FallBackBM!L:L,G_FallBackBM!$P:$P,$P119),"")</f>
        <v/>
      </c>
      <c r="M119" s="442" t="str">
        <f>IF(INDEX(CNTR_FallBackSubInstRelevant,$D119-10),SUMIFS(G_FallBackBM!M:M,G_FallBackBM!$P:$P,$P119),"")</f>
        <v/>
      </c>
      <c r="N119" s="442" t="str">
        <f>IF(INDEX(CNTR_FallBackSubInstRelevant,$D119-10),SUMIFS(G_FallBackBM!N:N,G_FallBackBM!$P:$P,$P119),"")</f>
        <v/>
      </c>
      <c r="P119" s="312" t="str">
        <f t="shared" si="9"/>
        <v>RelBL_Подинсталация на бенчмарка за гориво, не-CL, не-CBAM</v>
      </c>
    </row>
    <row r="120" spans="1:32" ht="12.75" customHeight="1" x14ac:dyDescent="0.2">
      <c r="D120" s="3">
        <v>17</v>
      </c>
      <c r="E120" s="1380" t="str">
        <f t="shared" si="10"/>
        <v>Подинсталация на еталон за гориво, CBAM</v>
      </c>
      <c r="F120" s="1381">
        <f>C_InstallationDescription!F58</f>
        <v>0</v>
      </c>
      <c r="G120" s="1382">
        <f>C_InstallationDescription!G58</f>
        <v>0</v>
      </c>
      <c r="H120" s="662" t="str">
        <f>IF(INDEX(CNTR_FallBackSubInstRelevant,$D120-10),SUMIFS(G_FallBackBM!H:H,G_FallBackBM!$P:$P,$P120),"")</f>
        <v/>
      </c>
      <c r="I120" s="381" t="str">
        <f>IF(INDEX(CNTR_FallBackSubInstRelevant,$D120-10),SUMIFS(G_FallBackBM!I:I,G_FallBackBM!$P:$P,$P120),"")</f>
        <v/>
      </c>
      <c r="J120" s="381" t="str">
        <f>IF(INDEX(CNTR_FallBackSubInstRelevant,$D120-10),SUMIFS(G_FallBackBM!J:J,G_FallBackBM!$P:$P,$P120),"")</f>
        <v/>
      </c>
      <c r="K120" s="381" t="str">
        <f>IF(INDEX(CNTR_FallBackSubInstRelevant,$D120-10),SUMIFS(G_FallBackBM!K:K,G_FallBackBM!$P:$P,$P120),"")</f>
        <v/>
      </c>
      <c r="L120" s="381" t="str">
        <f>IF(INDEX(CNTR_FallBackSubInstRelevant,$D120-10),SUMIFS(G_FallBackBM!L:L,G_FallBackBM!$P:$P,$P120),"")</f>
        <v/>
      </c>
      <c r="M120" s="381" t="str">
        <f>IF(INDEX(CNTR_FallBackSubInstRelevant,$D120-10),SUMIFS(G_FallBackBM!M:M,G_FallBackBM!$P:$P,$P120),"")</f>
        <v/>
      </c>
      <c r="N120" s="381" t="str">
        <f>IF(INDEX(CNTR_FallBackSubInstRelevant,$D120-10),SUMIFS(G_FallBackBM!N:N,G_FallBackBM!$P:$P,$P120),"")</f>
        <v/>
      </c>
      <c r="P120" s="312" t="str">
        <f t="shared" si="9"/>
        <v>RelBL_Подинсталация на еталон за гориво, CBAM</v>
      </c>
    </row>
    <row r="121" spans="1:32" ht="12.75" customHeight="1" x14ac:dyDescent="0.2">
      <c r="D121" s="279">
        <v>18</v>
      </c>
      <c r="E121" s="1374" t="str">
        <f t="shared" si="10"/>
        <v>Подинсталация на технологични емисии, CL, не-CBAM</v>
      </c>
      <c r="F121" s="1375">
        <f>C_InstallationDescription!F59</f>
        <v>0</v>
      </c>
      <c r="G121" s="1376" t="str">
        <f>C_InstallationDescription!G59</f>
        <v>Описание на процеса</v>
      </c>
      <c r="H121" s="667" t="str">
        <f>IF(INDEX(CNTR_FallBackSubInstRelevant,$D121-10),SUMIFS(G_FallBackBM!H:H,G_FallBackBM!$P:$P,$P121),"")</f>
        <v/>
      </c>
      <c r="I121" s="444" t="str">
        <f>IF(INDEX(CNTR_FallBackSubInstRelevant,$D121-10),SUMIFS(G_FallBackBM!I:I,G_FallBackBM!$P:$P,$P121),"")</f>
        <v/>
      </c>
      <c r="J121" s="444" t="str">
        <f>IF(INDEX(CNTR_FallBackSubInstRelevant,$D121-10),SUMIFS(G_FallBackBM!J:J,G_FallBackBM!$P:$P,$P121),"")</f>
        <v/>
      </c>
      <c r="K121" s="444" t="str">
        <f>IF(INDEX(CNTR_FallBackSubInstRelevant,$D121-10),SUMIFS(G_FallBackBM!K:K,G_FallBackBM!$P:$P,$P121),"")</f>
        <v/>
      </c>
      <c r="L121" s="444" t="str">
        <f>IF(INDEX(CNTR_FallBackSubInstRelevant,$D121-10),SUMIFS(G_FallBackBM!L:L,G_FallBackBM!$P:$P,$P121),"")</f>
        <v/>
      </c>
      <c r="M121" s="444" t="str">
        <f>IF(INDEX(CNTR_FallBackSubInstRelevant,$D121-10),SUMIFS(G_FallBackBM!M:M,G_FallBackBM!$P:$P,$P121),"")</f>
        <v/>
      </c>
      <c r="N121" s="444" t="str">
        <f>IF(INDEX(CNTR_FallBackSubInstRelevant,$D121-10),SUMIFS(G_FallBackBM!N:N,G_FallBackBM!$P:$P,$P121),"")</f>
        <v/>
      </c>
      <c r="P121" s="312" t="str">
        <f t="shared" si="9"/>
        <v>RelBL_Подинсталация на технологични емисии, CL, не-CBAM</v>
      </c>
    </row>
    <row r="122" spans="1:32" ht="12.75" customHeight="1" x14ac:dyDescent="0.2">
      <c r="D122" s="5">
        <v>19</v>
      </c>
      <c r="E122" s="1377" t="str">
        <f t="shared" si="10"/>
        <v>Подинсталация на технологични емисии, не-CL, не-CBAM</v>
      </c>
      <c r="F122" s="1378">
        <f>C_InstallationDescription!F60</f>
        <v>0</v>
      </c>
      <c r="G122" s="1379">
        <f>C_InstallationDescription!G60</f>
        <v>0</v>
      </c>
      <c r="H122" s="661" t="str">
        <f>IF(INDEX(CNTR_FallBackSubInstRelevant,$D122-10),SUMIFS(G_FallBackBM!H:H,G_FallBackBM!$P:$P,$P122),"")</f>
        <v/>
      </c>
      <c r="I122" s="443" t="str">
        <f>IF(INDEX(CNTR_FallBackSubInstRelevant,$D122-10),SUMIFS(G_FallBackBM!I:I,G_FallBackBM!$P:$P,$P122),"")</f>
        <v/>
      </c>
      <c r="J122" s="443" t="str">
        <f>IF(INDEX(CNTR_FallBackSubInstRelevant,$D122-10),SUMIFS(G_FallBackBM!J:J,G_FallBackBM!$P:$P,$P122),"")</f>
        <v/>
      </c>
      <c r="K122" s="443" t="str">
        <f>IF(INDEX(CNTR_FallBackSubInstRelevant,$D122-10),SUMIFS(G_FallBackBM!K:K,G_FallBackBM!$P:$P,$P122),"")</f>
        <v/>
      </c>
      <c r="L122" s="443" t="str">
        <f>IF(INDEX(CNTR_FallBackSubInstRelevant,$D122-10),SUMIFS(G_FallBackBM!L:L,G_FallBackBM!$P:$P,$P122),"")</f>
        <v/>
      </c>
      <c r="M122" s="443" t="str">
        <f>IF(INDEX(CNTR_FallBackSubInstRelevant,$D122-10),SUMIFS(G_FallBackBM!M:M,G_FallBackBM!$P:$P,$P122),"")</f>
        <v/>
      </c>
      <c r="N122" s="443" t="str">
        <f>IF(INDEX(CNTR_FallBackSubInstRelevant,$D122-10),SUMIFS(G_FallBackBM!N:N,G_FallBackBM!$P:$P,$P122),"")</f>
        <v/>
      </c>
      <c r="P122" s="312" t="str">
        <f t="shared" si="9"/>
        <v>RelBL_Подинсталация на технологични емисии, не-CL, не-CBAM</v>
      </c>
    </row>
    <row r="123" spans="1:32" ht="12.75" customHeight="1" x14ac:dyDescent="0.2">
      <c r="D123" s="3">
        <v>20</v>
      </c>
      <c r="E123" s="1380" t="str">
        <f t="shared" si="10"/>
        <v>Подинсталация за технологични емисии, CBAM</v>
      </c>
      <c r="F123" s="1381">
        <f>C_InstallationDescription!F61</f>
        <v>0</v>
      </c>
      <c r="G123" s="1382">
        <f>C_InstallationDescription!G61</f>
        <v>0</v>
      </c>
      <c r="H123" s="662" t="str">
        <f>IF(INDEX(CNTR_FallBackSubInstRelevant,$D123-10),SUMIFS(G_FallBackBM!H:H,G_FallBackBM!$P:$P,$P123),"")</f>
        <v/>
      </c>
      <c r="I123" s="381" t="str">
        <f>IF(INDEX(CNTR_FallBackSubInstRelevant,$D123-10),SUMIFS(G_FallBackBM!I:I,G_FallBackBM!$P:$P,$P123),"")</f>
        <v/>
      </c>
      <c r="J123" s="381" t="str">
        <f>IF(INDEX(CNTR_FallBackSubInstRelevant,$D123-10),SUMIFS(G_FallBackBM!J:J,G_FallBackBM!$P:$P,$P123),"")</f>
        <v/>
      </c>
      <c r="K123" s="381" t="str">
        <f>IF(INDEX(CNTR_FallBackSubInstRelevant,$D123-10),SUMIFS(G_FallBackBM!K:K,G_FallBackBM!$P:$P,$P123),"")</f>
        <v/>
      </c>
      <c r="L123" s="381" t="str">
        <f>IF(INDEX(CNTR_FallBackSubInstRelevant,$D123-10),SUMIFS(G_FallBackBM!L:L,G_FallBackBM!$P:$P,$P123),"")</f>
        <v/>
      </c>
      <c r="M123" s="381" t="str">
        <f>IF(INDEX(CNTR_FallBackSubInstRelevant,$D123-10),SUMIFS(G_FallBackBM!M:M,G_FallBackBM!$P:$P,$P123),"")</f>
        <v/>
      </c>
      <c r="N123" s="381" t="str">
        <f>IF(INDEX(CNTR_FallBackSubInstRelevant,$D123-10),SUMIFS(G_FallBackBM!N:N,G_FallBackBM!$P:$P,$P123),"")</f>
        <v/>
      </c>
      <c r="P123" s="312" t="str">
        <f t="shared" si="9"/>
        <v>RelBL_Подинсталация за технологични емисии, CBAM</v>
      </c>
    </row>
    <row r="124" spans="1:32" ht="12.75" customHeight="1" x14ac:dyDescent="0.2">
      <c r="D124" s="6">
        <v>21</v>
      </c>
      <c r="E124" s="1081" t="str">
        <f>IF(COUNTIF(C_InstallationDescription!$S$60:$S$62,$D124)=0,"",INDEX(C_InstallationDescription!$E$60:$E$62,MATCH($D124,C_InstallationDescription!$S$60:$S$62,0)))</f>
        <v/>
      </c>
      <c r="F124" s="1082"/>
      <c r="G124" s="1083"/>
      <c r="H124" s="663" t="str">
        <f>IF($E124="","",SUMIFS(H_OtherProcesses!H:H,H_OtherProcesses!$P:$P,$P124))</f>
        <v/>
      </c>
      <c r="I124" s="441" t="str">
        <f>IF($E124="","",SUMIFS(H_OtherProcesses!I:I,H_OtherProcesses!$P:$P,$P124))</f>
        <v/>
      </c>
      <c r="J124" s="441" t="str">
        <f>IF($E124="","",SUMIFS(H_OtherProcesses!J:J,H_OtherProcesses!$P:$P,$P124))</f>
        <v/>
      </c>
      <c r="K124" s="441" t="str">
        <f>IF($E124="","",SUMIFS(H_OtherProcesses!K:K,H_OtherProcesses!$P:$P,$P124))</f>
        <v/>
      </c>
      <c r="L124" s="441" t="str">
        <f>IF($E124="","",SUMIFS(H_OtherProcesses!L:L,H_OtherProcesses!$P:$P,$P124))</f>
        <v/>
      </c>
      <c r="M124" s="441" t="str">
        <f>IF($E124="","",SUMIFS(H_OtherProcesses!M:M,H_OtherProcesses!$P:$P,$P124))</f>
        <v/>
      </c>
      <c r="N124" s="441" t="str">
        <f>IF($E124="","",SUMIFS(H_OtherProcesses!N:N,H_OtherProcesses!$P:$P,$P124))</f>
        <v/>
      </c>
      <c r="P124" s="312" t="str">
        <f t="shared" si="9"/>
        <v>RelBL_</v>
      </c>
    </row>
    <row r="125" spans="1:32" ht="12.75" customHeight="1" x14ac:dyDescent="0.2">
      <c r="D125" s="5">
        <v>22</v>
      </c>
      <c r="E125" s="1084" t="str">
        <f>IF(COUNTIF(C_InstallationDescription!$S$60:$S$62,$D125)=0,"",INDEX(C_InstallationDescription!$E$60:$E$62,MATCH($D125,C_InstallationDescription!$S$60:$S$62,0)))</f>
        <v/>
      </c>
      <c r="F125" s="1085"/>
      <c r="G125" s="1086"/>
      <c r="H125" s="664" t="str">
        <f>IF($E125="","",SUMIFS(H_OtherProcesses!H:H,H_OtherProcesses!$P:$P,$P125))</f>
        <v/>
      </c>
      <c r="I125" s="442" t="str">
        <f>IF($E125="","",SUMIFS(H_OtherProcesses!I:I,H_OtherProcesses!$P:$P,$P125))</f>
        <v/>
      </c>
      <c r="J125" s="442" t="str">
        <f>IF($E125="","",SUMIFS(H_OtherProcesses!J:J,H_OtherProcesses!$P:$P,$P125))</f>
        <v/>
      </c>
      <c r="K125" s="442" t="str">
        <f>IF($E125="","",SUMIFS(H_OtherProcesses!K:K,H_OtherProcesses!$P:$P,$P125))</f>
        <v/>
      </c>
      <c r="L125" s="442" t="str">
        <f>IF($E125="","",SUMIFS(H_OtherProcesses!L:L,H_OtherProcesses!$P:$P,$P125))</f>
        <v/>
      </c>
      <c r="M125" s="442" t="str">
        <f>IF($E125="","",SUMIFS(H_OtherProcesses!M:M,H_OtherProcesses!$P:$P,$P125))</f>
        <v/>
      </c>
      <c r="N125" s="442" t="str">
        <f>IF($E125="","",SUMIFS(H_OtherProcesses!N:N,H_OtherProcesses!$P:$P,$P125))</f>
        <v/>
      </c>
      <c r="P125" s="312" t="str">
        <f t="shared" si="9"/>
        <v>RelBL_</v>
      </c>
    </row>
    <row r="126" spans="1:32" ht="12.75" customHeight="1" x14ac:dyDescent="0.2">
      <c r="D126" s="3">
        <v>23</v>
      </c>
      <c r="E126" s="1087" t="str">
        <f>IF(COUNTIF(C_InstallationDescription!$S$60:$S$62,$D126)=0,"",INDEX(C_InstallationDescription!$E$60:$E$62,MATCH($D126,C_InstallationDescription!$S$60:$S$62,0)))</f>
        <v/>
      </c>
      <c r="F126" s="1088"/>
      <c r="G126" s="1089"/>
      <c r="H126" s="665" t="str">
        <f>IF($E126="","",SUMIFS(H_OtherProcesses!H:H,H_OtherProcesses!$P:$P,$P126))</f>
        <v/>
      </c>
      <c r="I126" s="381" t="str">
        <f>IF($E126="","",SUMIFS(H_OtherProcesses!I:I,H_OtherProcesses!$P:$P,$P126))</f>
        <v/>
      </c>
      <c r="J126" s="381" t="str">
        <f>IF($E126="","",SUMIFS(H_OtherProcesses!J:J,H_OtherProcesses!$P:$P,$P126))</f>
        <v/>
      </c>
      <c r="K126" s="381" t="str">
        <f>IF($E126="","",SUMIFS(H_OtherProcesses!K:K,H_OtherProcesses!$P:$P,$P126))</f>
        <v/>
      </c>
      <c r="L126" s="381" t="str">
        <f>IF($E126="","",SUMIFS(H_OtherProcesses!L:L,H_OtherProcesses!$P:$P,$P126))</f>
        <v/>
      </c>
      <c r="M126" s="381" t="str">
        <f>IF($E126="","",SUMIFS(H_OtherProcesses!M:M,H_OtherProcesses!$P:$P,$P126))</f>
        <v/>
      </c>
      <c r="N126" s="381" t="str">
        <f>IF($E126="","",SUMIFS(H_OtherProcesses!N:N,H_OtherProcesses!$P:$P,$P126))</f>
        <v/>
      </c>
      <c r="P126" s="312" t="str">
        <f t="shared" si="9"/>
        <v>RelBL_</v>
      </c>
    </row>
    <row r="127" spans="1:32" ht="12.75" customHeight="1" x14ac:dyDescent="0.2"/>
    <row r="128" spans="1:32" s="370" customFormat="1" ht="18" customHeight="1" x14ac:dyDescent="0.25">
      <c r="A128" s="409">
        <v>4</v>
      </c>
      <c r="B128" s="120"/>
      <c r="C128" s="542" t="s">
        <v>331</v>
      </c>
      <c r="D128" s="1367" t="str">
        <f>Translations!$B$313</f>
        <v>Диаграми на Гант за мерки, инвестиции и етапи</v>
      </c>
      <c r="E128" s="1368"/>
      <c r="F128" s="1368"/>
      <c r="G128" s="1368"/>
      <c r="H128" s="1368"/>
      <c r="I128" s="1368"/>
      <c r="J128" s="1368"/>
      <c r="K128" s="1368"/>
      <c r="L128" s="1368"/>
      <c r="M128" s="1368"/>
      <c r="N128" s="1368"/>
      <c r="O128" s="30"/>
      <c r="P128" s="287" t="str">
        <f>Translations!$B$314</f>
        <v>Диаграми на Гант</v>
      </c>
      <c r="Q128" s="169"/>
      <c r="R128" s="169"/>
      <c r="S128" s="169"/>
      <c r="T128" s="169"/>
      <c r="U128" s="169"/>
      <c r="V128" s="169"/>
      <c r="W128" s="169"/>
      <c r="X128" s="169"/>
      <c r="Y128" s="169"/>
      <c r="Z128" s="169"/>
      <c r="AA128" s="169"/>
      <c r="AB128" s="169"/>
      <c r="AC128" s="169"/>
      <c r="AD128" s="169"/>
      <c r="AE128" s="169"/>
      <c r="AF128" s="169"/>
    </row>
    <row r="129" spans="2:15" ht="5.45" customHeight="1" x14ac:dyDescent="0.2"/>
    <row r="130" spans="2:15" ht="12.75" customHeight="1" x14ac:dyDescent="0.2">
      <c r="D130" s="513" t="s">
        <v>114</v>
      </c>
      <c r="E130" s="1392" t="str">
        <f>Translations!$B$182</f>
        <v>Мерки</v>
      </c>
      <c r="F130" s="1392"/>
      <c r="G130" s="1392"/>
      <c r="H130" s="1393"/>
      <c r="I130" s="388" t="str">
        <f>E_MeasuresInvestMilestones!Z21</f>
        <v>&lt;= 2025</v>
      </c>
      <c r="J130" s="388" t="str">
        <f>E_MeasuresInvestMilestones!AA21</f>
        <v>2026-2030</v>
      </c>
      <c r="K130" s="388" t="str">
        <f>E_MeasuresInvestMilestones!AB21</f>
        <v>2031-2035</v>
      </c>
      <c r="L130" s="388" t="str">
        <f>E_MeasuresInvestMilestones!AC21</f>
        <v>2036-2040</v>
      </c>
      <c r="M130" s="388" t="str">
        <f>E_MeasuresInvestMilestones!AD21</f>
        <v>2041-2045</v>
      </c>
      <c r="N130" s="388" t="str">
        <f>E_MeasuresInvestMilestones!AE21</f>
        <v>2046-2050</v>
      </c>
    </row>
    <row r="131" spans="2:15" ht="12.75" customHeight="1" x14ac:dyDescent="0.2">
      <c r="D131" s="344">
        <v>1</v>
      </c>
      <c r="E131" s="1386" t="str">
        <f>E_MeasuresInvestMilestones!Y22</f>
        <v/>
      </c>
      <c r="F131" s="1387"/>
      <c r="G131" s="1387"/>
      <c r="H131" s="1388"/>
      <c r="I131" s="534" t="str">
        <f>E_MeasuresInvestMilestones!Z22</f>
        <v/>
      </c>
      <c r="J131" s="534" t="str">
        <f>E_MeasuresInvestMilestones!AA22</f>
        <v/>
      </c>
      <c r="K131" s="534" t="str">
        <f>E_MeasuresInvestMilestones!AB22</f>
        <v/>
      </c>
      <c r="L131" s="534" t="str">
        <f>E_MeasuresInvestMilestones!AC22</f>
        <v/>
      </c>
      <c r="M131" s="534" t="str">
        <f>E_MeasuresInvestMilestones!AD22</f>
        <v/>
      </c>
      <c r="N131" s="534" t="str">
        <f>E_MeasuresInvestMilestones!AE22</f>
        <v/>
      </c>
    </row>
    <row r="132" spans="2:15" ht="12.75" customHeight="1" x14ac:dyDescent="0.2">
      <c r="B132" s="343"/>
      <c r="C132" s="343"/>
      <c r="D132" s="344">
        <v>2</v>
      </c>
      <c r="E132" s="1339" t="str">
        <f>E_MeasuresInvestMilestones!Y23</f>
        <v/>
      </c>
      <c r="F132" s="1337"/>
      <c r="G132" s="1337"/>
      <c r="H132" s="1338"/>
      <c r="I132" s="535" t="str">
        <f>E_MeasuresInvestMilestones!Z23</f>
        <v/>
      </c>
      <c r="J132" s="535" t="str">
        <f>E_MeasuresInvestMilestones!AA23</f>
        <v/>
      </c>
      <c r="K132" s="535" t="str">
        <f>E_MeasuresInvestMilestones!AB23</f>
        <v/>
      </c>
      <c r="L132" s="535" t="str">
        <f>E_MeasuresInvestMilestones!AC23</f>
        <v/>
      </c>
      <c r="M132" s="535" t="str">
        <f>E_MeasuresInvestMilestones!AD23</f>
        <v/>
      </c>
      <c r="N132" s="535" t="str">
        <f>E_MeasuresInvestMilestones!AE23</f>
        <v/>
      </c>
      <c r="O132" s="343"/>
    </row>
    <row r="133" spans="2:15" ht="12.75" customHeight="1" x14ac:dyDescent="0.2">
      <c r="B133" s="343"/>
      <c r="C133" s="343"/>
      <c r="D133" s="344">
        <v>3</v>
      </c>
      <c r="E133" s="1339" t="str">
        <f>E_MeasuresInvestMilestones!Y24</f>
        <v/>
      </c>
      <c r="F133" s="1337"/>
      <c r="G133" s="1337"/>
      <c r="H133" s="1338"/>
      <c r="I133" s="535" t="str">
        <f>E_MeasuresInvestMilestones!Z24</f>
        <v/>
      </c>
      <c r="J133" s="535" t="str">
        <f>E_MeasuresInvestMilestones!AA24</f>
        <v/>
      </c>
      <c r="K133" s="535" t="str">
        <f>E_MeasuresInvestMilestones!AB24</f>
        <v/>
      </c>
      <c r="L133" s="535" t="str">
        <f>E_MeasuresInvestMilestones!AC24</f>
        <v/>
      </c>
      <c r="M133" s="535" t="str">
        <f>E_MeasuresInvestMilestones!AD24</f>
        <v/>
      </c>
      <c r="N133" s="535" t="str">
        <f>E_MeasuresInvestMilestones!AE24</f>
        <v/>
      </c>
      <c r="O133" s="343"/>
    </row>
    <row r="134" spans="2:15" ht="12.75" customHeight="1" x14ac:dyDescent="0.2">
      <c r="B134" s="343"/>
      <c r="C134" s="343"/>
      <c r="D134" s="344">
        <v>4</v>
      </c>
      <c r="E134" s="1339" t="str">
        <f>E_MeasuresInvestMilestones!Y25</f>
        <v/>
      </c>
      <c r="F134" s="1337"/>
      <c r="G134" s="1337"/>
      <c r="H134" s="1338"/>
      <c r="I134" s="535" t="str">
        <f>E_MeasuresInvestMilestones!Z25</f>
        <v/>
      </c>
      <c r="J134" s="535" t="str">
        <f>E_MeasuresInvestMilestones!AA25</f>
        <v/>
      </c>
      <c r="K134" s="535" t="str">
        <f>E_MeasuresInvestMilestones!AB25</f>
        <v/>
      </c>
      <c r="L134" s="535" t="str">
        <f>E_MeasuresInvestMilestones!AC25</f>
        <v/>
      </c>
      <c r="M134" s="535" t="str">
        <f>E_MeasuresInvestMilestones!AD25</f>
        <v/>
      </c>
      <c r="N134" s="535" t="str">
        <f>E_MeasuresInvestMilestones!AE25</f>
        <v/>
      </c>
      <c r="O134" s="343"/>
    </row>
    <row r="135" spans="2:15" ht="12.75" customHeight="1" x14ac:dyDescent="0.2">
      <c r="B135" s="343"/>
      <c r="C135" s="343"/>
      <c r="D135" s="344">
        <v>5</v>
      </c>
      <c r="E135" s="1339" t="str">
        <f>E_MeasuresInvestMilestones!Y26</f>
        <v/>
      </c>
      <c r="F135" s="1337"/>
      <c r="G135" s="1337"/>
      <c r="H135" s="1338"/>
      <c r="I135" s="535" t="str">
        <f>E_MeasuresInvestMilestones!Z26</f>
        <v/>
      </c>
      <c r="J135" s="535" t="str">
        <f>E_MeasuresInvestMilestones!AA26</f>
        <v/>
      </c>
      <c r="K135" s="535" t="str">
        <f>E_MeasuresInvestMilestones!AB26</f>
        <v/>
      </c>
      <c r="L135" s="535" t="str">
        <f>E_MeasuresInvestMilestones!AC26</f>
        <v/>
      </c>
      <c r="M135" s="535" t="str">
        <f>E_MeasuresInvestMilestones!AD26</f>
        <v/>
      </c>
      <c r="N135" s="535" t="str">
        <f>E_MeasuresInvestMilestones!AE26</f>
        <v/>
      </c>
      <c r="O135" s="343"/>
    </row>
    <row r="136" spans="2:15" ht="12.75" customHeight="1" x14ac:dyDescent="0.2">
      <c r="B136" s="343"/>
      <c r="C136" s="343"/>
      <c r="D136" s="344">
        <v>6</v>
      </c>
      <c r="E136" s="1339" t="str">
        <f>E_MeasuresInvestMilestones!Y27</f>
        <v/>
      </c>
      <c r="F136" s="1337"/>
      <c r="G136" s="1337"/>
      <c r="H136" s="1338"/>
      <c r="I136" s="535" t="str">
        <f>E_MeasuresInvestMilestones!Z27</f>
        <v/>
      </c>
      <c r="J136" s="535" t="str">
        <f>E_MeasuresInvestMilestones!AA27</f>
        <v/>
      </c>
      <c r="K136" s="535" t="str">
        <f>E_MeasuresInvestMilestones!AB27</f>
        <v/>
      </c>
      <c r="L136" s="535" t="str">
        <f>E_MeasuresInvestMilestones!AC27</f>
        <v/>
      </c>
      <c r="M136" s="535" t="str">
        <f>E_MeasuresInvestMilestones!AD27</f>
        <v/>
      </c>
      <c r="N136" s="535" t="str">
        <f>E_MeasuresInvestMilestones!AE27</f>
        <v/>
      </c>
      <c r="O136" s="343"/>
    </row>
    <row r="137" spans="2:15" ht="12.75" customHeight="1" x14ac:dyDescent="0.2">
      <c r="B137" s="343"/>
      <c r="C137" s="343"/>
      <c r="D137" s="344">
        <v>7</v>
      </c>
      <c r="E137" s="1339" t="str">
        <f>E_MeasuresInvestMilestones!Y28</f>
        <v/>
      </c>
      <c r="F137" s="1337"/>
      <c r="G137" s="1337"/>
      <c r="H137" s="1338"/>
      <c r="I137" s="535" t="str">
        <f>E_MeasuresInvestMilestones!Z28</f>
        <v/>
      </c>
      <c r="J137" s="535" t="str">
        <f>E_MeasuresInvestMilestones!AA28</f>
        <v/>
      </c>
      <c r="K137" s="535" t="str">
        <f>E_MeasuresInvestMilestones!AB28</f>
        <v/>
      </c>
      <c r="L137" s="535" t="str">
        <f>E_MeasuresInvestMilestones!AC28</f>
        <v/>
      </c>
      <c r="M137" s="535" t="str">
        <f>E_MeasuresInvestMilestones!AD28</f>
        <v/>
      </c>
      <c r="N137" s="535" t="str">
        <f>E_MeasuresInvestMilestones!AE28</f>
        <v/>
      </c>
      <c r="O137" s="343"/>
    </row>
    <row r="138" spans="2:15" ht="12.75" customHeight="1" x14ac:dyDescent="0.2">
      <c r="B138" s="343"/>
      <c r="C138" s="343"/>
      <c r="D138" s="344">
        <v>8</v>
      </c>
      <c r="E138" s="1327" t="str">
        <f>E_MeasuresInvestMilestones!Y29</f>
        <v/>
      </c>
      <c r="F138" s="1328"/>
      <c r="G138" s="1328"/>
      <c r="H138" s="1329"/>
      <c r="I138" s="535" t="str">
        <f>E_MeasuresInvestMilestones!Z29</f>
        <v/>
      </c>
      <c r="J138" s="535" t="str">
        <f>E_MeasuresInvestMilestones!AA29</f>
        <v/>
      </c>
      <c r="K138" s="535" t="str">
        <f>E_MeasuresInvestMilestones!AB29</f>
        <v/>
      </c>
      <c r="L138" s="535" t="str">
        <f>E_MeasuresInvestMilestones!AC29</f>
        <v/>
      </c>
      <c r="M138" s="535" t="str">
        <f>E_MeasuresInvestMilestones!AD29</f>
        <v/>
      </c>
      <c r="N138" s="535" t="str">
        <f>E_MeasuresInvestMilestones!AE29</f>
        <v/>
      </c>
      <c r="O138" s="343"/>
    </row>
    <row r="139" spans="2:15" ht="12.75" customHeight="1" x14ac:dyDescent="0.2">
      <c r="B139" s="343"/>
      <c r="C139" s="343"/>
      <c r="D139" s="344">
        <v>9</v>
      </c>
      <c r="E139" s="1327" t="str">
        <f>E_MeasuresInvestMilestones!Y30</f>
        <v/>
      </c>
      <c r="F139" s="1328"/>
      <c r="G139" s="1328"/>
      <c r="H139" s="1329"/>
      <c r="I139" s="535" t="str">
        <f>E_MeasuresInvestMilestones!Z30</f>
        <v/>
      </c>
      <c r="J139" s="535" t="str">
        <f>E_MeasuresInvestMilestones!AA30</f>
        <v/>
      </c>
      <c r="K139" s="535" t="str">
        <f>E_MeasuresInvestMilestones!AB30</f>
        <v/>
      </c>
      <c r="L139" s="535" t="str">
        <f>E_MeasuresInvestMilestones!AC30</f>
        <v/>
      </c>
      <c r="M139" s="535" t="str">
        <f>E_MeasuresInvestMilestones!AD30</f>
        <v/>
      </c>
      <c r="N139" s="535" t="str">
        <f>E_MeasuresInvestMilestones!AE30</f>
        <v/>
      </c>
      <c r="O139" s="343"/>
    </row>
    <row r="140" spans="2:15" ht="12.75" customHeight="1" x14ac:dyDescent="0.2">
      <c r="B140" s="343"/>
      <c r="C140" s="343"/>
      <c r="D140" s="344">
        <v>10</v>
      </c>
      <c r="E140" s="1389" t="str">
        <f>E_MeasuresInvestMilestones!Y31</f>
        <v/>
      </c>
      <c r="F140" s="1390"/>
      <c r="G140" s="1390"/>
      <c r="H140" s="1391"/>
      <c r="I140" s="536" t="str">
        <f>E_MeasuresInvestMilestones!Z31</f>
        <v/>
      </c>
      <c r="J140" s="536" t="str">
        <f>E_MeasuresInvestMilestones!AA31</f>
        <v/>
      </c>
      <c r="K140" s="536" t="str">
        <f>E_MeasuresInvestMilestones!AB31</f>
        <v/>
      </c>
      <c r="L140" s="536" t="str">
        <f>E_MeasuresInvestMilestones!AC31</f>
        <v/>
      </c>
      <c r="M140" s="536" t="str">
        <f>E_MeasuresInvestMilestones!AD31</f>
        <v/>
      </c>
      <c r="N140" s="536" t="str">
        <f>E_MeasuresInvestMilestones!AE31</f>
        <v/>
      </c>
      <c r="O140" s="343"/>
    </row>
    <row r="141" spans="2:15" ht="5.0999999999999996" customHeight="1" x14ac:dyDescent="0.2">
      <c r="B141" s="343"/>
      <c r="C141" s="343"/>
      <c r="H141" s="30" t="str">
        <f>E_MeasuresInvestMilestones!Y31</f>
        <v/>
      </c>
      <c r="I141" s="30" t="str">
        <f>E_MeasuresInvestMilestones!Z31</f>
        <v/>
      </c>
      <c r="J141" s="30" t="str">
        <f>E_MeasuresInvestMilestones!AA31</f>
        <v/>
      </c>
      <c r="K141" s="30" t="str">
        <f>E_MeasuresInvestMilestones!AB31</f>
        <v/>
      </c>
      <c r="L141" s="30" t="str">
        <f>E_MeasuresInvestMilestones!AC31</f>
        <v/>
      </c>
      <c r="M141" s="30" t="str">
        <f>E_MeasuresInvestMilestones!AD31</f>
        <v/>
      </c>
      <c r="N141" s="30" t="str">
        <f>E_MeasuresInvestMilestones!AE31</f>
        <v/>
      </c>
      <c r="O141" s="343"/>
    </row>
    <row r="142" spans="2:15" ht="12.75" customHeight="1" x14ac:dyDescent="0.2">
      <c r="B142" s="343"/>
      <c r="C142" s="343"/>
      <c r="D142" s="513" t="s">
        <v>115</v>
      </c>
      <c r="E142" s="1392" t="str">
        <f>Translations!$B$228</f>
        <v>Инвестиции</v>
      </c>
      <c r="F142" s="1392"/>
      <c r="G142" s="1392"/>
      <c r="H142" s="1393"/>
      <c r="I142" s="388" t="str">
        <f>E_MeasuresInvestMilestones!Z89</f>
        <v>&lt;= 2025</v>
      </c>
      <c r="J142" s="388" t="str">
        <f>E_MeasuresInvestMilestones!AA89</f>
        <v>2026-2030</v>
      </c>
      <c r="K142" s="388" t="str">
        <f>E_MeasuresInvestMilestones!AB89</f>
        <v>2031-2035</v>
      </c>
      <c r="L142" s="388" t="str">
        <f>E_MeasuresInvestMilestones!AC89</f>
        <v>2036-2040</v>
      </c>
      <c r="M142" s="388" t="str">
        <f>E_MeasuresInvestMilestones!AD89</f>
        <v>2041-2045</v>
      </c>
      <c r="N142" s="388" t="str">
        <f>E_MeasuresInvestMilestones!AE89</f>
        <v>2046-2050</v>
      </c>
      <c r="O142" s="343"/>
    </row>
    <row r="143" spans="2:15" ht="12.75" customHeight="1" x14ac:dyDescent="0.2">
      <c r="B143" s="343"/>
      <c r="C143" s="343"/>
      <c r="D143" s="344">
        <v>1</v>
      </c>
      <c r="E143" s="1386" t="str">
        <f>E_MeasuresInvestMilestones!Y90</f>
        <v/>
      </c>
      <c r="F143" s="1387"/>
      <c r="G143" s="1387"/>
      <c r="H143" s="1388"/>
      <c r="I143" s="534" t="str">
        <f>E_MeasuresInvestMilestones!Z90</f>
        <v/>
      </c>
      <c r="J143" s="534" t="str">
        <f>E_MeasuresInvestMilestones!AA90</f>
        <v/>
      </c>
      <c r="K143" s="534" t="str">
        <f>E_MeasuresInvestMilestones!AB90</f>
        <v/>
      </c>
      <c r="L143" s="534" t="str">
        <f>E_MeasuresInvestMilestones!AC90</f>
        <v/>
      </c>
      <c r="M143" s="534" t="str">
        <f>E_MeasuresInvestMilestones!AD90</f>
        <v/>
      </c>
      <c r="N143" s="534" t="str">
        <f>E_MeasuresInvestMilestones!AE90</f>
        <v/>
      </c>
      <c r="O143" s="343"/>
    </row>
    <row r="144" spans="2:15" ht="12.75" customHeight="1" x14ac:dyDescent="0.2">
      <c r="B144" s="343"/>
      <c r="C144" s="343"/>
      <c r="D144" s="344">
        <v>2</v>
      </c>
      <c r="E144" s="1339" t="str">
        <f>E_MeasuresInvestMilestones!Y91</f>
        <v/>
      </c>
      <c r="F144" s="1337"/>
      <c r="G144" s="1337"/>
      <c r="H144" s="1338"/>
      <c r="I144" s="535" t="str">
        <f>E_MeasuresInvestMilestones!Z91</f>
        <v/>
      </c>
      <c r="J144" s="535" t="str">
        <f>E_MeasuresInvestMilestones!AA91</f>
        <v/>
      </c>
      <c r="K144" s="535" t="str">
        <f>E_MeasuresInvestMilestones!AB91</f>
        <v/>
      </c>
      <c r="L144" s="535" t="str">
        <f>E_MeasuresInvestMilestones!AC91</f>
        <v/>
      </c>
      <c r="M144" s="535" t="str">
        <f>E_MeasuresInvestMilestones!AD91</f>
        <v/>
      </c>
      <c r="N144" s="535" t="str">
        <f>E_MeasuresInvestMilestones!AE91</f>
        <v/>
      </c>
      <c r="O144" s="343"/>
    </row>
    <row r="145" spans="2:15" ht="12.75" customHeight="1" x14ac:dyDescent="0.2">
      <c r="B145" s="343"/>
      <c r="C145" s="343"/>
      <c r="D145" s="344">
        <v>3</v>
      </c>
      <c r="E145" s="1339" t="str">
        <f>E_MeasuresInvestMilestones!Y92</f>
        <v/>
      </c>
      <c r="F145" s="1337"/>
      <c r="G145" s="1337"/>
      <c r="H145" s="1338"/>
      <c r="I145" s="535" t="str">
        <f>E_MeasuresInvestMilestones!Z92</f>
        <v/>
      </c>
      <c r="J145" s="535" t="str">
        <f>E_MeasuresInvestMilestones!AA92</f>
        <v/>
      </c>
      <c r="K145" s="535" t="str">
        <f>E_MeasuresInvestMilestones!AB92</f>
        <v/>
      </c>
      <c r="L145" s="535" t="str">
        <f>E_MeasuresInvestMilestones!AC92</f>
        <v/>
      </c>
      <c r="M145" s="535" t="str">
        <f>E_MeasuresInvestMilestones!AD92</f>
        <v/>
      </c>
      <c r="N145" s="535" t="str">
        <f>E_MeasuresInvestMilestones!AE92</f>
        <v/>
      </c>
      <c r="O145" s="343"/>
    </row>
    <row r="146" spans="2:15" ht="12.75" customHeight="1" x14ac:dyDescent="0.2">
      <c r="B146" s="343"/>
      <c r="C146" s="343"/>
      <c r="D146" s="344">
        <v>4</v>
      </c>
      <c r="E146" s="1339" t="str">
        <f>E_MeasuresInvestMilestones!Y93</f>
        <v/>
      </c>
      <c r="F146" s="1337"/>
      <c r="G146" s="1337"/>
      <c r="H146" s="1338"/>
      <c r="I146" s="535" t="str">
        <f>E_MeasuresInvestMilestones!Z93</f>
        <v/>
      </c>
      <c r="J146" s="535" t="str">
        <f>E_MeasuresInvestMilestones!AA93</f>
        <v/>
      </c>
      <c r="K146" s="535" t="str">
        <f>E_MeasuresInvestMilestones!AB93</f>
        <v/>
      </c>
      <c r="L146" s="535" t="str">
        <f>E_MeasuresInvestMilestones!AC93</f>
        <v/>
      </c>
      <c r="M146" s="535" t="str">
        <f>E_MeasuresInvestMilestones!AD93</f>
        <v/>
      </c>
      <c r="N146" s="535" t="str">
        <f>E_MeasuresInvestMilestones!AE93</f>
        <v/>
      </c>
      <c r="O146" s="343"/>
    </row>
    <row r="147" spans="2:15" ht="12.75" customHeight="1" x14ac:dyDescent="0.2">
      <c r="B147" s="343"/>
      <c r="C147" s="343"/>
      <c r="D147" s="344">
        <v>5</v>
      </c>
      <c r="E147" s="1339" t="str">
        <f>E_MeasuresInvestMilestones!Y94</f>
        <v/>
      </c>
      <c r="F147" s="1337"/>
      <c r="G147" s="1337"/>
      <c r="H147" s="1338"/>
      <c r="I147" s="535" t="str">
        <f>E_MeasuresInvestMilestones!Z94</f>
        <v/>
      </c>
      <c r="J147" s="535" t="str">
        <f>E_MeasuresInvestMilestones!AA94</f>
        <v/>
      </c>
      <c r="K147" s="535" t="str">
        <f>E_MeasuresInvestMilestones!AB94</f>
        <v/>
      </c>
      <c r="L147" s="535" t="str">
        <f>E_MeasuresInvestMilestones!AC94</f>
        <v/>
      </c>
      <c r="M147" s="535" t="str">
        <f>E_MeasuresInvestMilestones!AD94</f>
        <v/>
      </c>
      <c r="N147" s="535" t="str">
        <f>E_MeasuresInvestMilestones!AE94</f>
        <v/>
      </c>
      <c r="O147" s="343"/>
    </row>
    <row r="148" spans="2:15" ht="12.75" customHeight="1" x14ac:dyDescent="0.2">
      <c r="B148" s="343"/>
      <c r="D148" s="344">
        <v>6</v>
      </c>
      <c r="E148" s="1339" t="str">
        <f>E_MeasuresInvestMilestones!Y95</f>
        <v/>
      </c>
      <c r="F148" s="1337"/>
      <c r="G148" s="1337"/>
      <c r="H148" s="1338"/>
      <c r="I148" s="535" t="str">
        <f>E_MeasuresInvestMilestones!Z95</f>
        <v/>
      </c>
      <c r="J148" s="535" t="str">
        <f>E_MeasuresInvestMilestones!AA95</f>
        <v/>
      </c>
      <c r="K148" s="535" t="str">
        <f>E_MeasuresInvestMilestones!AB95</f>
        <v/>
      </c>
      <c r="L148" s="535" t="str">
        <f>E_MeasuresInvestMilestones!AC95</f>
        <v/>
      </c>
      <c r="M148" s="535" t="str">
        <f>E_MeasuresInvestMilestones!AD95</f>
        <v/>
      </c>
      <c r="N148" s="535" t="str">
        <f>E_MeasuresInvestMilestones!AE95</f>
        <v/>
      </c>
      <c r="O148" s="343"/>
    </row>
    <row r="149" spans="2:15" ht="12.75" customHeight="1" x14ac:dyDescent="0.2">
      <c r="B149" s="343"/>
      <c r="D149" s="344">
        <v>7</v>
      </c>
      <c r="E149" s="1339" t="str">
        <f>E_MeasuresInvestMilestones!Y96</f>
        <v/>
      </c>
      <c r="F149" s="1337"/>
      <c r="G149" s="1337"/>
      <c r="H149" s="1338"/>
      <c r="I149" s="535" t="str">
        <f>E_MeasuresInvestMilestones!Z96</f>
        <v/>
      </c>
      <c r="J149" s="535" t="str">
        <f>E_MeasuresInvestMilestones!AA96</f>
        <v/>
      </c>
      <c r="K149" s="535" t="str">
        <f>E_MeasuresInvestMilestones!AB96</f>
        <v/>
      </c>
      <c r="L149" s="535" t="str">
        <f>E_MeasuresInvestMilestones!AC96</f>
        <v/>
      </c>
      <c r="M149" s="535" t="str">
        <f>E_MeasuresInvestMilestones!AD96</f>
        <v/>
      </c>
      <c r="N149" s="535" t="str">
        <f>E_MeasuresInvestMilestones!AE96</f>
        <v/>
      </c>
      <c r="O149" s="343"/>
    </row>
    <row r="150" spans="2:15" ht="12.75" customHeight="1" x14ac:dyDescent="0.2">
      <c r="B150" s="343"/>
      <c r="D150" s="344">
        <v>8</v>
      </c>
      <c r="E150" s="1327" t="str">
        <f>E_MeasuresInvestMilestones!Y97</f>
        <v/>
      </c>
      <c r="F150" s="1328"/>
      <c r="G150" s="1328"/>
      <c r="H150" s="1329"/>
      <c r="I150" s="535" t="str">
        <f>E_MeasuresInvestMilestones!Z97</f>
        <v/>
      </c>
      <c r="J150" s="535" t="str">
        <f>E_MeasuresInvestMilestones!AA97</f>
        <v/>
      </c>
      <c r="K150" s="535" t="str">
        <f>E_MeasuresInvestMilestones!AB97</f>
        <v/>
      </c>
      <c r="L150" s="535" t="str">
        <f>E_MeasuresInvestMilestones!AC97</f>
        <v/>
      </c>
      <c r="M150" s="535" t="str">
        <f>E_MeasuresInvestMilestones!AD97</f>
        <v/>
      </c>
      <c r="N150" s="535" t="str">
        <f>E_MeasuresInvestMilestones!AE97</f>
        <v/>
      </c>
      <c r="O150" s="343"/>
    </row>
    <row r="151" spans="2:15" ht="12.75" customHeight="1" x14ac:dyDescent="0.2">
      <c r="B151" s="343"/>
      <c r="D151" s="344">
        <v>9</v>
      </c>
      <c r="E151" s="1327" t="str">
        <f>E_MeasuresInvestMilestones!Y98</f>
        <v/>
      </c>
      <c r="F151" s="1328"/>
      <c r="G151" s="1328"/>
      <c r="H151" s="1329"/>
      <c r="I151" s="535" t="str">
        <f>E_MeasuresInvestMilestones!Z98</f>
        <v/>
      </c>
      <c r="J151" s="535" t="str">
        <f>E_MeasuresInvestMilestones!AA98</f>
        <v/>
      </c>
      <c r="K151" s="535" t="str">
        <f>E_MeasuresInvestMilestones!AB98</f>
        <v/>
      </c>
      <c r="L151" s="535" t="str">
        <f>E_MeasuresInvestMilestones!AC98</f>
        <v/>
      </c>
      <c r="M151" s="535" t="str">
        <f>E_MeasuresInvestMilestones!AD98</f>
        <v/>
      </c>
      <c r="N151" s="535" t="str">
        <f>E_MeasuresInvestMilestones!AE98</f>
        <v/>
      </c>
      <c r="O151" s="343"/>
    </row>
    <row r="152" spans="2:15" ht="12.75" customHeight="1" x14ac:dyDescent="0.2">
      <c r="B152" s="343"/>
      <c r="D152" s="344">
        <v>10</v>
      </c>
      <c r="E152" s="1389" t="str">
        <f>E_MeasuresInvestMilestones!Y99</f>
        <v/>
      </c>
      <c r="F152" s="1390"/>
      <c r="G152" s="1390"/>
      <c r="H152" s="1391"/>
      <c r="I152" s="536" t="str">
        <f>E_MeasuresInvestMilestones!Z99</f>
        <v/>
      </c>
      <c r="J152" s="536" t="str">
        <f>E_MeasuresInvestMilestones!AA99</f>
        <v/>
      </c>
      <c r="K152" s="536" t="str">
        <f>E_MeasuresInvestMilestones!AB99</f>
        <v/>
      </c>
      <c r="L152" s="536" t="str">
        <f>E_MeasuresInvestMilestones!AC99</f>
        <v/>
      </c>
      <c r="M152" s="536" t="str">
        <f>E_MeasuresInvestMilestones!AD99</f>
        <v/>
      </c>
      <c r="N152" s="536" t="str">
        <f>E_MeasuresInvestMilestones!AE99</f>
        <v/>
      </c>
      <c r="O152" s="343"/>
    </row>
    <row r="153" spans="2:15" ht="5.0999999999999996" customHeight="1" x14ac:dyDescent="0.2">
      <c r="B153" s="343"/>
      <c r="C153" s="512"/>
      <c r="D153" s="524"/>
      <c r="E153" s="533"/>
      <c r="F153" s="533"/>
      <c r="G153" s="533"/>
      <c r="H153" s="533"/>
      <c r="I153" s="533"/>
      <c r="J153" s="533"/>
      <c r="K153" s="533"/>
      <c r="L153" s="533"/>
      <c r="M153" s="533"/>
      <c r="N153" s="533"/>
      <c r="O153" s="343"/>
    </row>
    <row r="154" spans="2:15" ht="12.75" customHeight="1" x14ac:dyDescent="0.2">
      <c r="B154" s="343"/>
      <c r="D154" s="513" t="s">
        <v>688</v>
      </c>
      <c r="E154" s="1392" t="str">
        <f>Translations!$B$244</f>
        <v>Основни етапи</v>
      </c>
      <c r="F154" s="1392"/>
      <c r="G154" s="1392"/>
      <c r="H154" s="1393"/>
      <c r="I154" s="388" t="str">
        <f>E_MeasuresInvestMilestones!Z119</f>
        <v>&lt;= 2025</v>
      </c>
      <c r="J154" s="388" t="str">
        <f>E_MeasuresInvestMilestones!AA119</f>
        <v>2026-2030</v>
      </c>
      <c r="K154" s="388" t="str">
        <f>E_MeasuresInvestMilestones!AB119</f>
        <v>2031-2035</v>
      </c>
      <c r="L154" s="388" t="str">
        <f>E_MeasuresInvestMilestones!AC119</f>
        <v>2036-2040</v>
      </c>
      <c r="M154" s="388" t="str">
        <f>E_MeasuresInvestMilestones!AD119</f>
        <v>2041-2045</v>
      </c>
      <c r="N154" s="388" t="str">
        <f>E_MeasuresInvestMilestones!AE119</f>
        <v>2046-2050</v>
      </c>
      <c r="O154" s="343"/>
    </row>
    <row r="155" spans="2:15" ht="12.75" customHeight="1" x14ac:dyDescent="0.2">
      <c r="B155" s="343"/>
      <c r="D155" s="344">
        <v>1</v>
      </c>
      <c r="E155" s="1386" t="str">
        <f>E_MeasuresInvestMilestones!Y120</f>
        <v/>
      </c>
      <c r="F155" s="1387"/>
      <c r="G155" s="1387"/>
      <c r="H155" s="1388"/>
      <c r="I155" s="534" t="str">
        <f>E_MeasuresInvestMilestones!Z120</f>
        <v/>
      </c>
      <c r="J155" s="534" t="str">
        <f>E_MeasuresInvestMilestones!AA120</f>
        <v/>
      </c>
      <c r="K155" s="534" t="str">
        <f>E_MeasuresInvestMilestones!AB120</f>
        <v/>
      </c>
      <c r="L155" s="534" t="str">
        <f>E_MeasuresInvestMilestones!AC120</f>
        <v/>
      </c>
      <c r="M155" s="534" t="str">
        <f>E_MeasuresInvestMilestones!AD120</f>
        <v/>
      </c>
      <c r="N155" s="534" t="str">
        <f>E_MeasuresInvestMilestones!AE120</f>
        <v/>
      </c>
      <c r="O155" s="343"/>
    </row>
    <row r="156" spans="2:15" ht="12.75" customHeight="1" x14ac:dyDescent="0.2">
      <c r="B156" s="343"/>
      <c r="D156" s="344">
        <v>2</v>
      </c>
      <c r="E156" s="1339" t="str">
        <f>E_MeasuresInvestMilestones!Y121</f>
        <v/>
      </c>
      <c r="F156" s="1337"/>
      <c r="G156" s="1337"/>
      <c r="H156" s="1338"/>
      <c r="I156" s="535" t="str">
        <f>E_MeasuresInvestMilestones!Z121</f>
        <v/>
      </c>
      <c r="J156" s="535" t="str">
        <f>E_MeasuresInvestMilestones!AA121</f>
        <v/>
      </c>
      <c r="K156" s="535" t="str">
        <f>E_MeasuresInvestMilestones!AB121</f>
        <v/>
      </c>
      <c r="L156" s="535" t="str">
        <f>E_MeasuresInvestMilestones!AC121</f>
        <v/>
      </c>
      <c r="M156" s="535" t="str">
        <f>E_MeasuresInvestMilestones!AD121</f>
        <v/>
      </c>
      <c r="N156" s="535" t="str">
        <f>E_MeasuresInvestMilestones!AE121</f>
        <v/>
      </c>
      <c r="O156" s="343"/>
    </row>
    <row r="157" spans="2:15" ht="12.75" customHeight="1" x14ac:dyDescent="0.2">
      <c r="B157" s="343"/>
      <c r="D157" s="344">
        <v>3</v>
      </c>
      <c r="E157" s="1339" t="str">
        <f>E_MeasuresInvestMilestones!Y122</f>
        <v/>
      </c>
      <c r="F157" s="1337"/>
      <c r="G157" s="1337"/>
      <c r="H157" s="1338"/>
      <c r="I157" s="535" t="str">
        <f>E_MeasuresInvestMilestones!Z122</f>
        <v/>
      </c>
      <c r="J157" s="535" t="str">
        <f>E_MeasuresInvestMilestones!AA122</f>
        <v/>
      </c>
      <c r="K157" s="535" t="str">
        <f>E_MeasuresInvestMilestones!AB122</f>
        <v/>
      </c>
      <c r="L157" s="535" t="str">
        <f>E_MeasuresInvestMilestones!AC122</f>
        <v/>
      </c>
      <c r="M157" s="535" t="str">
        <f>E_MeasuresInvestMilestones!AD122</f>
        <v/>
      </c>
      <c r="N157" s="535" t="str">
        <f>E_MeasuresInvestMilestones!AE122</f>
        <v/>
      </c>
      <c r="O157" s="343"/>
    </row>
    <row r="158" spans="2:15" ht="12.75" customHeight="1" x14ac:dyDescent="0.2">
      <c r="B158" s="343"/>
      <c r="D158" s="344">
        <v>4</v>
      </c>
      <c r="E158" s="1339" t="str">
        <f>E_MeasuresInvestMilestones!Y123</f>
        <v/>
      </c>
      <c r="F158" s="1337"/>
      <c r="G158" s="1337"/>
      <c r="H158" s="1338"/>
      <c r="I158" s="535" t="str">
        <f>E_MeasuresInvestMilestones!Z123</f>
        <v/>
      </c>
      <c r="J158" s="535" t="str">
        <f>E_MeasuresInvestMilestones!AA123</f>
        <v/>
      </c>
      <c r="K158" s="535" t="str">
        <f>E_MeasuresInvestMilestones!AB123</f>
        <v/>
      </c>
      <c r="L158" s="535" t="str">
        <f>E_MeasuresInvestMilestones!AC123</f>
        <v/>
      </c>
      <c r="M158" s="535" t="str">
        <f>E_MeasuresInvestMilestones!AD123</f>
        <v/>
      </c>
      <c r="N158" s="535" t="str">
        <f>E_MeasuresInvestMilestones!AE123</f>
        <v/>
      </c>
      <c r="O158" s="343"/>
    </row>
    <row r="159" spans="2:15" ht="12.75" customHeight="1" x14ac:dyDescent="0.2">
      <c r="B159" s="343"/>
      <c r="D159" s="344">
        <v>5</v>
      </c>
      <c r="E159" s="1339" t="str">
        <f>E_MeasuresInvestMilestones!Y124</f>
        <v/>
      </c>
      <c r="F159" s="1337"/>
      <c r="G159" s="1337"/>
      <c r="H159" s="1338"/>
      <c r="I159" s="535" t="str">
        <f>E_MeasuresInvestMilestones!Z124</f>
        <v/>
      </c>
      <c r="J159" s="535" t="str">
        <f>E_MeasuresInvestMilestones!AA124</f>
        <v/>
      </c>
      <c r="K159" s="535" t="str">
        <f>E_MeasuresInvestMilestones!AB124</f>
        <v/>
      </c>
      <c r="L159" s="535" t="str">
        <f>E_MeasuresInvestMilestones!AC124</f>
        <v/>
      </c>
      <c r="M159" s="535" t="str">
        <f>E_MeasuresInvestMilestones!AD124</f>
        <v/>
      </c>
      <c r="N159" s="535" t="str">
        <f>E_MeasuresInvestMilestones!AE124</f>
        <v/>
      </c>
      <c r="O159" s="343"/>
    </row>
    <row r="160" spans="2:15" ht="12.75" customHeight="1" x14ac:dyDescent="0.2">
      <c r="B160" s="343"/>
      <c r="D160" s="344">
        <v>6</v>
      </c>
      <c r="E160" s="1339" t="str">
        <f>E_MeasuresInvestMilestones!Y125</f>
        <v/>
      </c>
      <c r="F160" s="1337"/>
      <c r="G160" s="1337"/>
      <c r="H160" s="1338"/>
      <c r="I160" s="535" t="str">
        <f>E_MeasuresInvestMilestones!Z125</f>
        <v/>
      </c>
      <c r="J160" s="535" t="str">
        <f>E_MeasuresInvestMilestones!AA125</f>
        <v/>
      </c>
      <c r="K160" s="535" t="str">
        <f>E_MeasuresInvestMilestones!AB125</f>
        <v/>
      </c>
      <c r="L160" s="535" t="str">
        <f>E_MeasuresInvestMilestones!AC125</f>
        <v/>
      </c>
      <c r="M160" s="535" t="str">
        <f>E_MeasuresInvestMilestones!AD125</f>
        <v/>
      </c>
      <c r="N160" s="535" t="str">
        <f>E_MeasuresInvestMilestones!AE125</f>
        <v/>
      </c>
      <c r="O160" s="343"/>
    </row>
    <row r="161" spans="2:15" ht="12.75" customHeight="1" x14ac:dyDescent="0.2">
      <c r="B161" s="343"/>
      <c r="D161" s="344">
        <v>7</v>
      </c>
      <c r="E161" s="1339" t="str">
        <f>E_MeasuresInvestMilestones!Y126</f>
        <v/>
      </c>
      <c r="F161" s="1337"/>
      <c r="G161" s="1337"/>
      <c r="H161" s="1338"/>
      <c r="I161" s="535" t="str">
        <f>E_MeasuresInvestMilestones!Z126</f>
        <v/>
      </c>
      <c r="J161" s="535" t="str">
        <f>E_MeasuresInvestMilestones!AA126</f>
        <v/>
      </c>
      <c r="K161" s="535" t="str">
        <f>E_MeasuresInvestMilestones!AB126</f>
        <v/>
      </c>
      <c r="L161" s="535" t="str">
        <f>E_MeasuresInvestMilestones!AC126</f>
        <v/>
      </c>
      <c r="M161" s="535" t="str">
        <f>E_MeasuresInvestMilestones!AD126</f>
        <v/>
      </c>
      <c r="N161" s="535" t="str">
        <f>E_MeasuresInvestMilestones!AE126</f>
        <v/>
      </c>
      <c r="O161" s="343"/>
    </row>
    <row r="162" spans="2:15" ht="12.75" customHeight="1" x14ac:dyDescent="0.2">
      <c r="B162" s="343"/>
      <c r="D162" s="344">
        <v>8</v>
      </c>
      <c r="E162" s="1339" t="str">
        <f>E_MeasuresInvestMilestones!Y127</f>
        <v/>
      </c>
      <c r="F162" s="1337"/>
      <c r="G162" s="1337"/>
      <c r="H162" s="1338"/>
      <c r="I162" s="535" t="str">
        <f>E_MeasuresInvestMilestones!Z127</f>
        <v/>
      </c>
      <c r="J162" s="535" t="str">
        <f>E_MeasuresInvestMilestones!AA127</f>
        <v/>
      </c>
      <c r="K162" s="535" t="str">
        <f>E_MeasuresInvestMilestones!AB127</f>
        <v/>
      </c>
      <c r="L162" s="535" t="str">
        <f>E_MeasuresInvestMilestones!AC127</f>
        <v/>
      </c>
      <c r="M162" s="535" t="str">
        <f>E_MeasuresInvestMilestones!AD127</f>
        <v/>
      </c>
      <c r="N162" s="535" t="str">
        <f>E_MeasuresInvestMilestones!AE127</f>
        <v/>
      </c>
      <c r="O162" s="343"/>
    </row>
    <row r="163" spans="2:15" ht="12.75" customHeight="1" x14ac:dyDescent="0.2">
      <c r="B163" s="343"/>
      <c r="D163" s="344">
        <v>9</v>
      </c>
      <c r="E163" s="1339" t="str">
        <f>E_MeasuresInvestMilestones!Y128</f>
        <v/>
      </c>
      <c r="F163" s="1337"/>
      <c r="G163" s="1337"/>
      <c r="H163" s="1338"/>
      <c r="I163" s="535" t="str">
        <f>E_MeasuresInvestMilestones!Z128</f>
        <v/>
      </c>
      <c r="J163" s="535" t="str">
        <f>E_MeasuresInvestMilestones!AA128</f>
        <v/>
      </c>
      <c r="K163" s="535" t="str">
        <f>E_MeasuresInvestMilestones!AB128</f>
        <v/>
      </c>
      <c r="L163" s="535" t="str">
        <f>E_MeasuresInvestMilestones!AC128</f>
        <v/>
      </c>
      <c r="M163" s="535" t="str">
        <f>E_MeasuresInvestMilestones!AD128</f>
        <v/>
      </c>
      <c r="N163" s="535" t="str">
        <f>E_MeasuresInvestMilestones!AE128</f>
        <v/>
      </c>
      <c r="O163" s="343"/>
    </row>
    <row r="164" spans="2:15" ht="12.75" customHeight="1" x14ac:dyDescent="0.2">
      <c r="B164" s="343"/>
      <c r="D164" s="344">
        <v>10</v>
      </c>
      <c r="E164" s="1339" t="str">
        <f>E_MeasuresInvestMilestones!Y129</f>
        <v/>
      </c>
      <c r="F164" s="1337"/>
      <c r="G164" s="1337"/>
      <c r="H164" s="1338"/>
      <c r="I164" s="535" t="str">
        <f>E_MeasuresInvestMilestones!Z129</f>
        <v/>
      </c>
      <c r="J164" s="535" t="str">
        <f>E_MeasuresInvestMilestones!AA129</f>
        <v/>
      </c>
      <c r="K164" s="535" t="str">
        <f>E_MeasuresInvestMilestones!AB129</f>
        <v/>
      </c>
      <c r="L164" s="535" t="str">
        <f>E_MeasuresInvestMilestones!AC129</f>
        <v/>
      </c>
      <c r="M164" s="535" t="str">
        <f>E_MeasuresInvestMilestones!AD129</f>
        <v/>
      </c>
      <c r="N164" s="535" t="str">
        <f>E_MeasuresInvestMilestones!AE129</f>
        <v/>
      </c>
      <c r="O164" s="343"/>
    </row>
    <row r="165" spans="2:15" ht="12.75" customHeight="1" x14ac:dyDescent="0.2">
      <c r="B165" s="343"/>
      <c r="D165" s="344">
        <v>11</v>
      </c>
      <c r="E165" s="1339" t="str">
        <f>E_MeasuresInvestMilestones!Y130</f>
        <v/>
      </c>
      <c r="F165" s="1337"/>
      <c r="G165" s="1337"/>
      <c r="H165" s="1338"/>
      <c r="I165" s="535" t="str">
        <f>E_MeasuresInvestMilestones!Z130</f>
        <v/>
      </c>
      <c r="J165" s="535" t="str">
        <f>E_MeasuresInvestMilestones!AA130</f>
        <v/>
      </c>
      <c r="K165" s="535" t="str">
        <f>E_MeasuresInvestMilestones!AB130</f>
        <v/>
      </c>
      <c r="L165" s="535" t="str">
        <f>E_MeasuresInvestMilestones!AC130</f>
        <v/>
      </c>
      <c r="M165" s="535" t="str">
        <f>E_MeasuresInvestMilestones!AD130</f>
        <v/>
      </c>
      <c r="N165" s="535" t="str">
        <f>E_MeasuresInvestMilestones!AE130</f>
        <v/>
      </c>
      <c r="O165" s="343"/>
    </row>
    <row r="166" spans="2:15" ht="12.75" customHeight="1" x14ac:dyDescent="0.2">
      <c r="B166" s="343"/>
      <c r="D166" s="344">
        <v>12</v>
      </c>
      <c r="E166" s="1339" t="str">
        <f>E_MeasuresInvestMilestones!Y131</f>
        <v/>
      </c>
      <c r="F166" s="1337"/>
      <c r="G166" s="1337"/>
      <c r="H166" s="1338"/>
      <c r="I166" s="535" t="str">
        <f>E_MeasuresInvestMilestones!Z131</f>
        <v/>
      </c>
      <c r="J166" s="535" t="str">
        <f>E_MeasuresInvestMilestones!AA131</f>
        <v/>
      </c>
      <c r="K166" s="535" t="str">
        <f>E_MeasuresInvestMilestones!AB131</f>
        <v/>
      </c>
      <c r="L166" s="535" t="str">
        <f>E_MeasuresInvestMilestones!AC131</f>
        <v/>
      </c>
      <c r="M166" s="535" t="str">
        <f>E_MeasuresInvestMilestones!AD131</f>
        <v/>
      </c>
      <c r="N166" s="535" t="str">
        <f>E_MeasuresInvestMilestones!AE131</f>
        <v/>
      </c>
      <c r="O166" s="343"/>
    </row>
    <row r="167" spans="2:15" ht="12.75" customHeight="1" x14ac:dyDescent="0.2">
      <c r="B167" s="343"/>
      <c r="D167" s="344">
        <v>13</v>
      </c>
      <c r="E167" s="1339" t="str">
        <f>E_MeasuresInvestMilestones!Y132</f>
        <v/>
      </c>
      <c r="F167" s="1337"/>
      <c r="G167" s="1337"/>
      <c r="H167" s="1338"/>
      <c r="I167" s="535" t="str">
        <f>E_MeasuresInvestMilestones!Z132</f>
        <v/>
      </c>
      <c r="J167" s="535" t="str">
        <f>E_MeasuresInvestMilestones!AA132</f>
        <v/>
      </c>
      <c r="K167" s="535" t="str">
        <f>E_MeasuresInvestMilestones!AB132</f>
        <v/>
      </c>
      <c r="L167" s="535" t="str">
        <f>E_MeasuresInvestMilestones!AC132</f>
        <v/>
      </c>
      <c r="M167" s="535" t="str">
        <f>E_MeasuresInvestMilestones!AD132</f>
        <v/>
      </c>
      <c r="N167" s="535" t="str">
        <f>E_MeasuresInvestMilestones!AE132</f>
        <v/>
      </c>
      <c r="O167" s="343"/>
    </row>
    <row r="168" spans="2:15" ht="12.75" customHeight="1" x14ac:dyDescent="0.2">
      <c r="B168" s="343"/>
      <c r="D168" s="344">
        <v>14</v>
      </c>
      <c r="E168" s="1339" t="str">
        <f>E_MeasuresInvestMilestones!Y133</f>
        <v/>
      </c>
      <c r="F168" s="1337"/>
      <c r="G168" s="1337"/>
      <c r="H168" s="1338"/>
      <c r="I168" s="535" t="str">
        <f>E_MeasuresInvestMilestones!Z133</f>
        <v/>
      </c>
      <c r="J168" s="535" t="str">
        <f>E_MeasuresInvestMilestones!AA133</f>
        <v/>
      </c>
      <c r="K168" s="535" t="str">
        <f>E_MeasuresInvestMilestones!AB133</f>
        <v/>
      </c>
      <c r="L168" s="535" t="str">
        <f>E_MeasuresInvestMilestones!AC133</f>
        <v/>
      </c>
      <c r="M168" s="535" t="str">
        <f>E_MeasuresInvestMilestones!AD133</f>
        <v/>
      </c>
      <c r="N168" s="535" t="str">
        <f>E_MeasuresInvestMilestones!AE133</f>
        <v/>
      </c>
      <c r="O168" s="343"/>
    </row>
    <row r="169" spans="2:15" ht="12.75" customHeight="1" x14ac:dyDescent="0.2">
      <c r="B169" s="343"/>
      <c r="D169" s="344">
        <v>15</v>
      </c>
      <c r="E169" s="1339" t="str">
        <f>E_MeasuresInvestMilestones!Y134</f>
        <v/>
      </c>
      <c r="F169" s="1337"/>
      <c r="G169" s="1337"/>
      <c r="H169" s="1338"/>
      <c r="I169" s="535" t="str">
        <f>E_MeasuresInvestMilestones!Z134</f>
        <v/>
      </c>
      <c r="J169" s="535" t="str">
        <f>E_MeasuresInvestMilestones!AA134</f>
        <v/>
      </c>
      <c r="K169" s="535" t="str">
        <f>E_MeasuresInvestMilestones!AB134</f>
        <v/>
      </c>
      <c r="L169" s="535" t="str">
        <f>E_MeasuresInvestMilestones!AC134</f>
        <v/>
      </c>
      <c r="M169" s="535" t="str">
        <f>E_MeasuresInvestMilestones!AD134</f>
        <v/>
      </c>
      <c r="N169" s="535" t="str">
        <f>E_MeasuresInvestMilestones!AE134</f>
        <v/>
      </c>
      <c r="O169" s="343"/>
    </row>
    <row r="170" spans="2:15" ht="12.75" customHeight="1" x14ac:dyDescent="0.2">
      <c r="B170" s="343"/>
      <c r="D170" s="344">
        <v>16</v>
      </c>
      <c r="E170" s="1339" t="str">
        <f>E_MeasuresInvestMilestones!Y135</f>
        <v/>
      </c>
      <c r="F170" s="1337"/>
      <c r="G170" s="1337"/>
      <c r="H170" s="1338"/>
      <c r="I170" s="535" t="str">
        <f>E_MeasuresInvestMilestones!Z135</f>
        <v/>
      </c>
      <c r="J170" s="535" t="str">
        <f>E_MeasuresInvestMilestones!AA135</f>
        <v/>
      </c>
      <c r="K170" s="535" t="str">
        <f>E_MeasuresInvestMilestones!AB135</f>
        <v/>
      </c>
      <c r="L170" s="535" t="str">
        <f>E_MeasuresInvestMilestones!AC135</f>
        <v/>
      </c>
      <c r="M170" s="535" t="str">
        <f>E_MeasuresInvestMilestones!AD135</f>
        <v/>
      </c>
      <c r="N170" s="535" t="str">
        <f>E_MeasuresInvestMilestones!AE135</f>
        <v/>
      </c>
      <c r="O170" s="343"/>
    </row>
    <row r="171" spans="2:15" ht="12.75" customHeight="1" x14ac:dyDescent="0.2">
      <c r="B171" s="343"/>
      <c r="D171" s="344">
        <v>17</v>
      </c>
      <c r="E171" s="1339" t="str">
        <f>E_MeasuresInvestMilestones!Y136</f>
        <v/>
      </c>
      <c r="F171" s="1337"/>
      <c r="G171" s="1337"/>
      <c r="H171" s="1338"/>
      <c r="I171" s="535" t="str">
        <f>E_MeasuresInvestMilestones!Z136</f>
        <v/>
      </c>
      <c r="J171" s="535" t="str">
        <f>E_MeasuresInvestMilestones!AA136</f>
        <v/>
      </c>
      <c r="K171" s="535" t="str">
        <f>E_MeasuresInvestMilestones!AB136</f>
        <v/>
      </c>
      <c r="L171" s="535" t="str">
        <f>E_MeasuresInvestMilestones!AC136</f>
        <v/>
      </c>
      <c r="M171" s="535" t="str">
        <f>E_MeasuresInvestMilestones!AD136</f>
        <v/>
      </c>
      <c r="N171" s="535" t="str">
        <f>E_MeasuresInvestMilestones!AE136</f>
        <v/>
      </c>
      <c r="O171" s="343"/>
    </row>
    <row r="172" spans="2:15" ht="12.75" customHeight="1" x14ac:dyDescent="0.2">
      <c r="B172" s="343"/>
      <c r="D172" s="344">
        <v>18</v>
      </c>
      <c r="E172" s="1339" t="str">
        <f>E_MeasuresInvestMilestones!Y137</f>
        <v/>
      </c>
      <c r="F172" s="1337"/>
      <c r="G172" s="1337"/>
      <c r="H172" s="1338"/>
      <c r="I172" s="535" t="str">
        <f>E_MeasuresInvestMilestones!Z137</f>
        <v/>
      </c>
      <c r="J172" s="535" t="str">
        <f>E_MeasuresInvestMilestones!AA137</f>
        <v/>
      </c>
      <c r="K172" s="535" t="str">
        <f>E_MeasuresInvestMilestones!AB137</f>
        <v/>
      </c>
      <c r="L172" s="535" t="str">
        <f>E_MeasuresInvestMilestones!AC137</f>
        <v/>
      </c>
      <c r="M172" s="535" t="str">
        <f>E_MeasuresInvestMilestones!AD137</f>
        <v/>
      </c>
      <c r="N172" s="535" t="str">
        <f>E_MeasuresInvestMilestones!AE137</f>
        <v/>
      </c>
      <c r="O172" s="343"/>
    </row>
    <row r="173" spans="2:15" ht="12.75" customHeight="1" x14ac:dyDescent="0.2">
      <c r="B173" s="343"/>
      <c r="D173" s="344">
        <v>19</v>
      </c>
      <c r="E173" s="1339" t="str">
        <f>E_MeasuresInvestMilestones!Y138</f>
        <v/>
      </c>
      <c r="F173" s="1337"/>
      <c r="G173" s="1337"/>
      <c r="H173" s="1338"/>
      <c r="I173" s="535" t="str">
        <f>E_MeasuresInvestMilestones!Z138</f>
        <v/>
      </c>
      <c r="J173" s="535" t="str">
        <f>E_MeasuresInvestMilestones!AA138</f>
        <v/>
      </c>
      <c r="K173" s="535" t="str">
        <f>E_MeasuresInvestMilestones!AB138</f>
        <v/>
      </c>
      <c r="L173" s="535" t="str">
        <f>E_MeasuresInvestMilestones!AC138</f>
        <v/>
      </c>
      <c r="M173" s="535" t="str">
        <f>E_MeasuresInvestMilestones!AD138</f>
        <v/>
      </c>
      <c r="N173" s="535" t="str">
        <f>E_MeasuresInvestMilestones!AE138</f>
        <v/>
      </c>
      <c r="O173" s="343"/>
    </row>
    <row r="174" spans="2:15" ht="12.75" customHeight="1" x14ac:dyDescent="0.2">
      <c r="B174" s="343"/>
      <c r="D174" s="344">
        <v>20</v>
      </c>
      <c r="E174" s="1339" t="str">
        <f>E_MeasuresInvestMilestones!Y139</f>
        <v/>
      </c>
      <c r="F174" s="1337"/>
      <c r="G174" s="1337"/>
      <c r="H174" s="1338"/>
      <c r="I174" s="535" t="str">
        <f>E_MeasuresInvestMilestones!Z139</f>
        <v/>
      </c>
      <c r="J174" s="535" t="str">
        <f>E_MeasuresInvestMilestones!AA139</f>
        <v/>
      </c>
      <c r="K174" s="535" t="str">
        <f>E_MeasuresInvestMilestones!AB139</f>
        <v/>
      </c>
      <c r="L174" s="535" t="str">
        <f>E_MeasuresInvestMilestones!AC139</f>
        <v/>
      </c>
      <c r="M174" s="535" t="str">
        <f>E_MeasuresInvestMilestones!AD139</f>
        <v/>
      </c>
      <c r="N174" s="535" t="str">
        <f>E_MeasuresInvestMilestones!AE139</f>
        <v/>
      </c>
      <c r="O174" s="343"/>
    </row>
    <row r="175" spans="2:15" ht="12.75" customHeight="1" x14ac:dyDescent="0.2">
      <c r="B175" s="343"/>
      <c r="D175" s="344">
        <v>21</v>
      </c>
      <c r="E175" s="1339" t="str">
        <f>E_MeasuresInvestMilestones!Y140</f>
        <v/>
      </c>
      <c r="F175" s="1337"/>
      <c r="G175" s="1337"/>
      <c r="H175" s="1338"/>
      <c r="I175" s="535" t="str">
        <f>E_MeasuresInvestMilestones!Z140</f>
        <v/>
      </c>
      <c r="J175" s="535" t="str">
        <f>E_MeasuresInvestMilestones!AA140</f>
        <v/>
      </c>
      <c r="K175" s="535" t="str">
        <f>E_MeasuresInvestMilestones!AB140</f>
        <v/>
      </c>
      <c r="L175" s="535" t="str">
        <f>E_MeasuresInvestMilestones!AC140</f>
        <v/>
      </c>
      <c r="M175" s="535" t="str">
        <f>E_MeasuresInvestMilestones!AD140</f>
        <v/>
      </c>
      <c r="N175" s="535" t="str">
        <f>E_MeasuresInvestMilestones!AE140</f>
        <v/>
      </c>
      <c r="O175" s="343"/>
    </row>
    <row r="176" spans="2:15" ht="12.75" customHeight="1" x14ac:dyDescent="0.2">
      <c r="B176" s="343"/>
      <c r="D176" s="344">
        <v>22</v>
      </c>
      <c r="E176" s="1339" t="str">
        <f>E_MeasuresInvestMilestones!Y141</f>
        <v/>
      </c>
      <c r="F176" s="1337"/>
      <c r="G176" s="1337"/>
      <c r="H176" s="1338"/>
      <c r="I176" s="535" t="str">
        <f>E_MeasuresInvestMilestones!Z141</f>
        <v/>
      </c>
      <c r="J176" s="535" t="str">
        <f>E_MeasuresInvestMilestones!AA141</f>
        <v/>
      </c>
      <c r="K176" s="535" t="str">
        <f>E_MeasuresInvestMilestones!AB141</f>
        <v/>
      </c>
      <c r="L176" s="535" t="str">
        <f>E_MeasuresInvestMilestones!AC141</f>
        <v/>
      </c>
      <c r="M176" s="535" t="str">
        <f>E_MeasuresInvestMilestones!AD141</f>
        <v/>
      </c>
      <c r="N176" s="535" t="str">
        <f>E_MeasuresInvestMilestones!AE141</f>
        <v/>
      </c>
      <c r="O176" s="343"/>
    </row>
    <row r="177" spans="1:32" ht="12.75" customHeight="1" x14ac:dyDescent="0.2">
      <c r="B177" s="343"/>
      <c r="D177" s="344">
        <v>23</v>
      </c>
      <c r="E177" s="1339" t="str">
        <f>E_MeasuresInvestMilestones!Y142</f>
        <v/>
      </c>
      <c r="F177" s="1337"/>
      <c r="G177" s="1337"/>
      <c r="H177" s="1338"/>
      <c r="I177" s="535" t="str">
        <f>E_MeasuresInvestMilestones!Z142</f>
        <v/>
      </c>
      <c r="J177" s="535" t="str">
        <f>E_MeasuresInvestMilestones!AA142</f>
        <v/>
      </c>
      <c r="K177" s="535" t="str">
        <f>E_MeasuresInvestMilestones!AB142</f>
        <v/>
      </c>
      <c r="L177" s="535" t="str">
        <f>E_MeasuresInvestMilestones!AC142</f>
        <v/>
      </c>
      <c r="M177" s="535" t="str">
        <f>E_MeasuresInvestMilestones!AD142</f>
        <v/>
      </c>
      <c r="N177" s="535" t="str">
        <f>E_MeasuresInvestMilestones!AE142</f>
        <v/>
      </c>
      <c r="O177" s="343"/>
    </row>
    <row r="178" spans="1:32" ht="12.75" customHeight="1" x14ac:dyDescent="0.2">
      <c r="B178" s="343"/>
      <c r="D178" s="344">
        <v>24</v>
      </c>
      <c r="E178" s="1339" t="str">
        <f>E_MeasuresInvestMilestones!Y143</f>
        <v/>
      </c>
      <c r="F178" s="1337"/>
      <c r="G178" s="1337"/>
      <c r="H178" s="1338"/>
      <c r="I178" s="535" t="str">
        <f>E_MeasuresInvestMilestones!Z143</f>
        <v/>
      </c>
      <c r="J178" s="535" t="str">
        <f>E_MeasuresInvestMilestones!AA143</f>
        <v/>
      </c>
      <c r="K178" s="535" t="str">
        <f>E_MeasuresInvestMilestones!AB143</f>
        <v/>
      </c>
      <c r="L178" s="535" t="str">
        <f>E_MeasuresInvestMilestones!AC143</f>
        <v/>
      </c>
      <c r="M178" s="535" t="str">
        <f>E_MeasuresInvestMilestones!AD143</f>
        <v/>
      </c>
      <c r="N178" s="535" t="str">
        <f>E_MeasuresInvestMilestones!AE143</f>
        <v/>
      </c>
      <c r="O178" s="343"/>
    </row>
    <row r="179" spans="1:32" ht="12.75" customHeight="1" x14ac:dyDescent="0.2">
      <c r="B179" s="343"/>
      <c r="D179" s="344">
        <v>25</v>
      </c>
      <c r="E179" s="1339" t="str">
        <f>E_MeasuresInvestMilestones!Y144</f>
        <v/>
      </c>
      <c r="F179" s="1337"/>
      <c r="G179" s="1337"/>
      <c r="H179" s="1338"/>
      <c r="I179" s="535" t="str">
        <f>E_MeasuresInvestMilestones!Z144</f>
        <v/>
      </c>
      <c r="J179" s="535" t="str">
        <f>E_MeasuresInvestMilestones!AA144</f>
        <v/>
      </c>
      <c r="K179" s="535" t="str">
        <f>E_MeasuresInvestMilestones!AB144</f>
        <v/>
      </c>
      <c r="L179" s="535" t="str">
        <f>E_MeasuresInvestMilestones!AC144</f>
        <v/>
      </c>
      <c r="M179" s="535" t="str">
        <f>E_MeasuresInvestMilestones!AD144</f>
        <v/>
      </c>
      <c r="N179" s="535" t="str">
        <f>E_MeasuresInvestMilestones!AE144</f>
        <v/>
      </c>
      <c r="O179" s="343"/>
    </row>
    <row r="180" spans="1:32" ht="12.75" customHeight="1" x14ac:dyDescent="0.2">
      <c r="B180" s="343"/>
      <c r="D180" s="344">
        <v>26</v>
      </c>
      <c r="E180" s="1339" t="str">
        <f>E_MeasuresInvestMilestones!Y145</f>
        <v/>
      </c>
      <c r="F180" s="1337"/>
      <c r="G180" s="1337"/>
      <c r="H180" s="1338"/>
      <c r="I180" s="535" t="str">
        <f>E_MeasuresInvestMilestones!Z145</f>
        <v/>
      </c>
      <c r="J180" s="535" t="str">
        <f>E_MeasuresInvestMilestones!AA145</f>
        <v/>
      </c>
      <c r="K180" s="535" t="str">
        <f>E_MeasuresInvestMilestones!AB145</f>
        <v/>
      </c>
      <c r="L180" s="535" t="str">
        <f>E_MeasuresInvestMilestones!AC145</f>
        <v/>
      </c>
      <c r="M180" s="535" t="str">
        <f>E_MeasuresInvestMilestones!AD145</f>
        <v/>
      </c>
      <c r="N180" s="535" t="str">
        <f>E_MeasuresInvestMilestones!AE145</f>
        <v/>
      </c>
      <c r="O180" s="343"/>
    </row>
    <row r="181" spans="1:32" ht="12.75" customHeight="1" x14ac:dyDescent="0.2">
      <c r="B181" s="343"/>
      <c r="D181" s="344">
        <v>27</v>
      </c>
      <c r="E181" s="1339" t="str">
        <f>E_MeasuresInvestMilestones!Y146</f>
        <v/>
      </c>
      <c r="F181" s="1337"/>
      <c r="G181" s="1337"/>
      <c r="H181" s="1338"/>
      <c r="I181" s="535" t="str">
        <f>E_MeasuresInvestMilestones!Z146</f>
        <v/>
      </c>
      <c r="J181" s="535" t="str">
        <f>E_MeasuresInvestMilestones!AA146</f>
        <v/>
      </c>
      <c r="K181" s="535" t="str">
        <f>E_MeasuresInvestMilestones!AB146</f>
        <v/>
      </c>
      <c r="L181" s="535" t="str">
        <f>E_MeasuresInvestMilestones!AC146</f>
        <v/>
      </c>
      <c r="M181" s="535" t="str">
        <f>E_MeasuresInvestMilestones!AD146</f>
        <v/>
      </c>
      <c r="N181" s="535" t="str">
        <f>E_MeasuresInvestMilestones!AE146</f>
        <v/>
      </c>
      <c r="O181" s="343"/>
    </row>
    <row r="182" spans="1:32" ht="12.75" customHeight="1" x14ac:dyDescent="0.2">
      <c r="B182" s="343"/>
      <c r="D182" s="344">
        <v>28</v>
      </c>
      <c r="E182" s="1339" t="str">
        <f>E_MeasuresInvestMilestones!Y147</f>
        <v/>
      </c>
      <c r="F182" s="1337"/>
      <c r="G182" s="1337"/>
      <c r="H182" s="1338"/>
      <c r="I182" s="535" t="str">
        <f>E_MeasuresInvestMilestones!Z147</f>
        <v/>
      </c>
      <c r="J182" s="535" t="str">
        <f>E_MeasuresInvestMilestones!AA147</f>
        <v/>
      </c>
      <c r="K182" s="535" t="str">
        <f>E_MeasuresInvestMilestones!AB147</f>
        <v/>
      </c>
      <c r="L182" s="535" t="str">
        <f>E_MeasuresInvestMilestones!AC147</f>
        <v/>
      </c>
      <c r="M182" s="535" t="str">
        <f>E_MeasuresInvestMilestones!AD147</f>
        <v/>
      </c>
      <c r="N182" s="535" t="str">
        <f>E_MeasuresInvestMilestones!AE147</f>
        <v/>
      </c>
      <c r="O182" s="343"/>
    </row>
    <row r="183" spans="1:32" ht="12.75" customHeight="1" x14ac:dyDescent="0.2">
      <c r="B183" s="343"/>
      <c r="D183" s="344">
        <v>29</v>
      </c>
      <c r="E183" s="1339" t="str">
        <f>E_MeasuresInvestMilestones!Y148</f>
        <v/>
      </c>
      <c r="F183" s="1337"/>
      <c r="G183" s="1337"/>
      <c r="H183" s="1338"/>
      <c r="I183" s="535" t="str">
        <f>E_MeasuresInvestMilestones!Z148</f>
        <v/>
      </c>
      <c r="J183" s="535" t="str">
        <f>E_MeasuresInvestMilestones!AA148</f>
        <v/>
      </c>
      <c r="K183" s="535" t="str">
        <f>E_MeasuresInvestMilestones!AB148</f>
        <v/>
      </c>
      <c r="L183" s="535" t="str">
        <f>E_MeasuresInvestMilestones!AC148</f>
        <v/>
      </c>
      <c r="M183" s="535" t="str">
        <f>E_MeasuresInvestMilestones!AD148</f>
        <v/>
      </c>
      <c r="N183" s="535" t="str">
        <f>E_MeasuresInvestMilestones!AE148</f>
        <v/>
      </c>
      <c r="O183" s="343"/>
    </row>
    <row r="184" spans="1:32" ht="12.75" customHeight="1" x14ac:dyDescent="0.2">
      <c r="D184" s="344">
        <v>30</v>
      </c>
      <c r="E184" s="1330" t="str">
        <f>E_MeasuresInvestMilestones!Y149</f>
        <v/>
      </c>
      <c r="F184" s="1331"/>
      <c r="G184" s="1331"/>
      <c r="H184" s="1332"/>
      <c r="I184" s="536" t="str">
        <f>E_MeasuresInvestMilestones!Z149</f>
        <v/>
      </c>
      <c r="J184" s="536" t="str">
        <f>E_MeasuresInvestMilestones!AA149</f>
        <v/>
      </c>
      <c r="K184" s="536" t="str">
        <f>E_MeasuresInvestMilestones!AB149</f>
        <v/>
      </c>
      <c r="L184" s="536" t="str">
        <f>E_MeasuresInvestMilestones!AC149</f>
        <v/>
      </c>
      <c r="M184" s="536" t="str">
        <f>E_MeasuresInvestMilestones!AD149</f>
        <v/>
      </c>
      <c r="N184" s="536" t="str">
        <f>E_MeasuresInvestMilestones!AE149</f>
        <v/>
      </c>
    </row>
    <row r="185" spans="1:32" ht="12.75" customHeight="1" x14ac:dyDescent="0.2">
      <c r="D185" s="344"/>
      <c r="E185" s="644"/>
      <c r="F185" s="644"/>
      <c r="G185" s="644"/>
      <c r="H185" s="644"/>
      <c r="I185" s="537"/>
      <c r="J185" s="537"/>
      <c r="K185" s="537"/>
      <c r="L185" s="537"/>
      <c r="M185" s="537"/>
      <c r="N185" s="537"/>
    </row>
    <row r="186" spans="1:32" s="370" customFormat="1" ht="18" customHeight="1" x14ac:dyDescent="0.25">
      <c r="A186" s="409">
        <v>5</v>
      </c>
      <c r="B186" s="120"/>
      <c r="C186" s="542" t="s">
        <v>717</v>
      </c>
      <c r="D186" s="1367" t="str">
        <f>Translations!$B$315</f>
        <v>Подробности за мерките, инвестициите и основните етапи</v>
      </c>
      <c r="E186" s="1368"/>
      <c r="F186" s="1368"/>
      <c r="G186" s="1368"/>
      <c r="H186" s="1368"/>
      <c r="I186" s="1368"/>
      <c r="J186" s="1368"/>
      <c r="K186" s="1368"/>
      <c r="L186" s="1368"/>
      <c r="M186" s="1368"/>
      <c r="N186" s="1368"/>
      <c r="O186" s="120"/>
      <c r="P186" s="287" t="str">
        <f>Translations!$B$316</f>
        <v>Подробности за мерките &amp; Co.</v>
      </c>
      <c r="Q186" s="169"/>
      <c r="R186" s="169"/>
      <c r="S186" s="169"/>
      <c r="T186" s="169"/>
      <c r="U186" s="169"/>
      <c r="V186" s="169"/>
      <c r="W186" s="169"/>
      <c r="X186" s="169"/>
      <c r="Y186" s="169"/>
      <c r="Z186" s="169"/>
      <c r="AA186" s="169"/>
      <c r="AB186" s="169"/>
      <c r="AC186" s="169"/>
      <c r="AD186" s="169"/>
      <c r="AE186" s="169"/>
      <c r="AF186" s="169"/>
    </row>
    <row r="187" spans="1:32" ht="5.0999999999999996" customHeight="1" x14ac:dyDescent="0.2">
      <c r="D187" s="344"/>
      <c r="E187" s="644"/>
      <c r="F187" s="644"/>
      <c r="G187" s="644"/>
      <c r="H187" s="644"/>
      <c r="I187" s="537"/>
      <c r="J187" s="537"/>
      <c r="K187" s="537"/>
      <c r="L187" s="537"/>
      <c r="M187" s="537"/>
      <c r="N187" s="537"/>
    </row>
    <row r="188" spans="1:32" ht="12.75" customHeight="1" x14ac:dyDescent="0.2">
      <c r="D188" s="513" t="s">
        <v>114</v>
      </c>
      <c r="E188" s="1354" t="str">
        <f>Translations!$B$182</f>
        <v>Мерки</v>
      </c>
      <c r="F188" s="1364"/>
      <c r="G188" s="1364"/>
      <c r="H188" s="1364"/>
      <c r="I188" s="1364"/>
      <c r="J188" s="1364"/>
      <c r="K188" s="1364"/>
      <c r="L188" s="1364"/>
      <c r="M188" s="1364"/>
      <c r="N188" s="1364"/>
    </row>
    <row r="189" spans="1:32" ht="5.0999999999999996" customHeight="1" x14ac:dyDescent="0.2"/>
    <row r="190" spans="1:32" ht="12.75" customHeight="1" x14ac:dyDescent="0.2">
      <c r="D190" s="7" t="str">
        <f>Translations!$B$110</f>
        <v>Не.</v>
      </c>
      <c r="E190" s="296" t="str">
        <f>Translations!$B$189</f>
        <v>Период</v>
      </c>
      <c r="F190" s="1078" t="str">
        <f>Translations!$B$190</f>
        <v>Кратко име или вътрешен идентификатор</v>
      </c>
      <c r="G190" s="1080"/>
      <c r="H190" s="1078" t="str">
        <f>Translations!$B$191</f>
        <v>Подробно описание</v>
      </c>
      <c r="I190" s="1079"/>
      <c r="J190" s="1079"/>
      <c r="K190" s="1079"/>
      <c r="L190" s="1079"/>
      <c r="M190" s="1079"/>
      <c r="N190" s="1079"/>
    </row>
    <row r="191" spans="1:32" ht="12.75" customHeight="1" x14ac:dyDescent="0.2">
      <c r="D191" s="352" t="s">
        <v>539</v>
      </c>
      <c r="E191" s="464" t="str">
        <f>IF(E_MeasuresInvestMilestones!E22="","",E_MeasuresInvestMilestones!E22)</f>
        <v/>
      </c>
      <c r="F191" s="1081" t="str">
        <f>IF(E_MeasuresInvestMilestones!F22="","",E_MeasuresInvestMilestones!F22)</f>
        <v/>
      </c>
      <c r="G191" s="1083" t="str">
        <f>IF(E_MeasuresInvestMilestones!G22="","",E_MeasuresInvestMilestones!G22)</f>
        <v/>
      </c>
      <c r="H191" s="1081" t="str">
        <f>IF(E_MeasuresInvestMilestones!H22="","",E_MeasuresInvestMilestones!H22)</f>
        <v/>
      </c>
      <c r="I191" s="1365" t="str">
        <f>IF(E_MeasuresInvestMilestones!I22="","",E_MeasuresInvestMilestones!I22)</f>
        <v/>
      </c>
      <c r="J191" s="1365" t="str">
        <f>IF(E_MeasuresInvestMilestones!J22="","",E_MeasuresInvestMilestones!J22)</f>
        <v/>
      </c>
      <c r="K191" s="1365" t="str">
        <f>IF(E_MeasuresInvestMilestones!K22="","",E_MeasuresInvestMilestones!K22)</f>
        <v/>
      </c>
      <c r="L191" s="1365" t="str">
        <f>IF(E_MeasuresInvestMilestones!L22="","",E_MeasuresInvestMilestones!L22)</f>
        <v/>
      </c>
      <c r="M191" s="1365" t="str">
        <f>IF(E_MeasuresInvestMilestones!M22="","",E_MeasuresInvestMilestones!M22)</f>
        <v/>
      </c>
      <c r="N191" s="1366" t="str">
        <f>IF(E_MeasuresInvestMilestones!N22="","",E_MeasuresInvestMilestones!N22)</f>
        <v/>
      </c>
    </row>
    <row r="192" spans="1:32" ht="12.75" customHeight="1" x14ac:dyDescent="0.2">
      <c r="D192" s="347" t="s">
        <v>540</v>
      </c>
      <c r="E192" s="465" t="str">
        <f>IF(E_MeasuresInvestMilestones!E23="","",E_MeasuresInvestMilestones!E23)</f>
        <v/>
      </c>
      <c r="F192" s="1084" t="str">
        <f>IF(E_MeasuresInvestMilestones!F23="","",E_MeasuresInvestMilestones!F23)</f>
        <v/>
      </c>
      <c r="G192" s="1086" t="str">
        <f>IF(E_MeasuresInvestMilestones!G23="","",E_MeasuresInvestMilestones!G23)</f>
        <v/>
      </c>
      <c r="H192" s="1084" t="str">
        <f>IF(E_MeasuresInvestMilestones!H23="","",E_MeasuresInvestMilestones!H23)</f>
        <v/>
      </c>
      <c r="I192" s="1357" t="str">
        <f>IF(E_MeasuresInvestMilestones!I23="","",E_MeasuresInvestMilestones!I23)</f>
        <v/>
      </c>
      <c r="J192" s="1357" t="str">
        <f>IF(E_MeasuresInvestMilestones!J23="","",E_MeasuresInvestMilestones!J23)</f>
        <v/>
      </c>
      <c r="K192" s="1357" t="str">
        <f>IF(E_MeasuresInvestMilestones!K23="","",E_MeasuresInvestMilestones!K23)</f>
        <v/>
      </c>
      <c r="L192" s="1357" t="str">
        <f>IF(E_MeasuresInvestMilestones!L23="","",E_MeasuresInvestMilestones!L23)</f>
        <v/>
      </c>
      <c r="M192" s="1357" t="str">
        <f>IF(E_MeasuresInvestMilestones!M23="","",E_MeasuresInvestMilestones!M23)</f>
        <v/>
      </c>
      <c r="N192" s="1358" t="str">
        <f>IF(E_MeasuresInvestMilestones!N23="","",E_MeasuresInvestMilestones!N23)</f>
        <v/>
      </c>
    </row>
    <row r="193" spans="2:15" ht="12.75" customHeight="1" x14ac:dyDescent="0.2">
      <c r="D193" s="347" t="s">
        <v>541</v>
      </c>
      <c r="E193" s="465" t="str">
        <f>IF(E_MeasuresInvestMilestones!E24="","",E_MeasuresInvestMilestones!E24)</f>
        <v/>
      </c>
      <c r="F193" s="1084" t="str">
        <f>IF(E_MeasuresInvestMilestones!F24="","",E_MeasuresInvestMilestones!F24)</f>
        <v/>
      </c>
      <c r="G193" s="1086" t="str">
        <f>IF(E_MeasuresInvestMilestones!G24="","",E_MeasuresInvestMilestones!G24)</f>
        <v/>
      </c>
      <c r="H193" s="1084" t="str">
        <f>IF(E_MeasuresInvestMilestones!H24="","",E_MeasuresInvestMilestones!H24)</f>
        <v/>
      </c>
      <c r="I193" s="1357" t="str">
        <f>IF(E_MeasuresInvestMilestones!I24="","",E_MeasuresInvestMilestones!I24)</f>
        <v/>
      </c>
      <c r="J193" s="1357" t="str">
        <f>IF(E_MeasuresInvestMilestones!J24="","",E_MeasuresInvestMilestones!J24)</f>
        <v/>
      </c>
      <c r="K193" s="1357" t="str">
        <f>IF(E_MeasuresInvestMilestones!K24="","",E_MeasuresInvestMilestones!K24)</f>
        <v/>
      </c>
      <c r="L193" s="1357" t="str">
        <f>IF(E_MeasuresInvestMilestones!L24="","",E_MeasuresInvestMilestones!L24)</f>
        <v/>
      </c>
      <c r="M193" s="1357" t="str">
        <f>IF(E_MeasuresInvestMilestones!M24="","",E_MeasuresInvestMilestones!M24)</f>
        <v/>
      </c>
      <c r="N193" s="1358" t="str">
        <f>IF(E_MeasuresInvestMilestones!N24="","",E_MeasuresInvestMilestones!N24)</f>
        <v/>
      </c>
    </row>
    <row r="194" spans="2:15" ht="12.75" customHeight="1" x14ac:dyDescent="0.2">
      <c r="D194" s="347" t="s">
        <v>542</v>
      </c>
      <c r="E194" s="465" t="str">
        <f>IF(E_MeasuresInvestMilestones!E25="","",E_MeasuresInvestMilestones!E25)</f>
        <v/>
      </c>
      <c r="F194" s="1084" t="str">
        <f>IF(E_MeasuresInvestMilestones!F25="","",E_MeasuresInvestMilestones!F25)</f>
        <v/>
      </c>
      <c r="G194" s="1358" t="str">
        <f>IF(E_MeasuresInvestMilestones!G25="","",E_MeasuresInvestMilestones!G25)</f>
        <v/>
      </c>
      <c r="H194" s="1084" t="str">
        <f>IF(E_MeasuresInvestMilestones!H25="","",E_MeasuresInvestMilestones!H25)</f>
        <v/>
      </c>
      <c r="I194" s="1357" t="str">
        <f>IF(E_MeasuresInvestMilestones!I25="","",E_MeasuresInvestMilestones!I25)</f>
        <v/>
      </c>
      <c r="J194" s="1357" t="str">
        <f>IF(E_MeasuresInvestMilestones!J25="","",E_MeasuresInvestMilestones!J25)</f>
        <v/>
      </c>
      <c r="K194" s="1357" t="str">
        <f>IF(E_MeasuresInvestMilestones!K25="","",E_MeasuresInvestMilestones!K25)</f>
        <v/>
      </c>
      <c r="L194" s="1357" t="str">
        <f>IF(E_MeasuresInvestMilestones!L25="","",E_MeasuresInvestMilestones!L25)</f>
        <v/>
      </c>
      <c r="M194" s="1357" t="str">
        <f>IF(E_MeasuresInvestMilestones!M25="","",E_MeasuresInvestMilestones!M25)</f>
        <v/>
      </c>
      <c r="N194" s="1358" t="str">
        <f>IF(E_MeasuresInvestMilestones!N25="","",E_MeasuresInvestMilestones!N25)</f>
        <v/>
      </c>
    </row>
    <row r="195" spans="2:15" ht="12.75" customHeight="1" x14ac:dyDescent="0.2">
      <c r="D195" s="347" t="s">
        <v>543</v>
      </c>
      <c r="E195" s="465" t="str">
        <f>IF(E_MeasuresInvestMilestones!E26="","",E_MeasuresInvestMilestones!E26)</f>
        <v/>
      </c>
      <c r="F195" s="1084" t="str">
        <f>IF(E_MeasuresInvestMilestones!F26="","",E_MeasuresInvestMilestones!F26)</f>
        <v/>
      </c>
      <c r="G195" s="1358" t="str">
        <f>IF(E_MeasuresInvestMilestones!G26="","",E_MeasuresInvestMilestones!G26)</f>
        <v/>
      </c>
      <c r="H195" s="1084" t="str">
        <f>IF(E_MeasuresInvestMilestones!H26="","",E_MeasuresInvestMilestones!H26)</f>
        <v/>
      </c>
      <c r="I195" s="1357" t="str">
        <f>IF(E_MeasuresInvestMilestones!I26="","",E_MeasuresInvestMilestones!I26)</f>
        <v/>
      </c>
      <c r="J195" s="1357" t="str">
        <f>IF(E_MeasuresInvestMilestones!J26="","",E_MeasuresInvestMilestones!J26)</f>
        <v/>
      </c>
      <c r="K195" s="1357" t="str">
        <f>IF(E_MeasuresInvestMilestones!K26="","",E_MeasuresInvestMilestones!K26)</f>
        <v/>
      </c>
      <c r="L195" s="1357" t="str">
        <f>IF(E_MeasuresInvestMilestones!L26="","",E_MeasuresInvestMilestones!L26)</f>
        <v/>
      </c>
      <c r="M195" s="1357" t="str">
        <f>IF(E_MeasuresInvestMilestones!M26="","",E_MeasuresInvestMilestones!M26)</f>
        <v/>
      </c>
      <c r="N195" s="1358" t="str">
        <f>IF(E_MeasuresInvestMilestones!N26="","",E_MeasuresInvestMilestones!N26)</f>
        <v/>
      </c>
    </row>
    <row r="196" spans="2:15" ht="12.75" customHeight="1" x14ac:dyDescent="0.2">
      <c r="D196" s="347" t="s">
        <v>544</v>
      </c>
      <c r="E196" s="465" t="str">
        <f>IF(E_MeasuresInvestMilestones!E27="","",E_MeasuresInvestMilestones!E27)</f>
        <v/>
      </c>
      <c r="F196" s="1084" t="str">
        <f>IF(E_MeasuresInvestMilestones!F27="","",E_MeasuresInvestMilestones!F27)</f>
        <v/>
      </c>
      <c r="G196" s="1358" t="str">
        <f>IF(E_MeasuresInvestMilestones!G27="","",E_MeasuresInvestMilestones!G27)</f>
        <v/>
      </c>
      <c r="H196" s="1084" t="str">
        <f>IF(E_MeasuresInvestMilestones!H27="","",E_MeasuresInvestMilestones!H27)</f>
        <v/>
      </c>
      <c r="I196" s="1357" t="str">
        <f>IF(E_MeasuresInvestMilestones!I27="","",E_MeasuresInvestMilestones!I27)</f>
        <v/>
      </c>
      <c r="J196" s="1357" t="str">
        <f>IF(E_MeasuresInvestMilestones!J27="","",E_MeasuresInvestMilestones!J27)</f>
        <v/>
      </c>
      <c r="K196" s="1357" t="str">
        <f>IF(E_MeasuresInvestMilestones!K27="","",E_MeasuresInvestMilestones!K27)</f>
        <v/>
      </c>
      <c r="L196" s="1357" t="str">
        <f>IF(E_MeasuresInvestMilestones!L27="","",E_MeasuresInvestMilestones!L27)</f>
        <v/>
      </c>
      <c r="M196" s="1357" t="str">
        <f>IF(E_MeasuresInvestMilestones!M27="","",E_MeasuresInvestMilestones!M27)</f>
        <v/>
      </c>
      <c r="N196" s="1358" t="str">
        <f>IF(E_MeasuresInvestMilestones!N27="","",E_MeasuresInvestMilestones!N27)</f>
        <v/>
      </c>
    </row>
    <row r="197" spans="2:15" ht="12.75" customHeight="1" x14ac:dyDescent="0.2">
      <c r="D197" s="347" t="s">
        <v>545</v>
      </c>
      <c r="E197" s="465" t="str">
        <f>IF(E_MeasuresInvestMilestones!E28="","",E_MeasuresInvestMilestones!E28)</f>
        <v/>
      </c>
      <c r="F197" s="1084" t="str">
        <f>IF(E_MeasuresInvestMilestones!F28="","",E_MeasuresInvestMilestones!F28)</f>
        <v/>
      </c>
      <c r="G197" s="1358" t="str">
        <f>IF(E_MeasuresInvestMilestones!G28="","",E_MeasuresInvestMilestones!G28)</f>
        <v/>
      </c>
      <c r="H197" s="1084" t="str">
        <f>IF(E_MeasuresInvestMilestones!H28="","",E_MeasuresInvestMilestones!H28)</f>
        <v/>
      </c>
      <c r="I197" s="1357" t="str">
        <f>IF(E_MeasuresInvestMilestones!I28="","",E_MeasuresInvestMilestones!I28)</f>
        <v/>
      </c>
      <c r="J197" s="1357" t="str">
        <f>IF(E_MeasuresInvestMilestones!J28="","",E_MeasuresInvestMilestones!J28)</f>
        <v/>
      </c>
      <c r="K197" s="1357" t="str">
        <f>IF(E_MeasuresInvestMilestones!K28="","",E_MeasuresInvestMilestones!K28)</f>
        <v/>
      </c>
      <c r="L197" s="1357" t="str">
        <f>IF(E_MeasuresInvestMilestones!L28="","",E_MeasuresInvestMilestones!L28)</f>
        <v/>
      </c>
      <c r="M197" s="1357" t="str">
        <f>IF(E_MeasuresInvestMilestones!M28="","",E_MeasuresInvestMilestones!M28)</f>
        <v/>
      </c>
      <c r="N197" s="1358" t="str">
        <f>IF(E_MeasuresInvestMilestones!N28="","",E_MeasuresInvestMilestones!N28)</f>
        <v/>
      </c>
    </row>
    <row r="198" spans="2:15" ht="12.75" customHeight="1" x14ac:dyDescent="0.2">
      <c r="D198" s="347" t="s">
        <v>546</v>
      </c>
      <c r="E198" s="465" t="str">
        <f>IF(E_MeasuresInvestMilestones!E29="","",E_MeasuresInvestMilestones!E29)</f>
        <v/>
      </c>
      <c r="F198" s="1084" t="str">
        <f>IF(E_MeasuresInvestMilestones!F29="","",E_MeasuresInvestMilestones!F29)</f>
        <v/>
      </c>
      <c r="G198" s="1358" t="str">
        <f>IF(E_MeasuresInvestMilestones!G29="","",E_MeasuresInvestMilestones!G29)</f>
        <v/>
      </c>
      <c r="H198" s="1084" t="str">
        <f>IF(E_MeasuresInvestMilestones!H29="","",E_MeasuresInvestMilestones!H29)</f>
        <v/>
      </c>
      <c r="I198" s="1357" t="str">
        <f>IF(E_MeasuresInvestMilestones!I29="","",E_MeasuresInvestMilestones!I29)</f>
        <v/>
      </c>
      <c r="J198" s="1357" t="str">
        <f>IF(E_MeasuresInvestMilestones!J29="","",E_MeasuresInvestMilestones!J29)</f>
        <v/>
      </c>
      <c r="K198" s="1357" t="str">
        <f>IF(E_MeasuresInvestMilestones!K29="","",E_MeasuresInvestMilestones!K29)</f>
        <v/>
      </c>
      <c r="L198" s="1357" t="str">
        <f>IF(E_MeasuresInvestMilestones!L29="","",E_MeasuresInvestMilestones!L29)</f>
        <v/>
      </c>
      <c r="M198" s="1357" t="str">
        <f>IF(E_MeasuresInvestMilestones!M29="","",E_MeasuresInvestMilestones!M29)</f>
        <v/>
      </c>
      <c r="N198" s="1358" t="str">
        <f>IF(E_MeasuresInvestMilestones!N29="","",E_MeasuresInvestMilestones!N29)</f>
        <v/>
      </c>
    </row>
    <row r="199" spans="2:15" ht="12.75" customHeight="1" x14ac:dyDescent="0.2">
      <c r="D199" s="347" t="s">
        <v>547</v>
      </c>
      <c r="E199" s="465" t="str">
        <f>IF(E_MeasuresInvestMilestones!E30="","",E_MeasuresInvestMilestones!E30)</f>
        <v/>
      </c>
      <c r="F199" s="1084" t="str">
        <f>IF(E_MeasuresInvestMilestones!F30="","",E_MeasuresInvestMilestones!F30)</f>
        <v/>
      </c>
      <c r="G199" s="1358" t="str">
        <f>IF(E_MeasuresInvestMilestones!G30="","",E_MeasuresInvestMilestones!G30)</f>
        <v/>
      </c>
      <c r="H199" s="1084" t="str">
        <f>IF(E_MeasuresInvestMilestones!H30="","",E_MeasuresInvestMilestones!H30)</f>
        <v/>
      </c>
      <c r="I199" s="1357" t="str">
        <f>IF(E_MeasuresInvestMilestones!I30="","",E_MeasuresInvestMilestones!I30)</f>
        <v/>
      </c>
      <c r="J199" s="1357" t="str">
        <f>IF(E_MeasuresInvestMilestones!J30="","",E_MeasuresInvestMilestones!J30)</f>
        <v/>
      </c>
      <c r="K199" s="1357" t="str">
        <f>IF(E_MeasuresInvestMilestones!K30="","",E_MeasuresInvestMilestones!K30)</f>
        <v/>
      </c>
      <c r="L199" s="1357" t="str">
        <f>IF(E_MeasuresInvestMilestones!L30="","",E_MeasuresInvestMilestones!L30)</f>
        <v/>
      </c>
      <c r="M199" s="1357" t="str">
        <f>IF(E_MeasuresInvestMilestones!M30="","",E_MeasuresInvestMilestones!M30)</f>
        <v/>
      </c>
      <c r="N199" s="1358" t="str">
        <f>IF(E_MeasuresInvestMilestones!N30="","",E_MeasuresInvestMilestones!N30)</f>
        <v/>
      </c>
    </row>
    <row r="200" spans="2:15" ht="12.75" customHeight="1" x14ac:dyDescent="0.2">
      <c r="B200" s="343"/>
      <c r="C200" s="343"/>
      <c r="D200" s="348" t="s">
        <v>548</v>
      </c>
      <c r="E200" s="466" t="str">
        <f>IF(E_MeasuresInvestMilestones!E31="","",E_MeasuresInvestMilestones!E31)</f>
        <v/>
      </c>
      <c r="F200" s="1087" t="str">
        <f>IF(E_MeasuresInvestMilestones!F31="","",E_MeasuresInvestMilestones!F31)</f>
        <v/>
      </c>
      <c r="G200" s="1369" t="str">
        <f>IF(E_MeasuresInvestMilestones!G31="","",E_MeasuresInvestMilestones!G31)</f>
        <v/>
      </c>
      <c r="H200" s="1087" t="str">
        <f>IF(E_MeasuresInvestMilestones!H31="","",E_MeasuresInvestMilestones!H31)</f>
        <v/>
      </c>
      <c r="I200" s="1370" t="str">
        <f>IF(E_MeasuresInvestMilestones!I31="","",E_MeasuresInvestMilestones!I31)</f>
        <v/>
      </c>
      <c r="J200" s="1370" t="str">
        <f>IF(E_MeasuresInvestMilestones!J31="","",E_MeasuresInvestMilestones!J31)</f>
        <v/>
      </c>
      <c r="K200" s="1370" t="str">
        <f>IF(E_MeasuresInvestMilestones!K31="","",E_MeasuresInvestMilestones!K31)</f>
        <v/>
      </c>
      <c r="L200" s="1370" t="str">
        <f>IF(E_MeasuresInvestMilestones!L31="","",E_MeasuresInvestMilestones!L31)</f>
        <v/>
      </c>
      <c r="M200" s="1370" t="str">
        <f>IF(E_MeasuresInvestMilestones!M31="","",E_MeasuresInvestMilestones!M31)</f>
        <v/>
      </c>
      <c r="N200" s="1369" t="str">
        <f>IF(E_MeasuresInvestMilestones!N31="","",E_MeasuresInvestMilestones!N31)</f>
        <v/>
      </c>
      <c r="O200" s="343"/>
    </row>
    <row r="201" spans="2:15" ht="5.0999999999999996" customHeight="1" x14ac:dyDescent="0.2">
      <c r="B201" s="343"/>
      <c r="C201" s="343"/>
      <c r="O201" s="343"/>
    </row>
    <row r="202" spans="2:15" ht="12.75" customHeight="1" x14ac:dyDescent="0.25">
      <c r="B202" s="343"/>
      <c r="C202" s="343"/>
      <c r="D202" s="7" t="str">
        <f>Translations!$B$110</f>
        <v>Не.</v>
      </c>
      <c r="E202" s="1069" t="str">
        <f>Translations!$B$206</f>
        <v>Подробно описание на благоприятните условия</v>
      </c>
      <c r="F202" s="1071"/>
      <c r="G202" s="1071"/>
      <c r="H202" s="1070"/>
      <c r="I202" s="1212" t="str">
        <f>Translations!$B$207</f>
        <v>Причини за решението за мярката</v>
      </c>
      <c r="J202" s="1213"/>
      <c r="K202" s="1214"/>
      <c r="L202" s="1212" t="str">
        <f>Translations!$B$208</f>
        <v>Качествени въздействия</v>
      </c>
      <c r="M202" s="1215"/>
      <c r="N202" s="1215"/>
      <c r="O202" s="343"/>
    </row>
    <row r="203" spans="2:15" ht="12.75" customHeight="1" x14ac:dyDescent="0.2">
      <c r="B203" s="343"/>
      <c r="C203" s="343"/>
      <c r="D203" s="352" t="str">
        <f>D191</f>
        <v>ME1</v>
      </c>
      <c r="E203" s="1081" t="str">
        <f>IF(E_MeasuresInvestMilestones!E41="","",E_MeasuresInvestMilestones!E41)</f>
        <v/>
      </c>
      <c r="F203" s="1365" t="str">
        <f>IF(E_MeasuresInvestMilestones!F34="","",E_MeasuresInvestMilestones!F34)</f>
        <v/>
      </c>
      <c r="G203" s="1365" t="str">
        <f>IF(E_MeasuresInvestMilestones!G34="","",E_MeasuresInvestMilestones!G34)</f>
        <v/>
      </c>
      <c r="H203" s="1366" t="str">
        <f>IF(E_MeasuresInvestMilestones!H34="","",E_MeasuresInvestMilestones!H34)</f>
        <v/>
      </c>
      <c r="I203" s="1081" t="str">
        <f>IF(E_MeasuresInvestMilestones!I41="","",E_MeasuresInvestMilestones!I41)</f>
        <v/>
      </c>
      <c r="J203" s="1365"/>
      <c r="K203" s="1366"/>
      <c r="L203" s="1081" t="str">
        <f>IF(E_MeasuresInvestMilestones!L41="","",E_MeasuresInvestMilestones!L41)</f>
        <v/>
      </c>
      <c r="M203" s="1365"/>
      <c r="N203" s="1366"/>
      <c r="O203" s="343"/>
    </row>
    <row r="204" spans="2:15" ht="12.75" customHeight="1" x14ac:dyDescent="0.2">
      <c r="B204" s="343"/>
      <c r="C204" s="343"/>
      <c r="D204" s="347" t="str">
        <f t="shared" ref="D204:D212" si="11">D192</f>
        <v>ME2</v>
      </c>
      <c r="E204" s="1084" t="str">
        <f>IF(E_MeasuresInvestMilestones!E42="","",E_MeasuresInvestMilestones!E42)</f>
        <v/>
      </c>
      <c r="F204" s="1357" t="str">
        <f>IF(E_MeasuresInvestMilestones!F35="","",E_MeasuresInvestMilestones!F35)</f>
        <v/>
      </c>
      <c r="G204" s="1357" t="str">
        <f>IF(E_MeasuresInvestMilestones!G35="","",E_MeasuresInvestMilestones!G35)</f>
        <v/>
      </c>
      <c r="H204" s="1358" t="str">
        <f>IF(E_MeasuresInvestMilestones!H35="","",E_MeasuresInvestMilestones!H35)</f>
        <v/>
      </c>
      <c r="I204" s="1084" t="str">
        <f>IF(E_MeasuresInvestMilestones!I42="","",E_MeasuresInvestMilestones!I42)</f>
        <v/>
      </c>
      <c r="J204" s="1357"/>
      <c r="K204" s="1358"/>
      <c r="L204" s="1084" t="str">
        <f>IF(E_MeasuresInvestMilestones!L42="","",E_MeasuresInvestMilestones!L42)</f>
        <v/>
      </c>
      <c r="M204" s="1357"/>
      <c r="N204" s="1358"/>
      <c r="O204" s="343"/>
    </row>
    <row r="205" spans="2:15" ht="12.75" customHeight="1" x14ac:dyDescent="0.2">
      <c r="B205" s="343"/>
      <c r="C205" s="343"/>
      <c r="D205" s="347" t="str">
        <f t="shared" si="11"/>
        <v>ME3</v>
      </c>
      <c r="E205" s="1084" t="str">
        <f>IF(E_MeasuresInvestMilestones!E43="","",E_MeasuresInvestMilestones!E43)</f>
        <v/>
      </c>
      <c r="F205" s="1357" t="str">
        <f>IF(E_MeasuresInvestMilestones!F36="","",E_MeasuresInvestMilestones!F36)</f>
        <v/>
      </c>
      <c r="G205" s="1357" t="str">
        <f>IF(E_MeasuresInvestMilestones!G36="","",E_MeasuresInvestMilestones!G36)</f>
        <v/>
      </c>
      <c r="H205" s="1358" t="str">
        <f>IF(E_MeasuresInvestMilestones!H36="","",E_MeasuresInvestMilestones!H36)</f>
        <v/>
      </c>
      <c r="I205" s="1084" t="str">
        <f>IF(E_MeasuresInvestMilestones!I43="","",E_MeasuresInvestMilestones!I43)</f>
        <v/>
      </c>
      <c r="J205" s="1357"/>
      <c r="K205" s="1358"/>
      <c r="L205" s="1084" t="str">
        <f>IF(E_MeasuresInvestMilestones!L43="","",E_MeasuresInvestMilestones!L43)</f>
        <v/>
      </c>
      <c r="M205" s="1357"/>
      <c r="N205" s="1358"/>
      <c r="O205" s="343"/>
    </row>
    <row r="206" spans="2:15" ht="12.75" customHeight="1" x14ac:dyDescent="0.2">
      <c r="B206" s="343"/>
      <c r="C206" s="343"/>
      <c r="D206" s="347" t="str">
        <f t="shared" si="11"/>
        <v>ME4</v>
      </c>
      <c r="E206" s="1084" t="str">
        <f>IF(E_MeasuresInvestMilestones!E44="","",E_MeasuresInvestMilestones!E44)</f>
        <v/>
      </c>
      <c r="F206" s="1357" t="str">
        <f>IF(E_MeasuresInvestMilestones!F37="","",E_MeasuresInvestMilestones!F37)</f>
        <v/>
      </c>
      <c r="G206" s="1357" t="str">
        <f>IF(E_MeasuresInvestMilestones!G37="","",E_MeasuresInvestMilestones!G37)</f>
        <v/>
      </c>
      <c r="H206" s="1358" t="str">
        <f>IF(E_MeasuresInvestMilestones!H37="","",E_MeasuresInvestMilestones!H37)</f>
        <v/>
      </c>
      <c r="I206" s="1084" t="str">
        <f>IF(E_MeasuresInvestMilestones!I44="","",E_MeasuresInvestMilestones!I44)</f>
        <v/>
      </c>
      <c r="J206" s="1357"/>
      <c r="K206" s="1358"/>
      <c r="L206" s="1084" t="str">
        <f>IF(E_MeasuresInvestMilestones!L44="","",E_MeasuresInvestMilestones!L44)</f>
        <v/>
      </c>
      <c r="M206" s="1357"/>
      <c r="N206" s="1358"/>
      <c r="O206" s="343"/>
    </row>
    <row r="207" spans="2:15" ht="12.75" customHeight="1" x14ac:dyDescent="0.2">
      <c r="B207" s="343"/>
      <c r="C207" s="343"/>
      <c r="D207" s="347" t="str">
        <f t="shared" si="11"/>
        <v>ME5</v>
      </c>
      <c r="E207" s="1084" t="str">
        <f>IF(E_MeasuresInvestMilestones!E45="","",E_MeasuresInvestMilestones!E45)</f>
        <v/>
      </c>
      <c r="F207" s="1357" t="str">
        <f>IF(E_MeasuresInvestMilestones!F38="","",E_MeasuresInvestMilestones!F38)</f>
        <v/>
      </c>
      <c r="G207" s="1357" t="str">
        <f>IF(E_MeasuresInvestMilestones!G38="","",E_MeasuresInvestMilestones!G38)</f>
        <v/>
      </c>
      <c r="H207" s="1358" t="str">
        <f>IF(E_MeasuresInvestMilestones!H38="","",E_MeasuresInvestMilestones!H38)</f>
        <v/>
      </c>
      <c r="I207" s="1084" t="str">
        <f>IF(E_MeasuresInvestMilestones!I45="","",E_MeasuresInvestMilestones!I45)</f>
        <v/>
      </c>
      <c r="J207" s="1357"/>
      <c r="K207" s="1358"/>
      <c r="L207" s="1084" t="str">
        <f>IF(E_MeasuresInvestMilestones!L45="","",E_MeasuresInvestMilestones!L45)</f>
        <v/>
      </c>
      <c r="M207" s="1357"/>
      <c r="N207" s="1358"/>
      <c r="O207" s="343"/>
    </row>
    <row r="208" spans="2:15" ht="12.75" customHeight="1" x14ac:dyDescent="0.2">
      <c r="B208" s="343"/>
      <c r="C208" s="343"/>
      <c r="D208" s="347" t="str">
        <f t="shared" si="11"/>
        <v>ME6</v>
      </c>
      <c r="E208" s="1084" t="str">
        <f>IF(E_MeasuresInvestMilestones!E46="","",E_MeasuresInvestMilestones!E46)</f>
        <v/>
      </c>
      <c r="F208" s="1357" t="str">
        <f>IF(E_MeasuresInvestMilestones!F39="","",E_MeasuresInvestMilestones!F39)</f>
        <v/>
      </c>
      <c r="G208" s="1357" t="str">
        <f>IF(E_MeasuresInvestMilestones!G39="","",E_MeasuresInvestMilestones!G39)</f>
        <v/>
      </c>
      <c r="H208" s="1358" t="str">
        <f>IF(E_MeasuresInvestMilestones!H39="","",E_MeasuresInvestMilestones!H39)</f>
        <v/>
      </c>
      <c r="I208" s="1084" t="str">
        <f>IF(E_MeasuresInvestMilestones!I46="","",E_MeasuresInvestMilestones!I46)</f>
        <v/>
      </c>
      <c r="J208" s="1357"/>
      <c r="K208" s="1358"/>
      <c r="L208" s="1084" t="str">
        <f>IF(E_MeasuresInvestMilestones!L46="","",E_MeasuresInvestMilestones!L46)</f>
        <v/>
      </c>
      <c r="M208" s="1357"/>
      <c r="N208" s="1358"/>
      <c r="O208" s="343"/>
    </row>
    <row r="209" spans="2:15" ht="12.75" customHeight="1" x14ac:dyDescent="0.2">
      <c r="B209" s="343"/>
      <c r="C209" s="343"/>
      <c r="D209" s="347" t="str">
        <f t="shared" si="11"/>
        <v>ME7</v>
      </c>
      <c r="E209" s="1084" t="str">
        <f>IF(E_MeasuresInvestMilestones!E47="","",E_MeasuresInvestMilestones!E47)</f>
        <v/>
      </c>
      <c r="F209" s="1357" t="str">
        <f>IF(E_MeasuresInvestMilestones!F40="","",E_MeasuresInvestMilestones!F40)</f>
        <v/>
      </c>
      <c r="G209" s="1357" t="str">
        <f>IF(E_MeasuresInvestMilestones!G40="","",E_MeasuresInvestMilestones!G40)</f>
        <v/>
      </c>
      <c r="H209" s="1358" t="str">
        <f>IF(E_MeasuresInvestMilestones!H40="","",E_MeasuresInvestMilestones!H40)</f>
        <v/>
      </c>
      <c r="I209" s="1084" t="str">
        <f>IF(E_MeasuresInvestMilestones!I47="","",E_MeasuresInvestMilestones!I47)</f>
        <v/>
      </c>
      <c r="J209" s="1357"/>
      <c r="K209" s="1358"/>
      <c r="L209" s="1084" t="str">
        <f>IF(E_MeasuresInvestMilestones!L47="","",E_MeasuresInvestMilestones!L47)</f>
        <v/>
      </c>
      <c r="M209" s="1357"/>
      <c r="N209" s="1358"/>
      <c r="O209" s="343"/>
    </row>
    <row r="210" spans="2:15" ht="12.75" customHeight="1" x14ac:dyDescent="0.2">
      <c r="B210" s="343"/>
      <c r="C210" s="343"/>
      <c r="D210" s="347" t="str">
        <f t="shared" si="11"/>
        <v>ME8</v>
      </c>
      <c r="E210" s="1084" t="str">
        <f>IF(E_MeasuresInvestMilestones!E48="","",E_MeasuresInvestMilestones!E48)</f>
        <v/>
      </c>
      <c r="F210" s="1357" t="str">
        <f>IF(E_MeasuresInvestMilestones!F41="","",E_MeasuresInvestMilestones!F41)</f>
        <v/>
      </c>
      <c r="G210" s="1357" t="str">
        <f>IF(E_MeasuresInvestMilestones!G41="","",E_MeasuresInvestMilestones!G41)</f>
        <v/>
      </c>
      <c r="H210" s="1358" t="str">
        <f>IF(E_MeasuresInvestMilestones!H41="","",E_MeasuresInvestMilestones!H41)</f>
        <v/>
      </c>
      <c r="I210" s="1084" t="str">
        <f>IF(E_MeasuresInvestMilestones!I48="","",E_MeasuresInvestMilestones!I48)</f>
        <v/>
      </c>
      <c r="J210" s="1357"/>
      <c r="K210" s="1358"/>
      <c r="L210" s="1084" t="str">
        <f>IF(E_MeasuresInvestMilestones!L48="","",E_MeasuresInvestMilestones!L48)</f>
        <v/>
      </c>
      <c r="M210" s="1085"/>
      <c r="N210" s="1086"/>
      <c r="O210" s="343"/>
    </row>
    <row r="211" spans="2:15" ht="12.75" customHeight="1" x14ac:dyDescent="0.2">
      <c r="B211" s="343"/>
      <c r="C211" s="343"/>
      <c r="D211" s="347" t="str">
        <f t="shared" si="11"/>
        <v>ME9</v>
      </c>
      <c r="E211" s="1084" t="str">
        <f>IF(E_MeasuresInvestMilestones!E49="","",E_MeasuresInvestMilestones!E49)</f>
        <v/>
      </c>
      <c r="F211" s="1357" t="str">
        <f>IF(E_MeasuresInvestMilestones!F42="","",E_MeasuresInvestMilestones!F42)</f>
        <v/>
      </c>
      <c r="G211" s="1357" t="str">
        <f>IF(E_MeasuresInvestMilestones!G42="","",E_MeasuresInvestMilestones!G42)</f>
        <v/>
      </c>
      <c r="H211" s="1358" t="str">
        <f>IF(E_MeasuresInvestMilestones!H42="","",E_MeasuresInvestMilestones!H42)</f>
        <v/>
      </c>
      <c r="I211" s="1084" t="str">
        <f>IF(E_MeasuresInvestMilestones!I49="","",E_MeasuresInvestMilestones!I49)</f>
        <v/>
      </c>
      <c r="J211" s="1357"/>
      <c r="K211" s="1358"/>
      <c r="L211" s="1084" t="str">
        <f>IF(E_MeasuresInvestMilestones!L49="","",E_MeasuresInvestMilestones!L49)</f>
        <v/>
      </c>
      <c r="M211" s="1357"/>
      <c r="N211" s="1358"/>
      <c r="O211" s="343"/>
    </row>
    <row r="212" spans="2:15" ht="12.75" customHeight="1" x14ac:dyDescent="0.2">
      <c r="B212" s="343"/>
      <c r="C212" s="343"/>
      <c r="D212" s="348" t="str">
        <f t="shared" si="11"/>
        <v>ME10</v>
      </c>
      <c r="E212" s="1087" t="str">
        <f>IF(E_MeasuresInvestMilestones!E50="","",E_MeasuresInvestMilestones!E50)</f>
        <v/>
      </c>
      <c r="F212" s="1370" t="str">
        <f>IF(E_MeasuresInvestMilestones!F43="","",E_MeasuresInvestMilestones!F43)</f>
        <v/>
      </c>
      <c r="G212" s="1370" t="str">
        <f>IF(E_MeasuresInvestMilestones!G43="","",E_MeasuresInvestMilestones!G43)</f>
        <v/>
      </c>
      <c r="H212" s="1369" t="str">
        <f>IF(E_MeasuresInvestMilestones!H43="","",E_MeasuresInvestMilestones!H43)</f>
        <v/>
      </c>
      <c r="I212" s="1087" t="str">
        <f>IF(E_MeasuresInvestMilestones!I50="","",E_MeasuresInvestMilestones!I50)</f>
        <v/>
      </c>
      <c r="J212" s="1370"/>
      <c r="K212" s="1369"/>
      <c r="L212" s="1087" t="str">
        <f>IF(E_MeasuresInvestMilestones!L50="","",E_MeasuresInvestMilestones!L50)</f>
        <v/>
      </c>
      <c r="M212" s="1370"/>
      <c r="N212" s="1369"/>
      <c r="O212" s="343"/>
    </row>
    <row r="213" spans="2:15" ht="5.0999999999999996" customHeight="1" x14ac:dyDescent="0.2">
      <c r="B213" s="343"/>
      <c r="C213" s="343"/>
      <c r="O213" s="343"/>
    </row>
    <row r="214" spans="2:15" ht="51" customHeight="1" x14ac:dyDescent="0.2">
      <c r="B214" s="343"/>
      <c r="C214" s="343"/>
      <c r="D214" s="7" t="str">
        <f>IF(E_MeasuresInvestMilestones!D66="","",E_MeasuresInvestMilestones!D66)</f>
        <v>Не.</v>
      </c>
      <c r="E214" s="296" t="str">
        <f>IF(E_MeasuresInvestMilestones!E66="","",E_MeasuresInvestMilestones!E66)</f>
        <v>(i) преминаване към технологии с ниски или нулеви емисии.</v>
      </c>
      <c r="F214" s="296" t="str">
        <f>IF(E_MeasuresInvestMilestones!F66="","",E_MeasuresInvestMilestones!F66)</f>
        <v>(ii) енергийна ефективност и икономия на енергия</v>
      </c>
      <c r="G214" s="296" t="str">
        <f>IF(E_MeasuresInvestMilestones!G66="","",E_MeasuresInvestMilestones!G66)</f>
        <v>(iii) (1) водород</v>
      </c>
      <c r="H214" s="296" t="str">
        <f>IF(E_MeasuresInvestMilestones!H66="","",E_MeasuresInvestMilestones!H66)</f>
        <v>(iii) (2) електроенергия</v>
      </c>
      <c r="I214" s="296" t="str">
        <f>IF(E_MeasuresInvestMilestones!I66="","",E_MeasuresInvestMilestones!I66)</f>
        <v>(iii) (3) устойчива Биомаса</v>
      </c>
      <c r="J214" s="296" t="str">
        <f>IF(E_MeasuresInvestMilestones!J66="","",E_MeasuresInvestMilestones!J66)</f>
        <v>(iii) (4) за алтернативни горива</v>
      </c>
      <c r="K214" s="296" t="str">
        <f>IF(E_MeasuresInvestMilestones!K66="","",E_MeasuresInvestMilestones!K66)</f>
        <v>(iii) (5) други източници на възобновяема енергия</v>
      </c>
      <c r="L214" s="296" t="str">
        <f>IF(E_MeasuresInvestMilestones!L66="","",E_MeasuresInvestMilestones!L66)</f>
        <v>(iv) ресурсна ефективност и др.</v>
      </c>
      <c r="M214" s="296" t="str">
        <f>IF(E_MeasuresInvestMilestones!M66="","",E_MeasuresInvestMilestones!M66)</f>
        <v>(v) улавяне, използване и съхранение на въглероден диоксид</v>
      </c>
      <c r="N214" s="296" t="str">
        <f>IF(E_MeasuresInvestMilestones!N66="","",E_MeasuresInvestMilestones!N66)</f>
        <v>(vi) други</v>
      </c>
      <c r="O214" s="343"/>
    </row>
    <row r="215" spans="2:15" ht="12.75" customHeight="1" x14ac:dyDescent="0.2">
      <c r="B215" s="343"/>
      <c r="C215" s="343"/>
      <c r="D215" s="352" t="str">
        <f>IF(E_MeasuresInvestMilestones!D67="","",E_MeasuresInvestMilestones!D67)</f>
        <v>ME1</v>
      </c>
      <c r="E215" s="464" t="str">
        <f>IF(E_MeasuresInvestMilestones!E67="","",E_MeasuresInvestMilestones!E67)</f>
        <v/>
      </c>
      <c r="F215" s="464" t="str">
        <f>IF(E_MeasuresInvestMilestones!F67="","",E_MeasuresInvestMilestones!F67)</f>
        <v/>
      </c>
      <c r="G215" s="464" t="str">
        <f>IF(E_MeasuresInvestMilestones!G67="","",E_MeasuresInvestMilestones!G67)</f>
        <v/>
      </c>
      <c r="H215" s="464" t="str">
        <f>IF(E_MeasuresInvestMilestones!H67="","",E_MeasuresInvestMilestones!H67)</f>
        <v/>
      </c>
      <c r="I215" s="464" t="str">
        <f>IF(E_MeasuresInvestMilestones!I67="","",E_MeasuresInvestMilestones!I67)</f>
        <v/>
      </c>
      <c r="J215" s="464" t="str">
        <f>IF(E_MeasuresInvestMilestones!J67="","",E_MeasuresInvestMilestones!J67)</f>
        <v/>
      </c>
      <c r="K215" s="464" t="str">
        <f>IF(E_MeasuresInvestMilestones!K67="","",E_MeasuresInvestMilestones!K67)</f>
        <v/>
      </c>
      <c r="L215" s="464" t="str">
        <f>IF(E_MeasuresInvestMilestones!L67="","",E_MeasuresInvestMilestones!L67)</f>
        <v/>
      </c>
      <c r="M215" s="464" t="str">
        <f>IF(E_MeasuresInvestMilestones!M67="","",E_MeasuresInvestMilestones!M67)</f>
        <v/>
      </c>
      <c r="N215" s="464" t="str">
        <f>IF(E_MeasuresInvestMilestones!N67="","",E_MeasuresInvestMilestones!N67)</f>
        <v/>
      </c>
      <c r="O215" s="343"/>
    </row>
    <row r="216" spans="2:15" ht="12.75" customHeight="1" x14ac:dyDescent="0.2">
      <c r="B216" s="343"/>
      <c r="C216" s="343"/>
      <c r="D216" s="347" t="str">
        <f>IF(E_MeasuresInvestMilestones!D68="","",E_MeasuresInvestMilestones!D68)</f>
        <v>ME2</v>
      </c>
      <c r="E216" s="465" t="str">
        <f>IF(E_MeasuresInvestMilestones!E68="","",E_MeasuresInvestMilestones!E68)</f>
        <v/>
      </c>
      <c r="F216" s="465" t="str">
        <f>IF(E_MeasuresInvestMilestones!F68="","",E_MeasuresInvestMilestones!F68)</f>
        <v/>
      </c>
      <c r="G216" s="465" t="str">
        <f>IF(E_MeasuresInvestMilestones!G68="","",E_MeasuresInvestMilestones!G68)</f>
        <v/>
      </c>
      <c r="H216" s="465" t="str">
        <f>IF(E_MeasuresInvestMilestones!H68="","",E_MeasuresInvestMilestones!H68)</f>
        <v/>
      </c>
      <c r="I216" s="465" t="str">
        <f>IF(E_MeasuresInvestMilestones!I68="","",E_MeasuresInvestMilestones!I68)</f>
        <v/>
      </c>
      <c r="J216" s="465" t="str">
        <f>IF(E_MeasuresInvestMilestones!J68="","",E_MeasuresInvestMilestones!J68)</f>
        <v/>
      </c>
      <c r="K216" s="465" t="str">
        <f>IF(E_MeasuresInvestMilestones!K68="","",E_MeasuresInvestMilestones!K68)</f>
        <v/>
      </c>
      <c r="L216" s="465" t="str">
        <f>IF(E_MeasuresInvestMilestones!L68="","",E_MeasuresInvestMilestones!L68)</f>
        <v/>
      </c>
      <c r="M216" s="465" t="str">
        <f>IF(E_MeasuresInvestMilestones!M68="","",E_MeasuresInvestMilestones!M68)</f>
        <v/>
      </c>
      <c r="N216" s="465" t="str">
        <f>IF(E_MeasuresInvestMilestones!N68="","",E_MeasuresInvestMilestones!N68)</f>
        <v/>
      </c>
      <c r="O216" s="343"/>
    </row>
    <row r="217" spans="2:15" ht="12.75" customHeight="1" x14ac:dyDescent="0.2">
      <c r="B217" s="343"/>
      <c r="C217" s="343"/>
      <c r="D217" s="347" t="str">
        <f>IF(E_MeasuresInvestMilestones!D69="","",E_MeasuresInvestMilestones!D69)</f>
        <v>ME3</v>
      </c>
      <c r="E217" s="465" t="str">
        <f>IF(E_MeasuresInvestMilestones!E69="","",E_MeasuresInvestMilestones!E69)</f>
        <v/>
      </c>
      <c r="F217" s="465" t="str">
        <f>IF(E_MeasuresInvestMilestones!F69="","",E_MeasuresInvestMilestones!F69)</f>
        <v/>
      </c>
      <c r="G217" s="465" t="str">
        <f>IF(E_MeasuresInvestMilestones!G69="","",E_MeasuresInvestMilestones!G69)</f>
        <v/>
      </c>
      <c r="H217" s="465" t="str">
        <f>IF(E_MeasuresInvestMilestones!H69="","",E_MeasuresInvestMilestones!H69)</f>
        <v/>
      </c>
      <c r="I217" s="465" t="str">
        <f>IF(E_MeasuresInvestMilestones!I69="","",E_MeasuresInvestMilestones!I69)</f>
        <v/>
      </c>
      <c r="J217" s="465" t="str">
        <f>IF(E_MeasuresInvestMilestones!J69="","",E_MeasuresInvestMilestones!J69)</f>
        <v/>
      </c>
      <c r="K217" s="465" t="str">
        <f>IF(E_MeasuresInvestMilestones!K69="","",E_MeasuresInvestMilestones!K69)</f>
        <v/>
      </c>
      <c r="L217" s="465" t="str">
        <f>IF(E_MeasuresInvestMilestones!L69="","",E_MeasuresInvestMilestones!L69)</f>
        <v/>
      </c>
      <c r="M217" s="465" t="str">
        <f>IF(E_MeasuresInvestMilestones!M69="","",E_MeasuresInvestMilestones!M69)</f>
        <v/>
      </c>
      <c r="N217" s="465" t="str">
        <f>IF(E_MeasuresInvestMilestones!N69="","",E_MeasuresInvestMilestones!N69)</f>
        <v/>
      </c>
      <c r="O217" s="343"/>
    </row>
    <row r="218" spans="2:15" ht="12.75" customHeight="1" x14ac:dyDescent="0.2">
      <c r="B218" s="343"/>
      <c r="C218" s="343"/>
      <c r="D218" s="347" t="str">
        <f>IF(E_MeasuresInvestMilestones!D70="","",E_MeasuresInvestMilestones!D70)</f>
        <v>ME4</v>
      </c>
      <c r="E218" s="465" t="str">
        <f>IF(E_MeasuresInvestMilestones!E70="","",E_MeasuresInvestMilestones!E70)</f>
        <v/>
      </c>
      <c r="F218" s="465" t="str">
        <f>IF(E_MeasuresInvestMilestones!F70="","",E_MeasuresInvestMilestones!F70)</f>
        <v/>
      </c>
      <c r="G218" s="465" t="str">
        <f>IF(E_MeasuresInvestMilestones!G70="","",E_MeasuresInvestMilestones!G70)</f>
        <v/>
      </c>
      <c r="H218" s="465" t="str">
        <f>IF(E_MeasuresInvestMilestones!H70="","",E_MeasuresInvestMilestones!H70)</f>
        <v/>
      </c>
      <c r="I218" s="465" t="str">
        <f>IF(E_MeasuresInvestMilestones!I70="","",E_MeasuresInvestMilestones!I70)</f>
        <v/>
      </c>
      <c r="J218" s="465" t="str">
        <f>IF(E_MeasuresInvestMilestones!J70="","",E_MeasuresInvestMilestones!J70)</f>
        <v/>
      </c>
      <c r="K218" s="465" t="str">
        <f>IF(E_MeasuresInvestMilestones!K70="","",E_MeasuresInvestMilestones!K70)</f>
        <v/>
      </c>
      <c r="L218" s="465" t="str">
        <f>IF(E_MeasuresInvestMilestones!L70="","",E_MeasuresInvestMilestones!L70)</f>
        <v/>
      </c>
      <c r="M218" s="465" t="str">
        <f>IF(E_MeasuresInvestMilestones!M70="","",E_MeasuresInvestMilestones!M70)</f>
        <v/>
      </c>
      <c r="N218" s="465" t="str">
        <f>IF(E_MeasuresInvestMilestones!N70="","",E_MeasuresInvestMilestones!N70)</f>
        <v/>
      </c>
      <c r="O218" s="343"/>
    </row>
    <row r="219" spans="2:15" ht="12.75" customHeight="1" x14ac:dyDescent="0.2">
      <c r="B219" s="343"/>
      <c r="C219" s="343"/>
      <c r="D219" s="347" t="str">
        <f>IF(E_MeasuresInvestMilestones!D71="","",E_MeasuresInvestMilestones!D71)</f>
        <v>ME5</v>
      </c>
      <c r="E219" s="465" t="str">
        <f>IF(E_MeasuresInvestMilestones!E71="","",E_MeasuresInvestMilestones!E71)</f>
        <v/>
      </c>
      <c r="F219" s="465" t="str">
        <f>IF(E_MeasuresInvestMilestones!F71="","",E_MeasuresInvestMilestones!F71)</f>
        <v/>
      </c>
      <c r="G219" s="465" t="str">
        <f>IF(E_MeasuresInvestMilestones!G71="","",E_MeasuresInvestMilestones!G71)</f>
        <v/>
      </c>
      <c r="H219" s="465" t="str">
        <f>IF(E_MeasuresInvestMilestones!H71="","",E_MeasuresInvestMilestones!H71)</f>
        <v/>
      </c>
      <c r="I219" s="465" t="str">
        <f>IF(E_MeasuresInvestMilestones!I71="","",E_MeasuresInvestMilestones!I71)</f>
        <v/>
      </c>
      <c r="J219" s="465" t="str">
        <f>IF(E_MeasuresInvestMilestones!J71="","",E_MeasuresInvestMilestones!J71)</f>
        <v/>
      </c>
      <c r="K219" s="465" t="str">
        <f>IF(E_MeasuresInvestMilestones!K71="","",E_MeasuresInvestMilestones!K71)</f>
        <v/>
      </c>
      <c r="L219" s="465" t="str">
        <f>IF(E_MeasuresInvestMilestones!L71="","",E_MeasuresInvestMilestones!L71)</f>
        <v/>
      </c>
      <c r="M219" s="465" t="str">
        <f>IF(E_MeasuresInvestMilestones!M71="","",E_MeasuresInvestMilestones!M71)</f>
        <v/>
      </c>
      <c r="N219" s="465" t="str">
        <f>IF(E_MeasuresInvestMilestones!N71="","",E_MeasuresInvestMilestones!N71)</f>
        <v/>
      </c>
      <c r="O219" s="343"/>
    </row>
    <row r="220" spans="2:15" ht="12.75" customHeight="1" x14ac:dyDescent="0.2">
      <c r="B220" s="343"/>
      <c r="C220" s="343"/>
      <c r="D220" s="347" t="str">
        <f>IF(E_MeasuresInvestMilestones!D72="","",E_MeasuresInvestMilestones!D72)</f>
        <v>ME6</v>
      </c>
      <c r="E220" s="465" t="str">
        <f>IF(E_MeasuresInvestMilestones!E72="","",E_MeasuresInvestMilestones!E72)</f>
        <v/>
      </c>
      <c r="F220" s="465" t="str">
        <f>IF(E_MeasuresInvestMilestones!F72="","",E_MeasuresInvestMilestones!F72)</f>
        <v/>
      </c>
      <c r="G220" s="465" t="str">
        <f>IF(E_MeasuresInvestMilestones!G72="","",E_MeasuresInvestMilestones!G72)</f>
        <v/>
      </c>
      <c r="H220" s="465" t="str">
        <f>IF(E_MeasuresInvestMilestones!H72="","",E_MeasuresInvestMilestones!H72)</f>
        <v/>
      </c>
      <c r="I220" s="465" t="str">
        <f>IF(E_MeasuresInvestMilestones!I72="","",E_MeasuresInvestMilestones!I72)</f>
        <v/>
      </c>
      <c r="J220" s="465" t="str">
        <f>IF(E_MeasuresInvestMilestones!J72="","",E_MeasuresInvestMilestones!J72)</f>
        <v/>
      </c>
      <c r="K220" s="465" t="str">
        <f>IF(E_MeasuresInvestMilestones!K72="","",E_MeasuresInvestMilestones!K72)</f>
        <v/>
      </c>
      <c r="L220" s="465" t="str">
        <f>IF(E_MeasuresInvestMilestones!L72="","",E_MeasuresInvestMilestones!L72)</f>
        <v/>
      </c>
      <c r="M220" s="465" t="str">
        <f>IF(E_MeasuresInvestMilestones!M72="","",E_MeasuresInvestMilestones!M72)</f>
        <v/>
      </c>
      <c r="N220" s="465" t="str">
        <f>IF(E_MeasuresInvestMilestones!N72="","",E_MeasuresInvestMilestones!N72)</f>
        <v/>
      </c>
      <c r="O220" s="343"/>
    </row>
    <row r="221" spans="2:15" ht="12.75" customHeight="1" x14ac:dyDescent="0.2">
      <c r="B221" s="343"/>
      <c r="C221" s="343"/>
      <c r="D221" s="347" t="str">
        <f>IF(E_MeasuresInvestMilestones!D73="","",E_MeasuresInvestMilestones!D73)</f>
        <v>ME7</v>
      </c>
      <c r="E221" s="465" t="str">
        <f>IF(E_MeasuresInvestMilestones!E73="","",E_MeasuresInvestMilestones!E73)</f>
        <v/>
      </c>
      <c r="F221" s="465" t="str">
        <f>IF(E_MeasuresInvestMilestones!F73="","",E_MeasuresInvestMilestones!F73)</f>
        <v/>
      </c>
      <c r="G221" s="465" t="str">
        <f>IF(E_MeasuresInvestMilestones!G73="","",E_MeasuresInvestMilestones!G73)</f>
        <v/>
      </c>
      <c r="H221" s="465" t="str">
        <f>IF(E_MeasuresInvestMilestones!H73="","",E_MeasuresInvestMilestones!H73)</f>
        <v/>
      </c>
      <c r="I221" s="465" t="str">
        <f>IF(E_MeasuresInvestMilestones!I73="","",E_MeasuresInvestMilestones!I73)</f>
        <v/>
      </c>
      <c r="J221" s="465" t="str">
        <f>IF(E_MeasuresInvestMilestones!J73="","",E_MeasuresInvestMilestones!J73)</f>
        <v/>
      </c>
      <c r="K221" s="465" t="str">
        <f>IF(E_MeasuresInvestMilestones!K73="","",E_MeasuresInvestMilestones!K73)</f>
        <v/>
      </c>
      <c r="L221" s="465" t="str">
        <f>IF(E_MeasuresInvestMilestones!L73="","",E_MeasuresInvestMilestones!L73)</f>
        <v/>
      </c>
      <c r="M221" s="465" t="str">
        <f>IF(E_MeasuresInvestMilestones!M73="","",E_MeasuresInvestMilestones!M73)</f>
        <v/>
      </c>
      <c r="N221" s="465" t="str">
        <f>IF(E_MeasuresInvestMilestones!N73="","",E_MeasuresInvestMilestones!N73)</f>
        <v/>
      </c>
      <c r="O221" s="343"/>
    </row>
    <row r="222" spans="2:15" ht="12.75" customHeight="1" x14ac:dyDescent="0.2">
      <c r="B222" s="343"/>
      <c r="C222" s="343"/>
      <c r="D222" s="347" t="str">
        <f>IF(E_MeasuresInvestMilestones!D74="","",E_MeasuresInvestMilestones!D74)</f>
        <v>ME8</v>
      </c>
      <c r="E222" s="465" t="str">
        <f>IF(E_MeasuresInvestMilestones!E74="","",E_MeasuresInvestMilestones!E74)</f>
        <v/>
      </c>
      <c r="F222" s="465" t="str">
        <f>IF(E_MeasuresInvestMilestones!F74="","",E_MeasuresInvestMilestones!F74)</f>
        <v/>
      </c>
      <c r="G222" s="465" t="str">
        <f>IF(E_MeasuresInvestMilestones!G74="","",E_MeasuresInvestMilestones!G74)</f>
        <v/>
      </c>
      <c r="H222" s="465" t="str">
        <f>IF(E_MeasuresInvestMilestones!H74="","",E_MeasuresInvestMilestones!H74)</f>
        <v/>
      </c>
      <c r="I222" s="465" t="str">
        <f>IF(E_MeasuresInvestMilestones!I74="","",E_MeasuresInvestMilestones!I74)</f>
        <v/>
      </c>
      <c r="J222" s="465" t="str">
        <f>IF(E_MeasuresInvestMilestones!J74="","",E_MeasuresInvestMilestones!J74)</f>
        <v/>
      </c>
      <c r="K222" s="465" t="str">
        <f>IF(E_MeasuresInvestMilestones!K74="","",E_MeasuresInvestMilestones!K74)</f>
        <v/>
      </c>
      <c r="L222" s="465" t="str">
        <f>IF(E_MeasuresInvestMilestones!L74="","",E_MeasuresInvestMilestones!L74)</f>
        <v/>
      </c>
      <c r="M222" s="465" t="str">
        <f>IF(E_MeasuresInvestMilestones!M74="","",E_MeasuresInvestMilestones!M74)</f>
        <v/>
      </c>
      <c r="N222" s="465" t="str">
        <f>IF(E_MeasuresInvestMilestones!N74="","",E_MeasuresInvestMilestones!N74)</f>
        <v/>
      </c>
      <c r="O222" s="343"/>
    </row>
    <row r="223" spans="2:15" ht="12.75" customHeight="1" x14ac:dyDescent="0.2">
      <c r="B223" s="343"/>
      <c r="C223" s="343"/>
      <c r="D223" s="347" t="str">
        <f>IF(E_MeasuresInvestMilestones!D75="","",E_MeasuresInvestMilestones!D75)</f>
        <v>ME9</v>
      </c>
      <c r="E223" s="465" t="str">
        <f>IF(E_MeasuresInvestMilestones!E75="","",E_MeasuresInvestMilestones!E75)</f>
        <v/>
      </c>
      <c r="F223" s="465" t="str">
        <f>IF(E_MeasuresInvestMilestones!F75="","",E_MeasuresInvestMilestones!F75)</f>
        <v/>
      </c>
      <c r="G223" s="465" t="str">
        <f>IF(E_MeasuresInvestMilestones!G75="","",E_MeasuresInvestMilestones!G75)</f>
        <v/>
      </c>
      <c r="H223" s="465" t="str">
        <f>IF(E_MeasuresInvestMilestones!H75="","",E_MeasuresInvestMilestones!H75)</f>
        <v/>
      </c>
      <c r="I223" s="465" t="str">
        <f>IF(E_MeasuresInvestMilestones!I75="","",E_MeasuresInvestMilestones!I75)</f>
        <v/>
      </c>
      <c r="J223" s="465" t="str">
        <f>IF(E_MeasuresInvestMilestones!J75="","",E_MeasuresInvestMilestones!J75)</f>
        <v/>
      </c>
      <c r="K223" s="465" t="str">
        <f>IF(E_MeasuresInvestMilestones!K75="","",E_MeasuresInvestMilestones!K75)</f>
        <v/>
      </c>
      <c r="L223" s="465" t="str">
        <f>IF(E_MeasuresInvestMilestones!L75="","",E_MeasuresInvestMilestones!L75)</f>
        <v/>
      </c>
      <c r="M223" s="465" t="str">
        <f>IF(E_MeasuresInvestMilestones!M75="","",E_MeasuresInvestMilestones!M75)</f>
        <v/>
      </c>
      <c r="N223" s="465" t="str">
        <f>IF(E_MeasuresInvestMilestones!N75="","",E_MeasuresInvestMilestones!N75)</f>
        <v/>
      </c>
      <c r="O223" s="343"/>
    </row>
    <row r="224" spans="2:15" ht="12.75" customHeight="1" x14ac:dyDescent="0.2">
      <c r="B224" s="343"/>
      <c r="C224" s="343"/>
      <c r="D224" s="348" t="str">
        <f>IF(E_MeasuresInvestMilestones!D76="","",E_MeasuresInvestMilestones!D76)</f>
        <v>ME10</v>
      </c>
      <c r="E224" s="466" t="str">
        <f>IF(E_MeasuresInvestMilestones!E76="","",E_MeasuresInvestMilestones!E76)</f>
        <v/>
      </c>
      <c r="F224" s="466" t="str">
        <f>IF(E_MeasuresInvestMilestones!F76="","",E_MeasuresInvestMilestones!F76)</f>
        <v/>
      </c>
      <c r="G224" s="466" t="str">
        <f>IF(E_MeasuresInvestMilestones!G76="","",E_MeasuresInvestMilestones!G76)</f>
        <v/>
      </c>
      <c r="H224" s="466" t="str">
        <f>IF(E_MeasuresInvestMilestones!H76="","",E_MeasuresInvestMilestones!H76)</f>
        <v/>
      </c>
      <c r="I224" s="466" t="str">
        <f>IF(E_MeasuresInvestMilestones!I76="","",E_MeasuresInvestMilestones!I76)</f>
        <v/>
      </c>
      <c r="J224" s="466" t="str">
        <f>IF(E_MeasuresInvestMilestones!J76="","",E_MeasuresInvestMilestones!J76)</f>
        <v/>
      </c>
      <c r="K224" s="466" t="str">
        <f>IF(E_MeasuresInvestMilestones!K76="","",E_MeasuresInvestMilestones!K76)</f>
        <v/>
      </c>
      <c r="L224" s="466" t="str">
        <f>IF(E_MeasuresInvestMilestones!L76="","",E_MeasuresInvestMilestones!L76)</f>
        <v/>
      </c>
      <c r="M224" s="466" t="str">
        <f>IF(E_MeasuresInvestMilestones!M76="","",E_MeasuresInvestMilestones!M76)</f>
        <v/>
      </c>
      <c r="N224" s="466" t="str">
        <f>IF(E_MeasuresInvestMilestones!N76="","",E_MeasuresInvestMilestones!N76)</f>
        <v/>
      </c>
      <c r="O224" s="343"/>
    </row>
    <row r="225" spans="2:15" ht="5.0999999999999996" customHeight="1" x14ac:dyDescent="0.2">
      <c r="B225" s="343"/>
      <c r="C225" s="343"/>
      <c r="O225" s="343"/>
    </row>
    <row r="226" spans="2:15" ht="12.75" customHeight="1" x14ac:dyDescent="0.2">
      <c r="B226" s="343"/>
      <c r="C226" s="343"/>
      <c r="D226" s="513" t="s">
        <v>115</v>
      </c>
      <c r="E226" s="1354" t="str">
        <f>Translations!$B$228</f>
        <v>Инвестиции</v>
      </c>
      <c r="F226" s="1354"/>
      <c r="G226" s="1354"/>
      <c r="H226" s="1354"/>
      <c r="I226" s="1354"/>
      <c r="J226" s="1354"/>
      <c r="K226" s="1354"/>
      <c r="L226" s="1354"/>
      <c r="M226" s="1354"/>
      <c r="N226" s="1354"/>
      <c r="O226" s="343"/>
    </row>
    <row r="227" spans="2:15" ht="5.0999999999999996" customHeight="1" x14ac:dyDescent="0.2">
      <c r="B227" s="343"/>
      <c r="C227" s="343"/>
      <c r="O227" s="343"/>
    </row>
    <row r="228" spans="2:15" ht="12.75" customHeight="1" x14ac:dyDescent="0.2">
      <c r="B228" s="343"/>
      <c r="C228" s="343"/>
      <c r="D228" s="634" t="str">
        <f>IF(E_MeasuresInvestMilestones!D88="","",E_MeasuresInvestMilestones!D88)</f>
        <v>Не.</v>
      </c>
      <c r="E228" s="758" t="str">
        <f>IF(E_MeasuresInvestMilestones!E88="","",E_MeasuresInvestMilestones!E88)</f>
        <v>Година</v>
      </c>
      <c r="F228" s="1359" t="str">
        <f>IF(E_MeasuresInvestMilestones!F88="","",E_MeasuresInvestMilestones!F88)</f>
        <v>Кратко име или вътрешен идентификатор</v>
      </c>
      <c r="G228" s="1359"/>
      <c r="H228" s="758" t="str">
        <f>IF(E_MeasuresInvestMilestones!H88="","",E_MeasuresInvestMilestones!H88)</f>
        <v>Разходи в млн. евро</v>
      </c>
      <c r="I228" s="1362" t="str">
        <f>IF(E_MeasuresInvestMilestones!I88="","",E_MeasuresInvestMilestones!I88)</f>
        <v>Подробно описание на инвестициите</v>
      </c>
      <c r="J228" s="1362"/>
      <c r="K228" s="1362"/>
      <c r="L228" s="1362"/>
      <c r="M228" s="1362"/>
      <c r="N228" s="1362"/>
      <c r="O228" s="343"/>
    </row>
    <row r="229" spans="2:15" ht="12.75" customHeight="1" x14ac:dyDescent="0.2">
      <c r="B229" s="343"/>
      <c r="C229" s="343"/>
      <c r="D229" s="346" t="str">
        <f>IF(E_MeasuresInvestMilestones!D90="","",E_MeasuresInvestMilestones!D90)</f>
        <v>IN1</v>
      </c>
      <c r="E229" s="633" t="str">
        <f>IF(E_MeasuresInvestMilestones!E90="","",E_MeasuresInvestMilestones!E90)</f>
        <v/>
      </c>
      <c r="F229" s="1360" t="str">
        <f>IF(E_MeasuresInvestMilestones!F90="","",E_MeasuresInvestMilestones!F90)</f>
        <v/>
      </c>
      <c r="G229" s="1360"/>
      <c r="H229" s="643" t="str">
        <f>IF(E_MeasuresInvestMilestones!H90="","",E_MeasuresInvestMilestones!H90)</f>
        <v/>
      </c>
      <c r="I229" s="1363" t="str">
        <f>IF(E_MeasuresInvestMilestones!I90="","",E_MeasuresInvestMilestones!I90)</f>
        <v/>
      </c>
      <c r="J229" s="1363"/>
      <c r="K229" s="1363"/>
      <c r="L229" s="1363"/>
      <c r="M229" s="1363"/>
      <c r="N229" s="1363"/>
      <c r="O229" s="343"/>
    </row>
    <row r="230" spans="2:15" ht="12.75" customHeight="1" x14ac:dyDescent="0.2">
      <c r="B230" s="343"/>
      <c r="C230" s="343"/>
      <c r="D230" s="347" t="str">
        <f>IF(E_MeasuresInvestMilestones!D91="","",E_MeasuresInvestMilestones!D91)</f>
        <v>IN2</v>
      </c>
      <c r="E230" s="465" t="str">
        <f>IF(E_MeasuresInvestMilestones!E91="","",E_MeasuresInvestMilestones!E91)</f>
        <v/>
      </c>
      <c r="F230" s="1356" t="str">
        <f>IF(E_MeasuresInvestMilestones!F91="","",E_MeasuresInvestMilestones!F91)</f>
        <v/>
      </c>
      <c r="G230" s="1356"/>
      <c r="H230" s="641" t="str">
        <f>IF(E_MeasuresInvestMilestones!H91="","",E_MeasuresInvestMilestones!H91)</f>
        <v/>
      </c>
      <c r="I230" s="1341" t="str">
        <f>IF(E_MeasuresInvestMilestones!I91="","",E_MeasuresInvestMilestones!I91)</f>
        <v/>
      </c>
      <c r="J230" s="1341"/>
      <c r="K230" s="1341"/>
      <c r="L230" s="1341"/>
      <c r="M230" s="1341"/>
      <c r="N230" s="1341"/>
      <c r="O230" s="343"/>
    </row>
    <row r="231" spans="2:15" ht="12.75" customHeight="1" x14ac:dyDescent="0.2">
      <c r="B231" s="343"/>
      <c r="C231" s="343"/>
      <c r="D231" s="347" t="str">
        <f>IF(E_MeasuresInvestMilestones!D92="","",E_MeasuresInvestMilestones!D92)</f>
        <v>IN3</v>
      </c>
      <c r="E231" s="465" t="str">
        <f>IF(E_MeasuresInvestMilestones!E92="","",E_MeasuresInvestMilestones!E92)</f>
        <v/>
      </c>
      <c r="F231" s="1356" t="str">
        <f>IF(E_MeasuresInvestMilestones!F92="","",E_MeasuresInvestMilestones!F92)</f>
        <v/>
      </c>
      <c r="G231" s="1356"/>
      <c r="H231" s="641" t="str">
        <f>IF(E_MeasuresInvestMilestones!H92="","",E_MeasuresInvestMilestones!H92)</f>
        <v/>
      </c>
      <c r="I231" s="1341" t="str">
        <f>IF(E_MeasuresInvestMilestones!I92="","",E_MeasuresInvestMilestones!I92)</f>
        <v/>
      </c>
      <c r="J231" s="1341"/>
      <c r="K231" s="1341"/>
      <c r="L231" s="1341"/>
      <c r="M231" s="1341"/>
      <c r="N231" s="1341"/>
      <c r="O231" s="343"/>
    </row>
    <row r="232" spans="2:15" ht="12.75" customHeight="1" x14ac:dyDescent="0.2">
      <c r="B232" s="343"/>
      <c r="C232" s="343"/>
      <c r="D232" s="347" t="str">
        <f>IF(E_MeasuresInvestMilestones!D93="","",E_MeasuresInvestMilestones!D93)</f>
        <v>IN4</v>
      </c>
      <c r="E232" s="465" t="str">
        <f>IF(E_MeasuresInvestMilestones!E93="","",E_MeasuresInvestMilestones!E93)</f>
        <v/>
      </c>
      <c r="F232" s="1356" t="str">
        <f>IF(E_MeasuresInvestMilestones!F93="","",E_MeasuresInvestMilestones!F93)</f>
        <v/>
      </c>
      <c r="G232" s="1356"/>
      <c r="H232" s="641" t="str">
        <f>IF(E_MeasuresInvestMilestones!H93="","",E_MeasuresInvestMilestones!H93)</f>
        <v/>
      </c>
      <c r="I232" s="1341" t="str">
        <f>IF(E_MeasuresInvestMilestones!I93="","",E_MeasuresInvestMilestones!I93)</f>
        <v/>
      </c>
      <c r="J232" s="1341"/>
      <c r="K232" s="1341"/>
      <c r="L232" s="1341"/>
      <c r="M232" s="1341"/>
      <c r="N232" s="1341"/>
      <c r="O232" s="343"/>
    </row>
    <row r="233" spans="2:15" ht="12.75" customHeight="1" x14ac:dyDescent="0.2">
      <c r="B233" s="343"/>
      <c r="C233" s="343"/>
      <c r="D233" s="347" t="str">
        <f>IF(E_MeasuresInvestMilestones!D94="","",E_MeasuresInvestMilestones!D94)</f>
        <v>IN5</v>
      </c>
      <c r="E233" s="465" t="str">
        <f>IF(E_MeasuresInvestMilestones!E94="","",E_MeasuresInvestMilestones!E94)</f>
        <v/>
      </c>
      <c r="F233" s="1356" t="str">
        <f>IF(E_MeasuresInvestMilestones!F94="","",E_MeasuresInvestMilestones!F94)</f>
        <v/>
      </c>
      <c r="G233" s="1356"/>
      <c r="H233" s="641" t="str">
        <f>IF(E_MeasuresInvestMilestones!H94="","",E_MeasuresInvestMilestones!H94)</f>
        <v/>
      </c>
      <c r="I233" s="1341" t="str">
        <f>IF(E_MeasuresInvestMilestones!I94="","",E_MeasuresInvestMilestones!I94)</f>
        <v/>
      </c>
      <c r="J233" s="1341"/>
      <c r="K233" s="1341"/>
      <c r="L233" s="1341"/>
      <c r="M233" s="1341"/>
      <c r="N233" s="1341"/>
      <c r="O233" s="343"/>
    </row>
    <row r="234" spans="2:15" ht="12.75" customHeight="1" x14ac:dyDescent="0.2">
      <c r="B234" s="343"/>
      <c r="C234" s="343"/>
      <c r="D234" s="347" t="str">
        <f>IF(E_MeasuresInvestMilestones!D95="","",E_MeasuresInvestMilestones!D95)</f>
        <v>IN6</v>
      </c>
      <c r="E234" s="465" t="str">
        <f>IF(E_MeasuresInvestMilestones!E95="","",E_MeasuresInvestMilestones!E95)</f>
        <v/>
      </c>
      <c r="F234" s="1356" t="str">
        <f>IF(E_MeasuresInvestMilestones!F95="","",E_MeasuresInvestMilestones!F95)</f>
        <v/>
      </c>
      <c r="G234" s="1356"/>
      <c r="H234" s="641" t="str">
        <f>IF(E_MeasuresInvestMilestones!H95="","",E_MeasuresInvestMilestones!H95)</f>
        <v/>
      </c>
      <c r="I234" s="1341" t="str">
        <f>IF(E_MeasuresInvestMilestones!I95="","",E_MeasuresInvestMilestones!I95)</f>
        <v/>
      </c>
      <c r="J234" s="1341"/>
      <c r="K234" s="1341"/>
      <c r="L234" s="1341"/>
      <c r="M234" s="1341"/>
      <c r="N234" s="1341"/>
      <c r="O234" s="343"/>
    </row>
    <row r="235" spans="2:15" ht="12.75" customHeight="1" x14ac:dyDescent="0.2">
      <c r="B235" s="343"/>
      <c r="C235" s="343"/>
      <c r="D235" s="347" t="str">
        <f>IF(E_MeasuresInvestMilestones!D96="","",E_MeasuresInvestMilestones!D96)</f>
        <v>IN7</v>
      </c>
      <c r="E235" s="465" t="str">
        <f>IF(E_MeasuresInvestMilestones!E96="","",E_MeasuresInvestMilestones!E96)</f>
        <v/>
      </c>
      <c r="F235" s="1356" t="str">
        <f>IF(E_MeasuresInvestMilestones!F96="","",E_MeasuresInvestMilestones!F96)</f>
        <v/>
      </c>
      <c r="G235" s="1356"/>
      <c r="H235" s="641" t="str">
        <f>IF(E_MeasuresInvestMilestones!H96="","",E_MeasuresInvestMilestones!H96)</f>
        <v/>
      </c>
      <c r="I235" s="1341" t="str">
        <f>IF(E_MeasuresInvestMilestones!I96="","",E_MeasuresInvestMilestones!I96)</f>
        <v/>
      </c>
      <c r="J235" s="1341"/>
      <c r="K235" s="1341"/>
      <c r="L235" s="1341"/>
      <c r="M235" s="1341"/>
      <c r="N235" s="1341"/>
      <c r="O235" s="343"/>
    </row>
    <row r="236" spans="2:15" ht="12.75" customHeight="1" x14ac:dyDescent="0.2">
      <c r="B236" s="343"/>
      <c r="C236" s="343"/>
      <c r="D236" s="347" t="str">
        <f>IF(E_MeasuresInvestMilestones!D97="","",E_MeasuresInvestMilestones!D97)</f>
        <v>IN8</v>
      </c>
      <c r="E236" s="465" t="str">
        <f>IF(E_MeasuresInvestMilestones!E97="","",E_MeasuresInvestMilestones!E97)</f>
        <v/>
      </c>
      <c r="F236" s="1356" t="str">
        <f>IF(E_MeasuresInvestMilestones!F97="","",E_MeasuresInvestMilestones!F97)</f>
        <v/>
      </c>
      <c r="G236" s="1356"/>
      <c r="H236" s="641" t="str">
        <f>IF(E_MeasuresInvestMilestones!H97="","",E_MeasuresInvestMilestones!H97)</f>
        <v/>
      </c>
      <c r="I236" s="1341" t="str">
        <f>IF(E_MeasuresInvestMilestones!I97="","",E_MeasuresInvestMilestones!I97)</f>
        <v/>
      </c>
      <c r="J236" s="1341"/>
      <c r="K236" s="1341"/>
      <c r="L236" s="1341"/>
      <c r="M236" s="1341"/>
      <c r="N236" s="1341"/>
      <c r="O236" s="343"/>
    </row>
    <row r="237" spans="2:15" ht="12.75" customHeight="1" x14ac:dyDescent="0.2">
      <c r="B237" s="343"/>
      <c r="C237" s="343"/>
      <c r="D237" s="347" t="str">
        <f>IF(E_MeasuresInvestMilestones!D98="","",E_MeasuresInvestMilestones!D98)</f>
        <v>IN9</v>
      </c>
      <c r="E237" s="465" t="str">
        <f>IF(E_MeasuresInvestMilestones!E98="","",E_MeasuresInvestMilestones!E98)</f>
        <v/>
      </c>
      <c r="F237" s="1356" t="str">
        <f>IF(E_MeasuresInvestMilestones!F98="","",E_MeasuresInvestMilestones!F98)</f>
        <v/>
      </c>
      <c r="G237" s="1356"/>
      <c r="H237" s="641" t="str">
        <f>IF(E_MeasuresInvestMilestones!H98="","",E_MeasuresInvestMilestones!H98)</f>
        <v/>
      </c>
      <c r="I237" s="1341" t="str">
        <f>IF(E_MeasuresInvestMilestones!I98="","",E_MeasuresInvestMilestones!I98)</f>
        <v/>
      </c>
      <c r="J237" s="1341"/>
      <c r="K237" s="1341"/>
      <c r="L237" s="1341"/>
      <c r="M237" s="1341"/>
      <c r="N237" s="1341"/>
      <c r="O237" s="343"/>
    </row>
    <row r="238" spans="2:15" ht="12.75" customHeight="1" x14ac:dyDescent="0.2">
      <c r="B238" s="343"/>
      <c r="C238" s="343"/>
      <c r="D238" s="348" t="str">
        <f>IF(E_MeasuresInvestMilestones!D99="","",E_MeasuresInvestMilestones!D99)</f>
        <v>IN10</v>
      </c>
      <c r="E238" s="466" t="str">
        <f>IF(E_MeasuresInvestMilestones!E99="","",E_MeasuresInvestMilestones!E99)</f>
        <v/>
      </c>
      <c r="F238" s="1361" t="str">
        <f>IF(E_MeasuresInvestMilestones!F99="","",E_MeasuresInvestMilestones!F99)</f>
        <v/>
      </c>
      <c r="G238" s="1361"/>
      <c r="H238" s="642" t="str">
        <f>IF(E_MeasuresInvestMilestones!H99="","",E_MeasuresInvestMilestones!H99)</f>
        <v/>
      </c>
      <c r="I238" s="1342" t="str">
        <f>IF(E_MeasuresInvestMilestones!I99="","",E_MeasuresInvestMilestones!I99)</f>
        <v/>
      </c>
      <c r="J238" s="1342"/>
      <c r="K238" s="1342"/>
      <c r="L238" s="1342"/>
      <c r="M238" s="1342"/>
      <c r="N238" s="1342"/>
      <c r="O238" s="343"/>
    </row>
    <row r="239" spans="2:15" ht="5.0999999999999996" customHeight="1" x14ac:dyDescent="0.2">
      <c r="B239" s="343"/>
      <c r="C239" s="343"/>
      <c r="O239" s="343"/>
    </row>
    <row r="240" spans="2:15" ht="12.75" customHeight="1" x14ac:dyDescent="0.2">
      <c r="B240" s="343"/>
      <c r="C240" s="343"/>
      <c r="D240" s="1350" t="str">
        <f>IF(E_MeasuresInvestMilestones!D105="","",E_MeasuresInvestMilestones!D105)</f>
        <v>Период</v>
      </c>
      <c r="E240" s="1350"/>
      <c r="F240" s="1350"/>
      <c r="G240" s="1350"/>
      <c r="H240" s="1351"/>
      <c r="I240" s="635" t="str">
        <f>IF(E_MeasuresInvestMilestones!I105="","",E_MeasuresInvestMilestones!I105)</f>
        <v>&lt;= 2025</v>
      </c>
      <c r="J240" s="635" t="str">
        <f>IF(E_MeasuresInvestMilestones!J105="","",E_MeasuresInvestMilestones!J105)</f>
        <v>2026-2030</v>
      </c>
      <c r="K240" s="635" t="str">
        <f>IF(E_MeasuresInvestMilestones!K105="","",E_MeasuresInvestMilestones!K105)</f>
        <v>2031-2035</v>
      </c>
      <c r="L240" s="635" t="str">
        <f>IF(E_MeasuresInvestMilestones!L105="","",E_MeasuresInvestMilestones!L105)</f>
        <v>2036-2040</v>
      </c>
      <c r="M240" s="635" t="str">
        <f>IF(E_MeasuresInvestMilestones!M105="","",E_MeasuresInvestMilestones!M105)</f>
        <v>2041-2045</v>
      </c>
      <c r="N240" s="635" t="str">
        <f>IF(E_MeasuresInvestMilestones!N105="","",E_MeasuresInvestMilestones!N105)</f>
        <v>2046-2050</v>
      </c>
      <c r="O240" s="343"/>
    </row>
    <row r="241" spans="2:15" ht="12.75" customHeight="1" x14ac:dyDescent="0.2">
      <c r="B241" s="343"/>
      <c r="C241" s="343"/>
      <c r="D241" s="1352" t="str">
        <f>IF(E_MeasuresInvestMilestones!D106="","",E_MeasuresInvestMilestones!D106)</f>
        <v>На годишна база в млн.</v>
      </c>
      <c r="E241" s="1352"/>
      <c r="F241" s="1352"/>
      <c r="G241" s="1352"/>
      <c r="H241" s="1353"/>
      <c r="I241" s="695" t="str">
        <f>IF(E_MeasuresInvestMilestones!I106="","",E_MeasuresInvestMilestones!I106)</f>
        <v>N.A.</v>
      </c>
      <c r="J241" s="636" t="str">
        <f>IF(E_MeasuresInvestMilestones!J106="","",E_MeasuresInvestMilestones!J106)</f>
        <v/>
      </c>
      <c r="K241" s="636" t="str">
        <f>IF(E_MeasuresInvestMilestones!K106="","",E_MeasuresInvestMilestones!K106)</f>
        <v/>
      </c>
      <c r="L241" s="636" t="str">
        <f>IF(E_MeasuresInvestMilestones!L106="","",E_MeasuresInvestMilestones!L106)</f>
        <v/>
      </c>
      <c r="M241" s="636" t="str">
        <f>IF(E_MeasuresInvestMilestones!M106="","",E_MeasuresInvestMilestones!M106)</f>
        <v/>
      </c>
      <c r="N241" s="636" t="str">
        <f>IF(E_MeasuresInvestMilestones!N106="","",E_MeasuresInvestMilestones!N106)</f>
        <v/>
      </c>
      <c r="O241" s="343"/>
    </row>
    <row r="242" spans="2:15" ht="5.0999999999999996" customHeight="1" x14ac:dyDescent="0.2">
      <c r="B242" s="343"/>
      <c r="C242" s="343"/>
      <c r="O242" s="343"/>
    </row>
    <row r="243" spans="2:15" ht="12.75" customHeight="1" x14ac:dyDescent="0.2">
      <c r="B243" s="343"/>
      <c r="C243" s="343"/>
      <c r="D243" s="513" t="s">
        <v>369</v>
      </c>
      <c r="E243" s="1354" t="str">
        <f>Translations!$B$244</f>
        <v>Основни етапи</v>
      </c>
      <c r="F243" s="1354"/>
      <c r="G243" s="1354"/>
      <c r="H243" s="1354"/>
      <c r="I243" s="1354"/>
      <c r="J243" s="1354"/>
      <c r="K243" s="1354"/>
      <c r="L243" s="1354"/>
      <c r="M243" s="1354"/>
      <c r="N243" s="1354"/>
      <c r="O243" s="343"/>
    </row>
    <row r="244" spans="2:15" ht="5.0999999999999996" customHeight="1" x14ac:dyDescent="0.2">
      <c r="B244" s="343"/>
      <c r="C244" s="343"/>
      <c r="O244" s="343"/>
    </row>
    <row r="245" spans="2:15" ht="12.75" customHeight="1" x14ac:dyDescent="0.2">
      <c r="B245" s="343"/>
      <c r="C245" s="343"/>
      <c r="D245" s="748" t="str">
        <f>IF(E_MeasuresInvestMilestones!D117="","",E_MeasuresInvestMilestones!D117)</f>
        <v>Не.</v>
      </c>
      <c r="E245" s="759" t="str">
        <f>IF(E_MeasuresInvestMilestones!E117="","",E_MeasuresInvestMilestones!E117)</f>
        <v>Период</v>
      </c>
      <c r="F245" s="1355" t="str">
        <f>IF(E_MeasuresInvestMilestones!F117="","",E_MeasuresInvestMilestones!F117)</f>
        <v>Подробно описание на основните етапи</v>
      </c>
      <c r="G245" s="1235"/>
      <c r="H245" s="1235"/>
      <c r="I245" s="1235"/>
      <c r="J245" s="1235"/>
      <c r="K245" s="1235"/>
      <c r="L245" s="1236"/>
      <c r="M245" s="1355" t="str">
        <f>IF(E_MeasuresInvestMilestones!M117="","",E_MeasuresInvestMilestones!M117)</f>
        <v>Мярка(и)</v>
      </c>
      <c r="N245" s="1236"/>
      <c r="O245" s="343"/>
    </row>
    <row r="246" spans="2:15" ht="12.75" customHeight="1" x14ac:dyDescent="0.2">
      <c r="B246" s="343"/>
      <c r="C246" s="343"/>
      <c r="D246" s="637" t="str">
        <f>IF(E_MeasuresInvestMilestones!D120="","",E_MeasuresInvestMilestones!D120)</f>
        <v>MI1</v>
      </c>
      <c r="E246" s="640" t="str">
        <f>IF(E_MeasuresInvestMilestones!E120="","",E_MeasuresInvestMilestones!E120)</f>
        <v/>
      </c>
      <c r="F246" s="1343" t="str">
        <f>IF(E_MeasuresInvestMilestones!F120="","",E_MeasuresInvestMilestones!F120)</f>
        <v/>
      </c>
      <c r="G246" s="1343"/>
      <c r="H246" s="1343"/>
      <c r="I246" s="1343"/>
      <c r="J246" s="1343"/>
      <c r="K246" s="1343"/>
      <c r="L246" s="1343"/>
      <c r="M246" s="1343" t="str">
        <f>IF(E_MeasuresInvestMilestones!M120="","",E_MeasuresInvestMilestones!M120)</f>
        <v/>
      </c>
      <c r="N246" s="1343"/>
      <c r="O246" s="343"/>
    </row>
    <row r="247" spans="2:15" ht="12.75" customHeight="1" x14ac:dyDescent="0.2">
      <c r="B247" s="343"/>
      <c r="C247" s="343"/>
      <c r="D247" s="638" t="str">
        <f>IF(E_MeasuresInvestMilestones!D121="","",E_MeasuresInvestMilestones!D121)</f>
        <v>MI2</v>
      </c>
      <c r="E247" s="641" t="str">
        <f>IF(E_MeasuresInvestMilestones!E121="","",E_MeasuresInvestMilestones!E121)</f>
        <v/>
      </c>
      <c r="F247" s="1341" t="str">
        <f>IF(E_MeasuresInvestMilestones!F121="","",E_MeasuresInvestMilestones!F121)</f>
        <v/>
      </c>
      <c r="G247" s="1341"/>
      <c r="H247" s="1341"/>
      <c r="I247" s="1341"/>
      <c r="J247" s="1341"/>
      <c r="K247" s="1341"/>
      <c r="L247" s="1341"/>
      <c r="M247" s="1341" t="str">
        <f>IF(E_MeasuresInvestMilestones!M121="","",E_MeasuresInvestMilestones!M121)</f>
        <v/>
      </c>
      <c r="N247" s="1341"/>
      <c r="O247" s="343"/>
    </row>
    <row r="248" spans="2:15" ht="12.75" customHeight="1" x14ac:dyDescent="0.2">
      <c r="D248" s="638" t="str">
        <f>IF(E_MeasuresInvestMilestones!D122="","",E_MeasuresInvestMilestones!D122)</f>
        <v>MI3</v>
      </c>
      <c r="E248" s="641" t="str">
        <f>IF(E_MeasuresInvestMilestones!E122="","",E_MeasuresInvestMilestones!E122)</f>
        <v/>
      </c>
      <c r="F248" s="1341" t="str">
        <f>IF(E_MeasuresInvestMilestones!F122="","",E_MeasuresInvestMilestones!F122)</f>
        <v/>
      </c>
      <c r="G248" s="1341"/>
      <c r="H248" s="1341"/>
      <c r="I248" s="1341"/>
      <c r="J248" s="1341"/>
      <c r="K248" s="1341"/>
      <c r="L248" s="1341"/>
      <c r="M248" s="1341" t="str">
        <f>IF(E_MeasuresInvestMilestones!M122="","",E_MeasuresInvestMilestones!M122)</f>
        <v/>
      </c>
      <c r="N248" s="1341"/>
    </row>
    <row r="249" spans="2:15" ht="12.75" customHeight="1" x14ac:dyDescent="0.2">
      <c r="D249" s="638" t="str">
        <f>IF(E_MeasuresInvestMilestones!D123="","",E_MeasuresInvestMilestones!D123)</f>
        <v>MI4</v>
      </c>
      <c r="E249" s="641" t="str">
        <f>IF(E_MeasuresInvestMilestones!E123="","",E_MeasuresInvestMilestones!E123)</f>
        <v/>
      </c>
      <c r="F249" s="1341" t="str">
        <f>IF(E_MeasuresInvestMilestones!F123="","",E_MeasuresInvestMilestones!F123)</f>
        <v/>
      </c>
      <c r="G249" s="1341"/>
      <c r="H249" s="1341"/>
      <c r="I249" s="1341"/>
      <c r="J249" s="1341"/>
      <c r="K249" s="1341"/>
      <c r="L249" s="1341"/>
      <c r="M249" s="1341" t="str">
        <f>IF(E_MeasuresInvestMilestones!M123="","",E_MeasuresInvestMilestones!M123)</f>
        <v/>
      </c>
      <c r="N249" s="1341"/>
    </row>
    <row r="250" spans="2:15" ht="12.75" customHeight="1" x14ac:dyDescent="0.2">
      <c r="D250" s="638" t="str">
        <f>IF(E_MeasuresInvestMilestones!D124="","",E_MeasuresInvestMilestones!D124)</f>
        <v>MI5</v>
      </c>
      <c r="E250" s="641" t="str">
        <f>IF(E_MeasuresInvestMilestones!E124="","",E_MeasuresInvestMilestones!E124)</f>
        <v/>
      </c>
      <c r="F250" s="1341" t="str">
        <f>IF(E_MeasuresInvestMilestones!F124="","",E_MeasuresInvestMilestones!F124)</f>
        <v/>
      </c>
      <c r="G250" s="1341"/>
      <c r="H250" s="1341"/>
      <c r="I250" s="1341"/>
      <c r="J250" s="1341"/>
      <c r="K250" s="1341"/>
      <c r="L250" s="1341"/>
      <c r="M250" s="1341" t="str">
        <f>IF(E_MeasuresInvestMilestones!M124="","",E_MeasuresInvestMilestones!M124)</f>
        <v/>
      </c>
      <c r="N250" s="1341"/>
    </row>
    <row r="251" spans="2:15" ht="12.75" customHeight="1" x14ac:dyDescent="0.2">
      <c r="D251" s="638" t="str">
        <f>IF(E_MeasuresInvestMilestones!D125="","",E_MeasuresInvestMilestones!D125)</f>
        <v>MI6</v>
      </c>
      <c r="E251" s="641" t="str">
        <f>IF(E_MeasuresInvestMilestones!E125="","",E_MeasuresInvestMilestones!E125)</f>
        <v/>
      </c>
      <c r="F251" s="1341" t="str">
        <f>IF(E_MeasuresInvestMilestones!F125="","",E_MeasuresInvestMilestones!F125)</f>
        <v/>
      </c>
      <c r="G251" s="1341"/>
      <c r="H251" s="1341"/>
      <c r="I251" s="1341"/>
      <c r="J251" s="1341"/>
      <c r="K251" s="1341"/>
      <c r="L251" s="1341"/>
      <c r="M251" s="1341" t="str">
        <f>IF(E_MeasuresInvestMilestones!M125="","",E_MeasuresInvestMilestones!M125)</f>
        <v/>
      </c>
      <c r="N251" s="1341"/>
    </row>
    <row r="252" spans="2:15" ht="12.75" customHeight="1" x14ac:dyDescent="0.2">
      <c r="D252" s="638" t="str">
        <f>IF(E_MeasuresInvestMilestones!D126="","",E_MeasuresInvestMilestones!D126)</f>
        <v>MI7</v>
      </c>
      <c r="E252" s="641" t="str">
        <f>IF(E_MeasuresInvestMilestones!E126="","",E_MeasuresInvestMilestones!E126)</f>
        <v/>
      </c>
      <c r="F252" s="1341" t="str">
        <f>IF(E_MeasuresInvestMilestones!F126="","",E_MeasuresInvestMilestones!F126)</f>
        <v/>
      </c>
      <c r="G252" s="1341"/>
      <c r="H252" s="1341"/>
      <c r="I252" s="1341"/>
      <c r="J252" s="1341"/>
      <c r="K252" s="1341"/>
      <c r="L252" s="1341"/>
      <c r="M252" s="1341" t="str">
        <f>IF(E_MeasuresInvestMilestones!M126="","",E_MeasuresInvestMilestones!M126)</f>
        <v/>
      </c>
      <c r="N252" s="1341"/>
    </row>
    <row r="253" spans="2:15" ht="12.75" customHeight="1" x14ac:dyDescent="0.2">
      <c r="D253" s="638" t="str">
        <f>IF(E_MeasuresInvestMilestones!D127="","",E_MeasuresInvestMilestones!D127)</f>
        <v>MI8</v>
      </c>
      <c r="E253" s="641" t="str">
        <f>IF(E_MeasuresInvestMilestones!E127="","",E_MeasuresInvestMilestones!E127)</f>
        <v/>
      </c>
      <c r="F253" s="1341" t="str">
        <f>IF(E_MeasuresInvestMilestones!F127="","",E_MeasuresInvestMilestones!F127)</f>
        <v/>
      </c>
      <c r="G253" s="1341"/>
      <c r="H253" s="1341"/>
      <c r="I253" s="1341"/>
      <c r="J253" s="1341"/>
      <c r="K253" s="1341"/>
      <c r="L253" s="1341"/>
      <c r="M253" s="1341" t="str">
        <f>IF(E_MeasuresInvestMilestones!M127="","",E_MeasuresInvestMilestones!M127)</f>
        <v/>
      </c>
      <c r="N253" s="1341"/>
    </row>
    <row r="254" spans="2:15" ht="12.75" customHeight="1" x14ac:dyDescent="0.2">
      <c r="D254" s="638" t="str">
        <f>IF(E_MeasuresInvestMilestones!D128="","",E_MeasuresInvestMilestones!D128)</f>
        <v>MI9</v>
      </c>
      <c r="E254" s="641" t="str">
        <f>IF(E_MeasuresInvestMilestones!E128="","",E_MeasuresInvestMilestones!E128)</f>
        <v/>
      </c>
      <c r="F254" s="1341" t="str">
        <f>IF(E_MeasuresInvestMilestones!F128="","",E_MeasuresInvestMilestones!F128)</f>
        <v/>
      </c>
      <c r="G254" s="1341"/>
      <c r="H254" s="1341"/>
      <c r="I254" s="1341"/>
      <c r="J254" s="1341"/>
      <c r="K254" s="1341"/>
      <c r="L254" s="1341"/>
      <c r="M254" s="1341" t="str">
        <f>IF(E_MeasuresInvestMilestones!M128="","",E_MeasuresInvestMilestones!M128)</f>
        <v/>
      </c>
      <c r="N254" s="1341"/>
    </row>
    <row r="255" spans="2:15" ht="12.75" customHeight="1" x14ac:dyDescent="0.2">
      <c r="D255" s="638" t="str">
        <f>IF(E_MeasuresInvestMilestones!D129="","",E_MeasuresInvestMilestones!D129)</f>
        <v>MI10</v>
      </c>
      <c r="E255" s="641" t="str">
        <f>IF(E_MeasuresInvestMilestones!E129="","",E_MeasuresInvestMilestones!E129)</f>
        <v/>
      </c>
      <c r="F255" s="1341" t="str">
        <f>IF(E_MeasuresInvestMilestones!F129="","",E_MeasuresInvestMilestones!F129)</f>
        <v/>
      </c>
      <c r="G255" s="1341"/>
      <c r="H255" s="1341"/>
      <c r="I255" s="1341"/>
      <c r="J255" s="1341"/>
      <c r="K255" s="1341"/>
      <c r="L255" s="1341"/>
      <c r="M255" s="1341" t="str">
        <f>IF(E_MeasuresInvestMilestones!M129="","",E_MeasuresInvestMilestones!M129)</f>
        <v/>
      </c>
      <c r="N255" s="1341"/>
    </row>
    <row r="256" spans="2:15" ht="12.75" customHeight="1" x14ac:dyDescent="0.2">
      <c r="D256" s="638" t="str">
        <f>IF(E_MeasuresInvestMilestones!D130="","",E_MeasuresInvestMilestones!D130)</f>
        <v>MI11</v>
      </c>
      <c r="E256" s="641" t="str">
        <f>IF(E_MeasuresInvestMilestones!E130="","",E_MeasuresInvestMilestones!E130)</f>
        <v/>
      </c>
      <c r="F256" s="1341" t="str">
        <f>IF(E_MeasuresInvestMilestones!F130="","",E_MeasuresInvestMilestones!F130)</f>
        <v/>
      </c>
      <c r="G256" s="1341"/>
      <c r="H256" s="1341"/>
      <c r="I256" s="1341"/>
      <c r="J256" s="1341"/>
      <c r="K256" s="1341"/>
      <c r="L256" s="1341"/>
      <c r="M256" s="1341" t="str">
        <f>IF(E_MeasuresInvestMilestones!M130="","",E_MeasuresInvestMilestones!M130)</f>
        <v/>
      </c>
      <c r="N256" s="1341"/>
    </row>
    <row r="257" spans="4:14" ht="12.75" customHeight="1" x14ac:dyDescent="0.2">
      <c r="D257" s="638" t="str">
        <f>IF(E_MeasuresInvestMilestones!D131="","",E_MeasuresInvestMilestones!D131)</f>
        <v>MI12</v>
      </c>
      <c r="E257" s="641" t="str">
        <f>IF(E_MeasuresInvestMilestones!E131="","",E_MeasuresInvestMilestones!E131)</f>
        <v/>
      </c>
      <c r="F257" s="1341" t="str">
        <f>IF(E_MeasuresInvestMilestones!F131="","",E_MeasuresInvestMilestones!F131)</f>
        <v/>
      </c>
      <c r="G257" s="1341"/>
      <c r="H257" s="1341"/>
      <c r="I257" s="1341"/>
      <c r="J257" s="1341"/>
      <c r="K257" s="1341"/>
      <c r="L257" s="1341"/>
      <c r="M257" s="1341" t="str">
        <f>IF(E_MeasuresInvestMilestones!M131="","",E_MeasuresInvestMilestones!M131)</f>
        <v/>
      </c>
      <c r="N257" s="1341"/>
    </row>
    <row r="258" spans="4:14" ht="12.75" customHeight="1" x14ac:dyDescent="0.2">
      <c r="D258" s="638" t="str">
        <f>IF(E_MeasuresInvestMilestones!D132="","",E_MeasuresInvestMilestones!D132)</f>
        <v>MI13</v>
      </c>
      <c r="E258" s="641" t="str">
        <f>IF(E_MeasuresInvestMilestones!E132="","",E_MeasuresInvestMilestones!E132)</f>
        <v/>
      </c>
      <c r="F258" s="1341" t="str">
        <f>IF(E_MeasuresInvestMilestones!F132="","",E_MeasuresInvestMilestones!F132)</f>
        <v/>
      </c>
      <c r="G258" s="1341"/>
      <c r="H258" s="1341"/>
      <c r="I258" s="1341"/>
      <c r="J258" s="1341"/>
      <c r="K258" s="1341"/>
      <c r="L258" s="1341"/>
      <c r="M258" s="1341" t="str">
        <f>IF(E_MeasuresInvestMilestones!M132="","",E_MeasuresInvestMilestones!M132)</f>
        <v/>
      </c>
      <c r="N258" s="1341"/>
    </row>
    <row r="259" spans="4:14" ht="12.75" customHeight="1" x14ac:dyDescent="0.2">
      <c r="D259" s="638" t="str">
        <f>IF(E_MeasuresInvestMilestones!D133="","",E_MeasuresInvestMilestones!D133)</f>
        <v>MI14</v>
      </c>
      <c r="E259" s="641" t="str">
        <f>IF(E_MeasuresInvestMilestones!E133="","",E_MeasuresInvestMilestones!E133)</f>
        <v/>
      </c>
      <c r="F259" s="1341" t="str">
        <f>IF(E_MeasuresInvestMilestones!F133="","",E_MeasuresInvestMilestones!F133)</f>
        <v/>
      </c>
      <c r="G259" s="1341"/>
      <c r="H259" s="1341"/>
      <c r="I259" s="1341"/>
      <c r="J259" s="1341"/>
      <c r="K259" s="1341"/>
      <c r="L259" s="1341"/>
      <c r="M259" s="1341" t="str">
        <f>IF(E_MeasuresInvestMilestones!M133="","",E_MeasuresInvestMilestones!M133)</f>
        <v/>
      </c>
      <c r="N259" s="1341"/>
    </row>
    <row r="260" spans="4:14" ht="12.75" customHeight="1" x14ac:dyDescent="0.2">
      <c r="D260" s="638" t="str">
        <f>IF(E_MeasuresInvestMilestones!D134="","",E_MeasuresInvestMilestones!D134)</f>
        <v>MI15</v>
      </c>
      <c r="E260" s="641" t="str">
        <f>IF(E_MeasuresInvestMilestones!E134="","",E_MeasuresInvestMilestones!E134)</f>
        <v/>
      </c>
      <c r="F260" s="1341" t="str">
        <f>IF(E_MeasuresInvestMilestones!F134="","",E_MeasuresInvestMilestones!F134)</f>
        <v/>
      </c>
      <c r="G260" s="1341"/>
      <c r="H260" s="1341"/>
      <c r="I260" s="1341"/>
      <c r="J260" s="1341"/>
      <c r="K260" s="1341"/>
      <c r="L260" s="1341"/>
      <c r="M260" s="1341" t="str">
        <f>IF(E_MeasuresInvestMilestones!M134="","",E_MeasuresInvestMilestones!M134)</f>
        <v/>
      </c>
      <c r="N260" s="1341"/>
    </row>
    <row r="261" spans="4:14" ht="12.75" customHeight="1" x14ac:dyDescent="0.2">
      <c r="D261" s="638" t="str">
        <f>IF(E_MeasuresInvestMilestones!D135="","",E_MeasuresInvestMilestones!D135)</f>
        <v>MI16</v>
      </c>
      <c r="E261" s="641" t="str">
        <f>IF(E_MeasuresInvestMilestones!E135="","",E_MeasuresInvestMilestones!E135)</f>
        <v/>
      </c>
      <c r="F261" s="1341" t="str">
        <f>IF(E_MeasuresInvestMilestones!F135="","",E_MeasuresInvestMilestones!F135)</f>
        <v/>
      </c>
      <c r="G261" s="1341"/>
      <c r="H261" s="1341"/>
      <c r="I261" s="1341"/>
      <c r="J261" s="1341"/>
      <c r="K261" s="1341"/>
      <c r="L261" s="1341"/>
      <c r="M261" s="1341" t="str">
        <f>IF(E_MeasuresInvestMilestones!M135="","",E_MeasuresInvestMilestones!M135)</f>
        <v/>
      </c>
      <c r="N261" s="1341"/>
    </row>
    <row r="262" spans="4:14" ht="12.75" customHeight="1" x14ac:dyDescent="0.2">
      <c r="D262" s="638" t="str">
        <f>IF(E_MeasuresInvestMilestones!D136="","",E_MeasuresInvestMilestones!D136)</f>
        <v>MI17</v>
      </c>
      <c r="E262" s="641" t="str">
        <f>IF(E_MeasuresInvestMilestones!E136="","",E_MeasuresInvestMilestones!E136)</f>
        <v/>
      </c>
      <c r="F262" s="1341" t="str">
        <f>IF(E_MeasuresInvestMilestones!F136="","",E_MeasuresInvestMilestones!F136)</f>
        <v/>
      </c>
      <c r="G262" s="1341"/>
      <c r="H262" s="1341"/>
      <c r="I262" s="1341"/>
      <c r="J262" s="1341"/>
      <c r="K262" s="1341"/>
      <c r="L262" s="1341"/>
      <c r="M262" s="1341" t="str">
        <f>IF(E_MeasuresInvestMilestones!M136="","",E_MeasuresInvestMilestones!M136)</f>
        <v/>
      </c>
      <c r="N262" s="1341"/>
    </row>
    <row r="263" spans="4:14" ht="12.75" customHeight="1" x14ac:dyDescent="0.2">
      <c r="D263" s="638" t="str">
        <f>IF(E_MeasuresInvestMilestones!D137="","",E_MeasuresInvestMilestones!D137)</f>
        <v>MI18</v>
      </c>
      <c r="E263" s="641" t="str">
        <f>IF(E_MeasuresInvestMilestones!E137="","",E_MeasuresInvestMilestones!E137)</f>
        <v/>
      </c>
      <c r="F263" s="1341" t="str">
        <f>IF(E_MeasuresInvestMilestones!F137="","",E_MeasuresInvestMilestones!F137)</f>
        <v/>
      </c>
      <c r="G263" s="1341"/>
      <c r="H263" s="1341"/>
      <c r="I263" s="1341"/>
      <c r="J263" s="1341"/>
      <c r="K263" s="1341"/>
      <c r="L263" s="1341"/>
      <c r="M263" s="1341" t="str">
        <f>IF(E_MeasuresInvestMilestones!M137="","",E_MeasuresInvestMilestones!M137)</f>
        <v/>
      </c>
      <c r="N263" s="1341"/>
    </row>
    <row r="264" spans="4:14" ht="12.75" customHeight="1" x14ac:dyDescent="0.2">
      <c r="D264" s="638" t="str">
        <f>IF(E_MeasuresInvestMilestones!D138="","",E_MeasuresInvestMilestones!D138)</f>
        <v>MI19</v>
      </c>
      <c r="E264" s="641" t="str">
        <f>IF(E_MeasuresInvestMilestones!E138="","",E_MeasuresInvestMilestones!E138)</f>
        <v/>
      </c>
      <c r="F264" s="1341" t="str">
        <f>IF(E_MeasuresInvestMilestones!F138="","",E_MeasuresInvestMilestones!F138)</f>
        <v/>
      </c>
      <c r="G264" s="1341"/>
      <c r="H264" s="1341"/>
      <c r="I264" s="1341"/>
      <c r="J264" s="1341"/>
      <c r="K264" s="1341"/>
      <c r="L264" s="1341"/>
      <c r="M264" s="1341" t="str">
        <f>IF(E_MeasuresInvestMilestones!M138="","",E_MeasuresInvestMilestones!M138)</f>
        <v/>
      </c>
      <c r="N264" s="1341"/>
    </row>
    <row r="265" spans="4:14" ht="12.75" customHeight="1" x14ac:dyDescent="0.2">
      <c r="D265" s="638" t="str">
        <f>IF(E_MeasuresInvestMilestones!D139="","",E_MeasuresInvestMilestones!D139)</f>
        <v>MI20</v>
      </c>
      <c r="E265" s="641" t="str">
        <f>IF(E_MeasuresInvestMilestones!E139="","",E_MeasuresInvestMilestones!E139)</f>
        <v/>
      </c>
      <c r="F265" s="1341" t="str">
        <f>IF(E_MeasuresInvestMilestones!F139="","",E_MeasuresInvestMilestones!F139)</f>
        <v/>
      </c>
      <c r="G265" s="1341"/>
      <c r="H265" s="1341"/>
      <c r="I265" s="1341"/>
      <c r="J265" s="1341"/>
      <c r="K265" s="1341"/>
      <c r="L265" s="1341"/>
      <c r="M265" s="1341" t="str">
        <f>IF(E_MeasuresInvestMilestones!M139="","",E_MeasuresInvestMilestones!M139)</f>
        <v/>
      </c>
      <c r="N265" s="1341"/>
    </row>
    <row r="266" spans="4:14" ht="12.75" customHeight="1" x14ac:dyDescent="0.2">
      <c r="D266" s="638" t="str">
        <f>IF(E_MeasuresInvestMilestones!D140="","",E_MeasuresInvestMilestones!D140)</f>
        <v>MI21</v>
      </c>
      <c r="E266" s="641" t="str">
        <f>IF(E_MeasuresInvestMilestones!E140="","",E_MeasuresInvestMilestones!E140)</f>
        <v/>
      </c>
      <c r="F266" s="1341" t="str">
        <f>IF(E_MeasuresInvestMilestones!F140="","",E_MeasuresInvestMilestones!F140)</f>
        <v/>
      </c>
      <c r="G266" s="1341"/>
      <c r="H266" s="1341"/>
      <c r="I266" s="1341"/>
      <c r="J266" s="1341"/>
      <c r="K266" s="1341"/>
      <c r="L266" s="1341"/>
      <c r="M266" s="1341" t="str">
        <f>IF(E_MeasuresInvestMilestones!M140="","",E_MeasuresInvestMilestones!M140)</f>
        <v/>
      </c>
      <c r="N266" s="1341"/>
    </row>
    <row r="267" spans="4:14" ht="12.75" customHeight="1" x14ac:dyDescent="0.2">
      <c r="D267" s="638" t="str">
        <f>IF(E_MeasuresInvestMilestones!D141="","",E_MeasuresInvestMilestones!D141)</f>
        <v>MI22</v>
      </c>
      <c r="E267" s="641" t="str">
        <f>IF(E_MeasuresInvestMilestones!E141="","",E_MeasuresInvestMilestones!E141)</f>
        <v/>
      </c>
      <c r="F267" s="1341" t="str">
        <f>IF(E_MeasuresInvestMilestones!F141="","",E_MeasuresInvestMilestones!F141)</f>
        <v/>
      </c>
      <c r="G267" s="1341"/>
      <c r="H267" s="1341"/>
      <c r="I267" s="1341"/>
      <c r="J267" s="1341"/>
      <c r="K267" s="1341"/>
      <c r="L267" s="1341"/>
      <c r="M267" s="1341" t="str">
        <f>IF(E_MeasuresInvestMilestones!M141="","",E_MeasuresInvestMilestones!M141)</f>
        <v/>
      </c>
      <c r="N267" s="1341"/>
    </row>
    <row r="268" spans="4:14" ht="12.75" customHeight="1" x14ac:dyDescent="0.2">
      <c r="D268" s="638" t="str">
        <f>IF(E_MeasuresInvestMilestones!D142="","",E_MeasuresInvestMilestones!D142)</f>
        <v>MI23</v>
      </c>
      <c r="E268" s="641" t="str">
        <f>IF(E_MeasuresInvestMilestones!E142="","",E_MeasuresInvestMilestones!E142)</f>
        <v/>
      </c>
      <c r="F268" s="1341" t="str">
        <f>IF(E_MeasuresInvestMilestones!F142="","",E_MeasuresInvestMilestones!F142)</f>
        <v/>
      </c>
      <c r="G268" s="1341"/>
      <c r="H268" s="1341"/>
      <c r="I268" s="1341"/>
      <c r="J268" s="1341"/>
      <c r="K268" s="1341"/>
      <c r="L268" s="1341"/>
      <c r="M268" s="1341" t="str">
        <f>IF(E_MeasuresInvestMilestones!M142="","",E_MeasuresInvestMilestones!M142)</f>
        <v/>
      </c>
      <c r="N268" s="1341"/>
    </row>
    <row r="269" spans="4:14" ht="12.75" customHeight="1" x14ac:dyDescent="0.2">
      <c r="D269" s="638" t="str">
        <f>IF(E_MeasuresInvestMilestones!D143="","",E_MeasuresInvestMilestones!D143)</f>
        <v>MI24</v>
      </c>
      <c r="E269" s="641" t="str">
        <f>IF(E_MeasuresInvestMilestones!E143="","",E_MeasuresInvestMilestones!E143)</f>
        <v/>
      </c>
      <c r="F269" s="1341" t="str">
        <f>IF(E_MeasuresInvestMilestones!F143="","",E_MeasuresInvestMilestones!F143)</f>
        <v/>
      </c>
      <c r="G269" s="1341"/>
      <c r="H269" s="1341"/>
      <c r="I269" s="1341"/>
      <c r="J269" s="1341"/>
      <c r="K269" s="1341"/>
      <c r="L269" s="1341"/>
      <c r="M269" s="1341" t="str">
        <f>IF(E_MeasuresInvestMilestones!M143="","",E_MeasuresInvestMilestones!M143)</f>
        <v/>
      </c>
      <c r="N269" s="1341"/>
    </row>
    <row r="270" spans="4:14" ht="12.75" customHeight="1" x14ac:dyDescent="0.2">
      <c r="D270" s="638" t="str">
        <f>IF(E_MeasuresInvestMilestones!D144="","",E_MeasuresInvestMilestones!D144)</f>
        <v>MI25</v>
      </c>
      <c r="E270" s="641" t="str">
        <f>IF(E_MeasuresInvestMilestones!E144="","",E_MeasuresInvestMilestones!E144)</f>
        <v/>
      </c>
      <c r="F270" s="1341" t="str">
        <f>IF(E_MeasuresInvestMilestones!F144="","",E_MeasuresInvestMilestones!F144)</f>
        <v/>
      </c>
      <c r="G270" s="1341"/>
      <c r="H270" s="1341"/>
      <c r="I270" s="1341"/>
      <c r="J270" s="1341"/>
      <c r="K270" s="1341"/>
      <c r="L270" s="1341"/>
      <c r="M270" s="1341" t="str">
        <f>IF(E_MeasuresInvestMilestones!M144="","",E_MeasuresInvestMilestones!M144)</f>
        <v/>
      </c>
      <c r="N270" s="1341"/>
    </row>
    <row r="271" spans="4:14" ht="12.75" customHeight="1" x14ac:dyDescent="0.2">
      <c r="D271" s="638" t="str">
        <f>IF(E_MeasuresInvestMilestones!D145="","",E_MeasuresInvestMilestones!D145)</f>
        <v>MI26</v>
      </c>
      <c r="E271" s="641" t="str">
        <f>IF(E_MeasuresInvestMilestones!E145="","",E_MeasuresInvestMilestones!E145)</f>
        <v/>
      </c>
      <c r="F271" s="1341" t="str">
        <f>IF(E_MeasuresInvestMilestones!F145="","",E_MeasuresInvestMilestones!F145)</f>
        <v/>
      </c>
      <c r="G271" s="1341"/>
      <c r="H271" s="1341"/>
      <c r="I271" s="1341"/>
      <c r="J271" s="1341"/>
      <c r="K271" s="1341"/>
      <c r="L271" s="1341"/>
      <c r="M271" s="1341" t="str">
        <f>IF(E_MeasuresInvestMilestones!M145="","",E_MeasuresInvestMilestones!M145)</f>
        <v/>
      </c>
      <c r="N271" s="1341"/>
    </row>
    <row r="272" spans="4:14" ht="12.75" customHeight="1" x14ac:dyDescent="0.2">
      <c r="D272" s="638" t="str">
        <f>IF(E_MeasuresInvestMilestones!D146="","",E_MeasuresInvestMilestones!D146)</f>
        <v>MI27</v>
      </c>
      <c r="E272" s="641" t="str">
        <f>IF(E_MeasuresInvestMilestones!E146="","",E_MeasuresInvestMilestones!E146)</f>
        <v/>
      </c>
      <c r="F272" s="1341" t="str">
        <f>IF(E_MeasuresInvestMilestones!F146="","",E_MeasuresInvestMilestones!F146)</f>
        <v/>
      </c>
      <c r="G272" s="1341"/>
      <c r="H272" s="1341"/>
      <c r="I272" s="1341"/>
      <c r="J272" s="1341"/>
      <c r="K272" s="1341"/>
      <c r="L272" s="1341"/>
      <c r="M272" s="1341" t="str">
        <f>IF(E_MeasuresInvestMilestones!M146="","",E_MeasuresInvestMilestones!M146)</f>
        <v/>
      </c>
      <c r="N272" s="1341"/>
    </row>
    <row r="273" spans="1:18" ht="12.75" customHeight="1" x14ac:dyDescent="0.2">
      <c r="D273" s="638" t="str">
        <f>IF(E_MeasuresInvestMilestones!D147="","",E_MeasuresInvestMilestones!D147)</f>
        <v>MI28</v>
      </c>
      <c r="E273" s="641" t="str">
        <f>IF(E_MeasuresInvestMilestones!E147="","",E_MeasuresInvestMilestones!E147)</f>
        <v/>
      </c>
      <c r="F273" s="1341" t="str">
        <f>IF(E_MeasuresInvestMilestones!F147="","",E_MeasuresInvestMilestones!F147)</f>
        <v/>
      </c>
      <c r="G273" s="1341"/>
      <c r="H273" s="1341"/>
      <c r="I273" s="1341"/>
      <c r="J273" s="1341"/>
      <c r="K273" s="1341"/>
      <c r="L273" s="1341"/>
      <c r="M273" s="1341" t="str">
        <f>IF(E_MeasuresInvestMilestones!M147="","",E_MeasuresInvestMilestones!M147)</f>
        <v/>
      </c>
      <c r="N273" s="1341"/>
    </row>
    <row r="274" spans="1:18" ht="12.75" customHeight="1" x14ac:dyDescent="0.2">
      <c r="D274" s="638" t="str">
        <f>IF(E_MeasuresInvestMilestones!D148="","",E_MeasuresInvestMilestones!D148)</f>
        <v>MI29</v>
      </c>
      <c r="E274" s="641" t="str">
        <f>IF(E_MeasuresInvestMilestones!E148="","",E_MeasuresInvestMilestones!E148)</f>
        <v/>
      </c>
      <c r="F274" s="1341" t="str">
        <f>IF(E_MeasuresInvestMilestones!F148="","",E_MeasuresInvestMilestones!F148)</f>
        <v/>
      </c>
      <c r="G274" s="1341"/>
      <c r="H274" s="1341"/>
      <c r="I274" s="1341"/>
      <c r="J274" s="1341"/>
      <c r="K274" s="1341"/>
      <c r="L274" s="1341"/>
      <c r="M274" s="1341" t="str">
        <f>IF(E_MeasuresInvestMilestones!M148="","",E_MeasuresInvestMilestones!M148)</f>
        <v/>
      </c>
      <c r="N274" s="1341"/>
    </row>
    <row r="275" spans="1:18" ht="12.75" customHeight="1" x14ac:dyDescent="0.2">
      <c r="D275" s="639" t="str">
        <f>IF(E_MeasuresInvestMilestones!D149="","",E_MeasuresInvestMilestones!D149)</f>
        <v>MI30</v>
      </c>
      <c r="E275" s="642" t="str">
        <f>IF(E_MeasuresInvestMilestones!E149="","",E_MeasuresInvestMilestones!E149)</f>
        <v/>
      </c>
      <c r="F275" s="1342" t="str">
        <f>IF(E_MeasuresInvestMilestones!F149="","",E_MeasuresInvestMilestones!F149)</f>
        <v/>
      </c>
      <c r="G275" s="1342"/>
      <c r="H275" s="1342"/>
      <c r="I275" s="1342"/>
      <c r="J275" s="1342"/>
      <c r="K275" s="1342"/>
      <c r="L275" s="1342"/>
      <c r="M275" s="1342" t="str">
        <f>IF(E_MeasuresInvestMilestones!M149="","",E_MeasuresInvestMilestones!M149)</f>
        <v/>
      </c>
      <c r="N275" s="1342"/>
    </row>
    <row r="276" spans="1:18" ht="12.75" customHeight="1" x14ac:dyDescent="0.2">
      <c r="D276" s="513"/>
      <c r="E276" s="757"/>
      <c r="F276" s="757"/>
      <c r="G276" s="757"/>
      <c r="H276" s="757"/>
      <c r="I276" s="757"/>
      <c r="J276" s="757"/>
      <c r="K276" s="757"/>
      <c r="L276" s="757"/>
      <c r="M276" s="757"/>
      <c r="N276" s="757"/>
    </row>
    <row r="277" spans="1:18" ht="18" customHeight="1" x14ac:dyDescent="0.2">
      <c r="C277" s="542" t="s">
        <v>821</v>
      </c>
      <c r="D277" s="1367" t="str">
        <f>Translations!$B$317</f>
        <v>Данни за подинсталацията</v>
      </c>
      <c r="E277" s="1368"/>
      <c r="F277" s="1368"/>
      <c r="G277" s="1368"/>
      <c r="H277" s="1368"/>
      <c r="I277" s="1368"/>
      <c r="J277" s="1368"/>
      <c r="K277" s="1368"/>
      <c r="L277" s="1368"/>
      <c r="M277" s="1368"/>
      <c r="N277" s="1368"/>
    </row>
    <row r="278" spans="1:18" ht="5.0999999999999996" customHeight="1" thickBot="1" x14ac:dyDescent="0.25">
      <c r="E278" s="432"/>
      <c r="F278" s="644"/>
      <c r="G278" s="644"/>
      <c r="H278" s="644"/>
      <c r="I278" s="644"/>
      <c r="J278" s="644"/>
      <c r="K278" s="644"/>
      <c r="L278" s="644"/>
      <c r="M278" s="644"/>
      <c r="N278" s="644"/>
    </row>
    <row r="279" spans="1:18" ht="5.0999999999999996" customHeight="1" thickBot="1" x14ac:dyDescent="0.3">
      <c r="C279" s="433"/>
      <c r="D279" s="433"/>
      <c r="E279" s="433"/>
      <c r="F279" s="433"/>
      <c r="G279" s="433"/>
      <c r="H279" s="433"/>
      <c r="I279" s="433"/>
      <c r="J279" s="433"/>
      <c r="K279" s="433"/>
      <c r="L279" s="433"/>
      <c r="M279" s="433"/>
      <c r="N279" s="433"/>
    </row>
    <row r="280" spans="1:18" ht="20.100000000000001" customHeight="1" thickBot="1" x14ac:dyDescent="0.25">
      <c r="A280" s="409">
        <v>6</v>
      </c>
      <c r="C280" s="385">
        <v>1</v>
      </c>
      <c r="D280" s="1302" t="str">
        <f>Translations!$B$262</f>
        <v>Подинсталация с еталон за продукт:</v>
      </c>
      <c r="E280" s="1303"/>
      <c r="F280" s="1303"/>
      <c r="G280" s="1303"/>
      <c r="H280" s="1304"/>
      <c r="I280" s="1311" t="str">
        <f>R280</f>
        <v/>
      </c>
      <c r="J280" s="1312"/>
      <c r="K280" s="1312"/>
      <c r="L280" s="1312"/>
      <c r="M280" s="1312"/>
      <c r="N280" s="1313"/>
      <c r="P280" s="287" t="str">
        <f>Translations!$B$318</f>
        <v>Подробности: Продукт BM</v>
      </c>
      <c r="R280" s="668" t="str">
        <f>IF(INDEX(CNTR_SubInstListIsProdBM,$C280),INDEX(CNTR_SubInstListNames,$C280),"")</f>
        <v/>
      </c>
    </row>
    <row r="281" spans="1:18" ht="5.0999999999999996" customHeight="1" x14ac:dyDescent="0.2"/>
    <row r="282" spans="1:18" ht="25.5" customHeight="1" x14ac:dyDescent="0.2">
      <c r="E282" s="736"/>
      <c r="F282" s="736"/>
      <c r="G282" s="736"/>
      <c r="H282" s="746" t="str">
        <f>Translations!$B$271</f>
        <v>Референтна стойност</v>
      </c>
      <c r="I282" s="1268">
        <f>INDEX(EUconst_EndOfPeriods,COLUMNS($I$281:I282))</f>
        <v>2025</v>
      </c>
      <c r="J282" s="1268">
        <f>INDEX(EUconst_EndOfPeriods,COLUMNS($I$281:J282))</f>
        <v>2030</v>
      </c>
      <c r="K282" s="1268">
        <f>INDEX(EUconst_EndOfPeriods,COLUMNS($I$281:K282))</f>
        <v>2035</v>
      </c>
      <c r="L282" s="1268">
        <f>INDEX(EUconst_EndOfPeriods,COLUMNS($I$281:L282))</f>
        <v>2040</v>
      </c>
      <c r="M282" s="1268">
        <f>INDEX(EUconst_EndOfPeriods,COLUMNS($I$281:M282))</f>
        <v>2045</v>
      </c>
      <c r="N282" s="1268">
        <f>INDEX(EUconst_EndOfPeriods,COLUMNS($I$281:N282))</f>
        <v>2050</v>
      </c>
    </row>
    <row r="283" spans="1:18" ht="12.75" customHeight="1" x14ac:dyDescent="0.2">
      <c r="E283" s="736"/>
      <c r="F283" s="736"/>
      <c r="G283" s="736"/>
      <c r="H283" s="456" t="str">
        <f>INDEX(F_ProdBM!H:H,MATCH(P284,F_ProdBM!$P:$P,0)-1)</f>
        <v/>
      </c>
      <c r="I283" s="1269"/>
      <c r="J283" s="1269"/>
      <c r="K283" s="1269"/>
      <c r="L283" s="1269"/>
      <c r="M283" s="1269"/>
      <c r="N283" s="1269"/>
    </row>
    <row r="284" spans="1:18" ht="12.75" customHeight="1" x14ac:dyDescent="0.2">
      <c r="B284" s="343"/>
      <c r="C284" s="343"/>
      <c r="D284" s="752" t="s">
        <v>117</v>
      </c>
      <c r="E284" s="1275" t="str">
        <f>Translations!$B$319</f>
        <v>Цели в сравнение с базовата стойност</v>
      </c>
      <c r="F284" s="1275"/>
      <c r="G284" s="1276"/>
      <c r="H284" s="474" t="str">
        <f>INDEX(F_ProdBM!H:H,MATCH($P284,F_ProdBM!$P:$P,0))</f>
        <v/>
      </c>
      <c r="I284" s="441" t="str">
        <f>INDEX(F_ProdBM!I:I,MATCH($P284,F_ProdBM!$P:$P,0))</f>
        <v/>
      </c>
      <c r="J284" s="441" t="str">
        <f>INDEX(F_ProdBM!J:J,MATCH($P284,F_ProdBM!$P:$P,0))</f>
        <v/>
      </c>
      <c r="K284" s="441" t="str">
        <f>INDEX(F_ProdBM!K:K,MATCH($P284,F_ProdBM!$P:$P,0))</f>
        <v/>
      </c>
      <c r="L284" s="441" t="str">
        <f>INDEX(F_ProdBM!L:L,MATCH($P284,F_ProdBM!$P:$P,0))</f>
        <v/>
      </c>
      <c r="M284" s="441" t="str">
        <f>INDEX(F_ProdBM!M:M,MATCH($P284,F_ProdBM!$P:$P,0))</f>
        <v/>
      </c>
      <c r="N284" s="441" t="str">
        <f>INDEX(F_ProdBM!N:N,MATCH($P284,F_ProdBM!$P:$P,0))</f>
        <v/>
      </c>
      <c r="P284" s="312" t="str">
        <f>EUconst_SubRelToBaseline&amp;R280</f>
        <v>RelBL_</v>
      </c>
    </row>
    <row r="285" spans="1:18" ht="12.75" customHeight="1" x14ac:dyDescent="0.2">
      <c r="B285" s="343"/>
      <c r="C285" s="343"/>
      <c r="D285" s="752" t="s">
        <v>118</v>
      </c>
      <c r="E285" s="1277" t="str">
        <f>Translations!$B$320</f>
        <v>Цели спрямо съответната стойност на БМ</v>
      </c>
      <c r="F285" s="1277"/>
      <c r="G285" s="1278"/>
      <c r="H285" s="476" t="str">
        <f>INDEX(F_ProdBM!H:H,MATCH($P285,F_ProdBM!$P:$P,0))</f>
        <v/>
      </c>
      <c r="I285" s="381" t="str">
        <f>INDEX(F_ProdBM!I:I,MATCH($P285,F_ProdBM!$P:$P,0))</f>
        <v/>
      </c>
      <c r="J285" s="381" t="str">
        <f>INDEX(F_ProdBM!J:J,MATCH($P285,F_ProdBM!$P:$P,0))</f>
        <v/>
      </c>
      <c r="K285" s="381" t="str">
        <f>INDEX(F_ProdBM!K:K,MATCH($P285,F_ProdBM!$P:$P,0))</f>
        <v/>
      </c>
      <c r="L285" s="381" t="str">
        <f>INDEX(F_ProdBM!L:L,MATCH($P285,F_ProdBM!$P:$P,0))</f>
        <v/>
      </c>
      <c r="M285" s="381" t="str">
        <f>INDEX(F_ProdBM!M:M,MATCH($P285,F_ProdBM!$P:$P,0))</f>
        <v/>
      </c>
      <c r="N285" s="381" t="str">
        <f>INDEX(F_ProdBM!N:N,MATCH($P285,F_ProdBM!$P:$P,0))</f>
        <v/>
      </c>
      <c r="P285" s="312" t="str">
        <f>EUconst_SubRelToBM&amp;R280</f>
        <v>RelBM_</v>
      </c>
    </row>
    <row r="286" spans="1:18" ht="5.0999999999999996" customHeight="1" x14ac:dyDescent="0.2">
      <c r="B286" s="343"/>
      <c r="C286" s="343"/>
    </row>
    <row r="287" spans="1:18" ht="25.5" customHeight="1" x14ac:dyDescent="0.2">
      <c r="B287" s="343"/>
      <c r="C287" s="343"/>
      <c r="D287" s="736"/>
      <c r="E287" s="736"/>
      <c r="F287" s="736"/>
      <c r="G287" s="736"/>
      <c r="H287" s="746" t="str">
        <f>Translations!$B$271</f>
        <v>Референтна стойност</v>
      </c>
      <c r="I287" s="1268">
        <f>INDEX(EUconst_EndOfPeriods,COLUMNS($I$281:I287))</f>
        <v>2025</v>
      </c>
      <c r="J287" s="1268">
        <f>INDEX(EUconst_EndOfPeriods,COLUMNS($I$281:J287))</f>
        <v>2030</v>
      </c>
      <c r="K287" s="1268">
        <f>INDEX(EUconst_EndOfPeriods,COLUMNS($I$281:K287))</f>
        <v>2035</v>
      </c>
      <c r="L287" s="1268">
        <f>INDEX(EUconst_EndOfPeriods,COLUMNS($I$281:L287))</f>
        <v>2040</v>
      </c>
      <c r="M287" s="1268">
        <f>INDEX(EUconst_EndOfPeriods,COLUMNS($I$281:M287))</f>
        <v>2045</v>
      </c>
      <c r="N287" s="1268">
        <f>INDEX(EUconst_EndOfPeriods,COLUMNS($I$281:N287))</f>
        <v>2050</v>
      </c>
    </row>
    <row r="288" spans="1:18" ht="12.75" customHeight="1" x14ac:dyDescent="0.2">
      <c r="B288" s="343"/>
      <c r="C288" s="343"/>
      <c r="G288" s="736"/>
      <c r="H288" s="456" t="str">
        <f>H283</f>
        <v/>
      </c>
      <c r="I288" s="1269"/>
      <c r="J288" s="1269"/>
      <c r="K288" s="1269"/>
      <c r="L288" s="1269"/>
      <c r="M288" s="1269"/>
      <c r="N288" s="1269"/>
    </row>
    <row r="289" spans="2:16" ht="12.75" customHeight="1" x14ac:dyDescent="0.2">
      <c r="B289" s="343"/>
      <c r="C289" s="343"/>
      <c r="D289" s="752" t="s">
        <v>119</v>
      </c>
      <c r="E289" s="1274" t="str">
        <f>Translations!$B$321</f>
        <v>Абсолютно специфично намаление в сравнение с изходното ниво</v>
      </c>
      <c r="F289" s="1274"/>
      <c r="G289" s="1274"/>
      <c r="H289" s="361" t="str">
        <f>INDEX(F_ProdBM!H:H,MATCH($P289,F_ProdBM!$P:$P,0))</f>
        <v/>
      </c>
      <c r="I289" s="481" t="str">
        <f>INDEX(F_ProdBM!I:I,MATCH($P289,F_ProdBM!$P:$P,0))</f>
        <v/>
      </c>
      <c r="J289" s="481" t="str">
        <f>INDEX(F_ProdBM!J:J,MATCH($P289,F_ProdBM!$P:$P,0))</f>
        <v/>
      </c>
      <c r="K289" s="481" t="str">
        <f>INDEX(F_ProdBM!K:K,MATCH($P289,F_ProdBM!$P:$P,0))</f>
        <v/>
      </c>
      <c r="L289" s="481" t="str">
        <f>INDEX(F_ProdBM!L:L,MATCH($P289,F_ProdBM!$P:$P,0))</f>
        <v/>
      </c>
      <c r="M289" s="481" t="str">
        <f>INDEX(F_ProdBM!M:M,MATCH($P289,F_ProdBM!$P:$P,0))</f>
        <v/>
      </c>
      <c r="N289" s="481" t="str">
        <f>INDEX(F_ProdBM!N:N,MATCH($P289,F_ProdBM!$P:$P,0))</f>
        <v/>
      </c>
      <c r="P289" s="175" t="str">
        <f>EUconst_SubAbsoluteReduction&amp;R280</f>
        <v>AbsRed_</v>
      </c>
    </row>
    <row r="290" spans="2:16" ht="5.0999999999999996" customHeight="1" x14ac:dyDescent="0.2">
      <c r="B290" s="343"/>
      <c r="C290" s="343"/>
    </row>
    <row r="291" spans="2:16" ht="12.75" customHeight="1" x14ac:dyDescent="0.2">
      <c r="B291" s="343"/>
      <c r="C291" s="343"/>
      <c r="D291" s="752" t="s">
        <v>120</v>
      </c>
      <c r="E291" s="30" t="str">
        <f>Translations!$B$322</f>
        <v>Дял на въздействието на всяка мярка (100 % = стойността по точка iii.)</v>
      </c>
    </row>
    <row r="292" spans="2:16" ht="5.0999999999999996" customHeight="1" x14ac:dyDescent="0.2">
      <c r="B292" s="343"/>
      <c r="C292" s="343"/>
    </row>
    <row r="293" spans="2:16" ht="12.75" customHeight="1" x14ac:dyDescent="0.2">
      <c r="B293" s="343"/>
      <c r="C293" s="343"/>
      <c r="E293" s="387" t="str">
        <f>Translations!$B$199</f>
        <v>Мярка</v>
      </c>
      <c r="F293" s="644"/>
      <c r="G293" s="1296" t="str">
        <f>Translations!$B$228</f>
        <v>Инвестиции</v>
      </c>
      <c r="H293" s="1297"/>
      <c r="I293" s="388">
        <v>2025</v>
      </c>
      <c r="J293" s="388">
        <v>2030</v>
      </c>
      <c r="K293" s="388">
        <v>2035</v>
      </c>
      <c r="L293" s="388">
        <v>2040</v>
      </c>
      <c r="M293" s="388">
        <v>2045</v>
      </c>
      <c r="N293" s="388">
        <v>2050</v>
      </c>
    </row>
    <row r="294" spans="2:16" ht="12.75" customHeight="1" x14ac:dyDescent="0.2">
      <c r="B294" s="343"/>
      <c r="C294" s="343"/>
      <c r="D294" s="344">
        <v>1</v>
      </c>
      <c r="E294" s="1310" t="str">
        <f>IF(INDEX(F_ProdBM!E:E,MATCH($P294,F_ProdBM!$P:$P,0))="","",INDEX(F_ProdBM!E:E,MATCH($P294,F_ProdBM!$P:$P,0)))</f>
        <v/>
      </c>
      <c r="F294" s="1310"/>
      <c r="G294" s="760" t="str">
        <f>IF(INDEX(F_ProdBM!G:G,MATCH($P294,F_ProdBM!$P:$P,0))="","",INDEX(F_ProdBM!G:G,MATCH($P294,F_ProdBM!$P:$P,0)))</f>
        <v/>
      </c>
      <c r="H294" s="761"/>
      <c r="I294" s="389" t="str">
        <f>IF($E294="","",INDEX(F_ProdBM!I:I,MATCH($P294,F_ProdBM!$P:$P,0)))</f>
        <v/>
      </c>
      <c r="J294" s="389" t="str">
        <f>IF($E294="","",INDEX(F_ProdBM!J:J,MATCH($P294,F_ProdBM!$P:$P,0)))</f>
        <v/>
      </c>
      <c r="K294" s="389" t="str">
        <f>IF($E294="","",INDEX(F_ProdBM!K:K,MATCH($P294,F_ProdBM!$P:$P,0)))</f>
        <v/>
      </c>
      <c r="L294" s="389" t="str">
        <f>IF($E294="","",INDEX(F_ProdBM!L:L,MATCH($P294,F_ProdBM!$P:$P,0)))</f>
        <v/>
      </c>
      <c r="M294" s="389" t="str">
        <f>IF($E294="","",INDEX(F_ProdBM!M:M,MATCH($P294,F_ProdBM!$P:$P,0)))</f>
        <v/>
      </c>
      <c r="N294" s="389" t="str">
        <f>IF($E294="","",INDEX(F_ProdBM!N:N,MATCH($P294,F_ProdBM!$P:$P,0)))</f>
        <v/>
      </c>
      <c r="P294" s="175" t="str">
        <f>EUconst_SubMeasureImpact&amp;R280&amp;"_"&amp;D294</f>
        <v>SubMeasImp__1</v>
      </c>
    </row>
    <row r="295" spans="2:16" ht="12.75" customHeight="1" x14ac:dyDescent="0.2">
      <c r="B295" s="343"/>
      <c r="C295" s="343"/>
      <c r="D295" s="344">
        <v>2</v>
      </c>
      <c r="E295" s="1298" t="str">
        <f>IF(INDEX(F_ProdBM!E:E,MATCH($P295,F_ProdBM!$P:$P,0))="","",INDEX(F_ProdBM!E:E,MATCH($P295,F_ProdBM!$P:$P,0)))</f>
        <v/>
      </c>
      <c r="F295" s="1299"/>
      <c r="G295" s="755" t="str">
        <f>IF(INDEX(F_ProdBM!G:G,MATCH($P295,F_ProdBM!$P:$P,0))="","",INDEX(F_ProdBM!G:G,MATCH($P295,F_ProdBM!$P:$P,0)))</f>
        <v/>
      </c>
      <c r="H295" s="756"/>
      <c r="I295" s="390" t="str">
        <f>IF($E295="","",INDEX(F_ProdBM!I:I,MATCH($P295,F_ProdBM!$P:$P,0)))</f>
        <v/>
      </c>
      <c r="J295" s="390" t="str">
        <f>IF($E295="","",INDEX(F_ProdBM!J:J,MATCH($P295,F_ProdBM!$P:$P,0)))</f>
        <v/>
      </c>
      <c r="K295" s="390" t="str">
        <f>IF($E295="","",INDEX(F_ProdBM!K:K,MATCH($P295,F_ProdBM!$P:$P,0)))</f>
        <v/>
      </c>
      <c r="L295" s="390" t="str">
        <f>IF($E295="","",INDEX(F_ProdBM!L:L,MATCH($P295,F_ProdBM!$P:$P,0)))</f>
        <v/>
      </c>
      <c r="M295" s="390" t="str">
        <f>IF($E295="","",INDEX(F_ProdBM!M:M,MATCH($P295,F_ProdBM!$P:$P,0)))</f>
        <v/>
      </c>
      <c r="N295" s="390" t="str">
        <f>IF($E295="","",INDEX(F_ProdBM!N:N,MATCH($P295,F_ProdBM!$P:$P,0)))</f>
        <v/>
      </c>
      <c r="P295" s="175" t="str">
        <f>EUconst_SubMeasureImpact&amp;R280&amp;"_"&amp;D295</f>
        <v>SubMeasImp__2</v>
      </c>
    </row>
    <row r="296" spans="2:16" ht="12.75" customHeight="1" x14ac:dyDescent="0.2">
      <c r="B296" s="343"/>
      <c r="C296" s="343"/>
      <c r="D296" s="344">
        <v>3</v>
      </c>
      <c r="E296" s="1298" t="str">
        <f>IF(INDEX(F_ProdBM!E:E,MATCH($P296,F_ProdBM!$P:$P,0))="","",INDEX(F_ProdBM!E:E,MATCH($P296,F_ProdBM!$P:$P,0)))</f>
        <v/>
      </c>
      <c r="F296" s="1299"/>
      <c r="G296" s="755" t="str">
        <f>IF(INDEX(F_ProdBM!G:G,MATCH($P296,F_ProdBM!$P:$P,0))="","",INDEX(F_ProdBM!G:G,MATCH($P296,F_ProdBM!$P:$P,0)))</f>
        <v/>
      </c>
      <c r="H296" s="756"/>
      <c r="I296" s="390" t="str">
        <f>IF($E296="","",INDEX(F_ProdBM!I:I,MATCH($P296,F_ProdBM!$P:$P,0)))</f>
        <v/>
      </c>
      <c r="J296" s="390" t="str">
        <f>IF($E296="","",INDEX(F_ProdBM!J:J,MATCH($P296,F_ProdBM!$P:$P,0)))</f>
        <v/>
      </c>
      <c r="K296" s="390" t="str">
        <f>IF($E296="","",INDEX(F_ProdBM!K:K,MATCH($P296,F_ProdBM!$P:$P,0)))</f>
        <v/>
      </c>
      <c r="L296" s="390" t="str">
        <f>IF($E296="","",INDEX(F_ProdBM!L:L,MATCH($P296,F_ProdBM!$P:$P,0)))</f>
        <v/>
      </c>
      <c r="M296" s="390" t="str">
        <f>IF($E296="","",INDEX(F_ProdBM!M:M,MATCH($P296,F_ProdBM!$P:$P,0)))</f>
        <v/>
      </c>
      <c r="N296" s="390" t="str">
        <f>IF($E296="","",INDEX(F_ProdBM!N:N,MATCH($P296,F_ProdBM!$P:$P,0)))</f>
        <v/>
      </c>
      <c r="P296" s="175" t="str">
        <f>EUconst_SubMeasureImpact&amp;R280&amp;"_"&amp;D296</f>
        <v>SubMeasImp__3</v>
      </c>
    </row>
    <row r="297" spans="2:16" ht="12.75" customHeight="1" x14ac:dyDescent="0.2">
      <c r="B297" s="343"/>
      <c r="C297" s="343"/>
      <c r="D297" s="344">
        <v>4</v>
      </c>
      <c r="E297" s="1298" t="str">
        <f>IF(INDEX(F_ProdBM!E:E,MATCH($P297,F_ProdBM!$P:$P,0))="","",INDEX(F_ProdBM!E:E,MATCH($P297,F_ProdBM!$P:$P,0)))</f>
        <v/>
      </c>
      <c r="F297" s="1299"/>
      <c r="G297" s="755" t="str">
        <f>IF(INDEX(F_ProdBM!G:G,MATCH($P297,F_ProdBM!$P:$P,0))="","",INDEX(F_ProdBM!G:G,MATCH($P297,F_ProdBM!$P:$P,0)))</f>
        <v/>
      </c>
      <c r="H297" s="756"/>
      <c r="I297" s="390" t="str">
        <f>IF($E297="","",INDEX(F_ProdBM!I:I,MATCH($P297,F_ProdBM!$P:$P,0)))</f>
        <v/>
      </c>
      <c r="J297" s="390" t="str">
        <f>IF($E297="","",INDEX(F_ProdBM!J:J,MATCH($P297,F_ProdBM!$P:$P,0)))</f>
        <v/>
      </c>
      <c r="K297" s="390" t="str">
        <f>IF($E297="","",INDEX(F_ProdBM!K:K,MATCH($P297,F_ProdBM!$P:$P,0)))</f>
        <v/>
      </c>
      <c r="L297" s="390" t="str">
        <f>IF($E297="","",INDEX(F_ProdBM!L:L,MATCH($P297,F_ProdBM!$P:$P,0)))</f>
        <v/>
      </c>
      <c r="M297" s="390" t="str">
        <f>IF($E297="","",INDEX(F_ProdBM!M:M,MATCH($P297,F_ProdBM!$P:$P,0)))</f>
        <v/>
      </c>
      <c r="N297" s="390" t="str">
        <f>IF($E297="","",INDEX(F_ProdBM!N:N,MATCH($P297,F_ProdBM!$P:$P,0)))</f>
        <v/>
      </c>
      <c r="P297" s="175" t="str">
        <f>EUconst_SubMeasureImpact&amp;R280&amp;"_"&amp;D297</f>
        <v>SubMeasImp__4</v>
      </c>
    </row>
    <row r="298" spans="2:16" ht="12.75" customHeight="1" x14ac:dyDescent="0.2">
      <c r="B298" s="343"/>
      <c r="C298" s="343"/>
      <c r="D298" s="344">
        <v>5</v>
      </c>
      <c r="E298" s="1298" t="str">
        <f>IF(INDEX(F_ProdBM!E:E,MATCH($P298,F_ProdBM!$P:$P,0))="","",INDEX(F_ProdBM!E:E,MATCH($P298,F_ProdBM!$P:$P,0)))</f>
        <v/>
      </c>
      <c r="F298" s="1299"/>
      <c r="G298" s="755" t="str">
        <f>IF(INDEX(F_ProdBM!G:G,MATCH($P298,F_ProdBM!$P:$P,0))="","",INDEX(F_ProdBM!G:G,MATCH($P298,F_ProdBM!$P:$P,0)))</f>
        <v/>
      </c>
      <c r="H298" s="756"/>
      <c r="I298" s="390" t="str">
        <f>IF($E298="","",INDEX(F_ProdBM!I:I,MATCH($P298,F_ProdBM!$P:$P,0)))</f>
        <v/>
      </c>
      <c r="J298" s="390" t="str">
        <f>IF($E298="","",INDEX(F_ProdBM!J:J,MATCH($P298,F_ProdBM!$P:$P,0)))</f>
        <v/>
      </c>
      <c r="K298" s="390" t="str">
        <f>IF($E298="","",INDEX(F_ProdBM!K:K,MATCH($P298,F_ProdBM!$P:$P,0)))</f>
        <v/>
      </c>
      <c r="L298" s="390" t="str">
        <f>IF($E298="","",INDEX(F_ProdBM!L:L,MATCH($P298,F_ProdBM!$P:$P,0)))</f>
        <v/>
      </c>
      <c r="M298" s="390" t="str">
        <f>IF($E298="","",INDEX(F_ProdBM!M:M,MATCH($P298,F_ProdBM!$P:$P,0)))</f>
        <v/>
      </c>
      <c r="N298" s="390" t="str">
        <f>IF($E298="","",INDEX(F_ProdBM!N:N,MATCH($P298,F_ProdBM!$P:$P,0)))</f>
        <v/>
      </c>
      <c r="P298" s="175" t="str">
        <f>EUconst_SubMeasureImpact&amp;R280&amp;"_"&amp;D298</f>
        <v>SubMeasImp__5</v>
      </c>
    </row>
    <row r="299" spans="2:16" ht="12.75" customHeight="1" x14ac:dyDescent="0.2">
      <c r="B299" s="343"/>
      <c r="C299" s="343"/>
      <c r="D299" s="344">
        <v>6</v>
      </c>
      <c r="E299" s="1298" t="str">
        <f>IF(INDEX(F_ProdBM!E:E,MATCH($P299,F_ProdBM!$P:$P,0))="","",INDEX(F_ProdBM!E:E,MATCH($P299,F_ProdBM!$P:$P,0)))</f>
        <v/>
      </c>
      <c r="F299" s="1299"/>
      <c r="G299" s="755" t="str">
        <f>IF(INDEX(F_ProdBM!G:G,MATCH($P299,F_ProdBM!$P:$P,0))="","",INDEX(F_ProdBM!G:G,MATCH($P299,F_ProdBM!$P:$P,0)))</f>
        <v/>
      </c>
      <c r="H299" s="756"/>
      <c r="I299" s="390" t="str">
        <f>IF($E299="","",INDEX(F_ProdBM!I:I,MATCH($P299,F_ProdBM!$P:$P,0)))</f>
        <v/>
      </c>
      <c r="J299" s="390" t="str">
        <f>IF($E299="","",INDEX(F_ProdBM!J:J,MATCH($P299,F_ProdBM!$P:$P,0)))</f>
        <v/>
      </c>
      <c r="K299" s="390" t="str">
        <f>IF($E299="","",INDEX(F_ProdBM!K:K,MATCH($P299,F_ProdBM!$P:$P,0)))</f>
        <v/>
      </c>
      <c r="L299" s="390" t="str">
        <f>IF($E299="","",INDEX(F_ProdBM!L:L,MATCH($P299,F_ProdBM!$P:$P,0)))</f>
        <v/>
      </c>
      <c r="M299" s="390" t="str">
        <f>IF($E299="","",INDEX(F_ProdBM!M:M,MATCH($P299,F_ProdBM!$P:$P,0)))</f>
        <v/>
      </c>
      <c r="N299" s="390" t="str">
        <f>IF($E299="","",INDEX(F_ProdBM!N:N,MATCH($P299,F_ProdBM!$P:$P,0)))</f>
        <v/>
      </c>
      <c r="P299" s="175" t="str">
        <f>EUconst_SubMeasureImpact&amp;R280&amp;"_"&amp;D299</f>
        <v>SubMeasImp__6</v>
      </c>
    </row>
    <row r="300" spans="2:16" ht="12.75" customHeight="1" x14ac:dyDescent="0.2">
      <c r="B300" s="343"/>
      <c r="C300" s="343"/>
      <c r="D300" s="344">
        <v>7</v>
      </c>
      <c r="E300" s="1298" t="str">
        <f>IF(INDEX(F_ProdBM!E:E,MATCH($P300,F_ProdBM!$P:$P,0))="","",INDEX(F_ProdBM!E:E,MATCH($P300,F_ProdBM!$P:$P,0)))</f>
        <v/>
      </c>
      <c r="F300" s="1299"/>
      <c r="G300" s="755" t="str">
        <f>IF(INDEX(F_ProdBM!G:G,MATCH($P300,F_ProdBM!$P:$P,0))="","",INDEX(F_ProdBM!G:G,MATCH($P300,F_ProdBM!$P:$P,0)))</f>
        <v/>
      </c>
      <c r="H300" s="756"/>
      <c r="I300" s="390" t="str">
        <f>IF($E300="","",INDEX(F_ProdBM!I:I,MATCH($P300,F_ProdBM!$P:$P,0)))</f>
        <v/>
      </c>
      <c r="J300" s="390" t="str">
        <f>IF($E300="","",INDEX(F_ProdBM!J:J,MATCH($P300,F_ProdBM!$P:$P,0)))</f>
        <v/>
      </c>
      <c r="K300" s="390" t="str">
        <f>IF($E300="","",INDEX(F_ProdBM!K:K,MATCH($P300,F_ProdBM!$P:$P,0)))</f>
        <v/>
      </c>
      <c r="L300" s="390" t="str">
        <f>IF($E300="","",INDEX(F_ProdBM!L:L,MATCH($P300,F_ProdBM!$P:$P,0)))</f>
        <v/>
      </c>
      <c r="M300" s="390" t="str">
        <f>IF($E300="","",INDEX(F_ProdBM!M:M,MATCH($P300,F_ProdBM!$P:$P,0)))</f>
        <v/>
      </c>
      <c r="N300" s="390" t="str">
        <f>IF($E300="","",INDEX(F_ProdBM!N:N,MATCH($P300,F_ProdBM!$P:$P,0)))</f>
        <v/>
      </c>
      <c r="P300" s="175" t="str">
        <f>EUconst_SubMeasureImpact&amp;R280&amp;"_"&amp;D300</f>
        <v>SubMeasImp__7</v>
      </c>
    </row>
    <row r="301" spans="2:16" ht="12.75" customHeight="1" x14ac:dyDescent="0.2">
      <c r="B301" s="343"/>
      <c r="C301" s="343"/>
      <c r="D301" s="344">
        <v>8</v>
      </c>
      <c r="E301" s="1298" t="str">
        <f>IF(INDEX(F_ProdBM!E:E,MATCH($P301,F_ProdBM!$P:$P,0))="","",INDEX(F_ProdBM!E:E,MATCH($P301,F_ProdBM!$P:$P,0)))</f>
        <v/>
      </c>
      <c r="F301" s="1299"/>
      <c r="G301" s="755" t="str">
        <f>IF(INDEX(F_ProdBM!G:G,MATCH($P301,F_ProdBM!$P:$P,0))="","",INDEX(F_ProdBM!G:G,MATCH($P301,F_ProdBM!$P:$P,0)))</f>
        <v/>
      </c>
      <c r="H301" s="756"/>
      <c r="I301" s="390" t="str">
        <f>IF($E301="","",INDEX(F_ProdBM!I:I,MATCH($P301,F_ProdBM!$P:$P,0)))</f>
        <v/>
      </c>
      <c r="J301" s="390" t="str">
        <f>IF($E301="","",INDEX(F_ProdBM!J:J,MATCH($P301,F_ProdBM!$P:$P,0)))</f>
        <v/>
      </c>
      <c r="K301" s="390" t="str">
        <f>IF($E301="","",INDEX(F_ProdBM!K:K,MATCH($P301,F_ProdBM!$P:$P,0)))</f>
        <v/>
      </c>
      <c r="L301" s="390" t="str">
        <f>IF($E301="","",INDEX(F_ProdBM!L:L,MATCH($P301,F_ProdBM!$P:$P,0)))</f>
        <v/>
      </c>
      <c r="M301" s="390" t="str">
        <f>IF($E301="","",INDEX(F_ProdBM!M:M,MATCH($P301,F_ProdBM!$P:$P,0)))</f>
        <v/>
      </c>
      <c r="N301" s="390" t="str">
        <f>IF($E301="","",INDEX(F_ProdBM!N:N,MATCH($P301,F_ProdBM!$P:$P,0)))</f>
        <v/>
      </c>
      <c r="P301" s="175" t="str">
        <f>EUconst_SubMeasureImpact&amp;R280&amp;"_"&amp;D301</f>
        <v>SubMeasImp__8</v>
      </c>
    </row>
    <row r="302" spans="2:16" ht="12.75" customHeight="1" x14ac:dyDescent="0.2">
      <c r="B302" s="343"/>
      <c r="C302" s="343"/>
      <c r="D302" s="344">
        <v>9</v>
      </c>
      <c r="E302" s="1298" t="str">
        <f>IF(INDEX(F_ProdBM!E:E,MATCH($P302,F_ProdBM!$P:$P,0))="","",INDEX(F_ProdBM!E:E,MATCH($P302,F_ProdBM!$P:$P,0)))</f>
        <v/>
      </c>
      <c r="F302" s="1299"/>
      <c r="G302" s="755" t="str">
        <f>IF(INDEX(F_ProdBM!G:G,MATCH($P302,F_ProdBM!$P:$P,0))="","",INDEX(F_ProdBM!G:G,MATCH($P302,F_ProdBM!$P:$P,0)))</f>
        <v/>
      </c>
      <c r="H302" s="756"/>
      <c r="I302" s="390" t="str">
        <f>IF($E302="","",INDEX(F_ProdBM!I:I,MATCH($P302,F_ProdBM!$P:$P,0)))</f>
        <v/>
      </c>
      <c r="J302" s="390" t="str">
        <f>IF($E302="","",INDEX(F_ProdBM!J:J,MATCH($P302,F_ProdBM!$P:$P,0)))</f>
        <v/>
      </c>
      <c r="K302" s="390" t="str">
        <f>IF($E302="","",INDEX(F_ProdBM!K:K,MATCH($P302,F_ProdBM!$P:$P,0)))</f>
        <v/>
      </c>
      <c r="L302" s="390" t="str">
        <f>IF($E302="","",INDEX(F_ProdBM!L:L,MATCH($P302,F_ProdBM!$P:$P,0)))</f>
        <v/>
      </c>
      <c r="M302" s="390" t="str">
        <f>IF($E302="","",INDEX(F_ProdBM!M:M,MATCH($P302,F_ProdBM!$P:$P,0)))</f>
        <v/>
      </c>
      <c r="N302" s="390" t="str">
        <f>IF($E302="","",INDEX(F_ProdBM!N:N,MATCH($P302,F_ProdBM!$P:$P,0)))</f>
        <v/>
      </c>
      <c r="P302" s="175" t="str">
        <f>EUconst_SubMeasureImpact&amp;R280&amp;"_"&amp;D302</f>
        <v>SubMeasImp__9</v>
      </c>
    </row>
    <row r="303" spans="2:16" ht="12.75" customHeight="1" x14ac:dyDescent="0.2">
      <c r="B303" s="343"/>
      <c r="C303" s="343"/>
      <c r="D303" s="344">
        <v>10</v>
      </c>
      <c r="E303" s="1300" t="str">
        <f>IF(INDEX(F_ProdBM!E:E,MATCH($P303,F_ProdBM!$P:$P,0))="","",INDEX(F_ProdBM!E:E,MATCH($P303,F_ProdBM!$P:$P,0)))</f>
        <v/>
      </c>
      <c r="F303" s="1301"/>
      <c r="G303" s="753" t="str">
        <f>IF(INDEX(F_ProdBM!G:G,MATCH($P303,F_ProdBM!$P:$P,0))="","",INDEX(F_ProdBM!G:G,MATCH($P303,F_ProdBM!$P:$P,0)))</f>
        <v/>
      </c>
      <c r="H303" s="754"/>
      <c r="I303" s="391" t="str">
        <f>IF($E303="","",INDEX(F_ProdBM!I:I,MATCH($P303,F_ProdBM!$P:$P,0)))</f>
        <v/>
      </c>
      <c r="J303" s="391" t="str">
        <f>IF($E303="","",INDEX(F_ProdBM!J:J,MATCH($P303,F_ProdBM!$P:$P,0)))</f>
        <v/>
      </c>
      <c r="K303" s="391" t="str">
        <f>IF($E303="","",INDEX(F_ProdBM!K:K,MATCH($P303,F_ProdBM!$P:$P,0)))</f>
        <v/>
      </c>
      <c r="L303" s="391" t="str">
        <f>IF($E303="","",INDEX(F_ProdBM!L:L,MATCH($P303,F_ProdBM!$P:$P,0)))</f>
        <v/>
      </c>
      <c r="M303" s="391" t="str">
        <f>IF($E303="","",INDEX(F_ProdBM!M:M,MATCH($P303,F_ProdBM!$P:$P,0)))</f>
        <v/>
      </c>
      <c r="N303" s="391" t="str">
        <f>IF($E303="","",INDEX(F_ProdBM!N:N,MATCH($P303,F_ProdBM!$P:$P,0)))</f>
        <v/>
      </c>
      <c r="P303" s="175" t="str">
        <f>EUconst_SubMeasureImpact&amp;R280&amp;"_"&amp;D303</f>
        <v>SubMeasImp__10</v>
      </c>
    </row>
    <row r="304" spans="2:16" ht="12.75" customHeight="1" x14ac:dyDescent="0.2">
      <c r="B304" s="343"/>
      <c r="C304" s="343"/>
      <c r="H304" s="669" t="str">
        <f>Translations!$B$323</f>
        <v>ОБЩО</v>
      </c>
      <c r="I304" s="434" t="str">
        <f>IF(COUNT(I294:I303)=0,"",SUM(I294:I303))</f>
        <v/>
      </c>
      <c r="J304" s="434" t="str">
        <f t="shared" ref="J304:N304" si="12">IF(COUNT(J294:J303)=0,"",SUM(J294:J303))</f>
        <v/>
      </c>
      <c r="K304" s="434" t="str">
        <f t="shared" si="12"/>
        <v/>
      </c>
      <c r="L304" s="434" t="str">
        <f t="shared" si="12"/>
        <v/>
      </c>
      <c r="M304" s="434" t="str">
        <f t="shared" si="12"/>
        <v/>
      </c>
      <c r="N304" s="434" t="str">
        <f t="shared" si="12"/>
        <v/>
      </c>
    </row>
    <row r="305" spans="2:16" ht="5.0999999999999996" customHeight="1" x14ac:dyDescent="0.2">
      <c r="B305" s="343"/>
      <c r="C305" s="343"/>
    </row>
    <row r="306" spans="2:16" ht="12.75" customHeight="1" x14ac:dyDescent="0.2">
      <c r="B306" s="343"/>
      <c r="C306" s="343"/>
      <c r="D306" s="752" t="s">
        <v>121</v>
      </c>
      <c r="E306" s="30" t="str">
        <f>Translations!$B$324</f>
        <v>Дял на въздействието на всяка мярка (100 % = референтна стойност по време на изходното ниво, точка i.)</v>
      </c>
    </row>
    <row r="307" spans="2:16" ht="5.0999999999999996" customHeight="1" x14ac:dyDescent="0.2">
      <c r="B307" s="343"/>
      <c r="C307" s="343"/>
    </row>
    <row r="308" spans="2:16" ht="12.75" customHeight="1" x14ac:dyDescent="0.2">
      <c r="B308" s="343"/>
      <c r="C308" s="343"/>
      <c r="E308" s="387" t="str">
        <f>Translations!$B$199</f>
        <v>Мярка</v>
      </c>
      <c r="F308" s="644"/>
      <c r="G308" s="435" t="str">
        <f>Translations!$B$228</f>
        <v>Инвестиции</v>
      </c>
      <c r="I308" s="388">
        <v>2025</v>
      </c>
      <c r="J308" s="388">
        <v>2030</v>
      </c>
      <c r="K308" s="388">
        <v>2035</v>
      </c>
      <c r="L308" s="388">
        <v>2040</v>
      </c>
      <c r="M308" s="388">
        <v>2045</v>
      </c>
      <c r="N308" s="388">
        <v>2050</v>
      </c>
    </row>
    <row r="309" spans="2:16" ht="12.75" customHeight="1" x14ac:dyDescent="0.2">
      <c r="B309" s="343"/>
      <c r="C309" s="343"/>
      <c r="D309" s="344">
        <v>1</v>
      </c>
      <c r="E309" s="1310" t="str">
        <f t="shared" ref="E309:E318" si="13">E294</f>
        <v/>
      </c>
      <c r="F309" s="1310"/>
      <c r="G309" s="760" t="str">
        <f t="shared" ref="G309:G318" si="14">G294</f>
        <v/>
      </c>
      <c r="H309" s="761"/>
      <c r="I309" s="389" t="str">
        <f>IF($E309="","",I294*IF(INDEX(F_ProdBM!$H:$H,MATCH($P309,F_ProdBM!$P:$P,0))=0,0,SUM(INDEX(F_ProdBM!I:I,MATCH($P309,F_ProdBM!$P:$P,0)))/INDEX(F_ProdBM!$H:$H,MATCH($P309,F_ProdBM!$P:$P,0))))</f>
        <v/>
      </c>
      <c r="J309" s="389" t="str">
        <f>IF($E309="","",J294*IF(INDEX(F_ProdBM!$H:$H,MATCH($P309,F_ProdBM!$P:$P,0))=0,0,SUM(INDEX(F_ProdBM!J:J,MATCH($P309,F_ProdBM!$P:$P,0)))/INDEX(F_ProdBM!$H:$H,MATCH($P309,F_ProdBM!$P:$P,0))))</f>
        <v/>
      </c>
      <c r="K309" s="389" t="str">
        <f>IF($E309="","",K294*IF(INDEX(F_ProdBM!$H:$H,MATCH($P309,F_ProdBM!$P:$P,0))=0,0,SUM(INDEX(F_ProdBM!K:K,MATCH($P309,F_ProdBM!$P:$P,0)))/INDEX(F_ProdBM!$H:$H,MATCH($P309,F_ProdBM!$P:$P,0))))</f>
        <v/>
      </c>
      <c r="L309" s="389" t="str">
        <f>IF($E309="","",L294*IF(INDEX(F_ProdBM!$H:$H,MATCH($P309,F_ProdBM!$P:$P,0))=0,0,SUM(INDEX(F_ProdBM!L:L,MATCH($P309,F_ProdBM!$P:$P,0)))/INDEX(F_ProdBM!$H:$H,MATCH($P309,F_ProdBM!$P:$P,0))))</f>
        <v/>
      </c>
      <c r="M309" s="389" t="str">
        <f>IF($E309="","",M294*IF(INDEX(F_ProdBM!$H:$H,MATCH($P309,F_ProdBM!$P:$P,0))=0,0,SUM(INDEX(F_ProdBM!M:M,MATCH($P309,F_ProdBM!$P:$P,0)))/INDEX(F_ProdBM!$H:$H,MATCH($P309,F_ProdBM!$P:$P,0))))</f>
        <v/>
      </c>
      <c r="N309" s="389" t="str">
        <f>IF($E309="","",N294*IF(INDEX(F_ProdBM!$H:$H,MATCH($P309,F_ProdBM!$P:$P,0))=0,0,SUM(INDEX(F_ProdBM!N:N,MATCH($P309,F_ProdBM!$P:$P,0)))/INDEX(F_ProdBM!$H:$H,MATCH($P309,F_ProdBM!$P:$P,0))))</f>
        <v/>
      </c>
      <c r="P309" s="175" t="str">
        <f>EUconst_SubAbsoluteReduction&amp;R280</f>
        <v>AbsRed_</v>
      </c>
    </row>
    <row r="310" spans="2:16" ht="12.75" customHeight="1" x14ac:dyDescent="0.2">
      <c r="B310" s="343"/>
      <c r="C310" s="343"/>
      <c r="D310" s="344">
        <v>2</v>
      </c>
      <c r="E310" s="1298" t="str">
        <f t="shared" si="13"/>
        <v/>
      </c>
      <c r="F310" s="1299"/>
      <c r="G310" s="755" t="str">
        <f t="shared" si="14"/>
        <v/>
      </c>
      <c r="H310" s="756"/>
      <c r="I310" s="390" t="str">
        <f>IF($E310="","",I295*IF(INDEX(F_ProdBM!$H:$H,MATCH($P310,F_ProdBM!$P:$P,0))=0,0,SUM(INDEX(F_ProdBM!I:I,MATCH($P310,F_ProdBM!$P:$P,0)))/INDEX(F_ProdBM!$H:$H,MATCH($P310,F_ProdBM!$P:$P,0))))</f>
        <v/>
      </c>
      <c r="J310" s="390" t="str">
        <f>IF($E310="","",J295*IF(INDEX(F_ProdBM!$H:$H,MATCH($P310,F_ProdBM!$P:$P,0))=0,0,SUM(INDEX(F_ProdBM!J:J,MATCH($P310,F_ProdBM!$P:$P,0)))/INDEX(F_ProdBM!$H:$H,MATCH($P310,F_ProdBM!$P:$P,0))))</f>
        <v/>
      </c>
      <c r="K310" s="390" t="str">
        <f>IF($E310="","",K295*IF(INDEX(F_ProdBM!$H:$H,MATCH($P310,F_ProdBM!$P:$P,0))=0,0,SUM(INDEX(F_ProdBM!K:K,MATCH($P310,F_ProdBM!$P:$P,0)))/INDEX(F_ProdBM!$H:$H,MATCH($P310,F_ProdBM!$P:$P,0))))</f>
        <v/>
      </c>
      <c r="L310" s="390" t="str">
        <f>IF($E310="","",L295*IF(INDEX(F_ProdBM!$H:$H,MATCH($P310,F_ProdBM!$P:$P,0))=0,0,SUM(INDEX(F_ProdBM!L:L,MATCH($P310,F_ProdBM!$P:$P,0)))/INDEX(F_ProdBM!$H:$H,MATCH($P310,F_ProdBM!$P:$P,0))))</f>
        <v/>
      </c>
      <c r="M310" s="390" t="str">
        <f>IF($E310="","",M295*IF(INDEX(F_ProdBM!$H:$H,MATCH($P310,F_ProdBM!$P:$P,0))=0,0,SUM(INDEX(F_ProdBM!M:M,MATCH($P310,F_ProdBM!$P:$P,0)))/INDEX(F_ProdBM!$H:$H,MATCH($P310,F_ProdBM!$P:$P,0))))</f>
        <v/>
      </c>
      <c r="N310" s="390" t="str">
        <f>IF($E310="","",N295*IF(INDEX(F_ProdBM!$H:$H,MATCH($P310,F_ProdBM!$P:$P,0))=0,0,SUM(INDEX(F_ProdBM!N:N,MATCH($P310,F_ProdBM!$P:$P,0)))/INDEX(F_ProdBM!$H:$H,MATCH($P310,F_ProdBM!$P:$P,0))))</f>
        <v/>
      </c>
      <c r="P310" s="175" t="str">
        <f>EUconst_SubAbsoluteReduction&amp;R280</f>
        <v>AbsRed_</v>
      </c>
    </row>
    <row r="311" spans="2:16" ht="12.75" customHeight="1" x14ac:dyDescent="0.2">
      <c r="B311" s="343"/>
      <c r="C311" s="343"/>
      <c r="D311" s="344">
        <v>3</v>
      </c>
      <c r="E311" s="1298" t="str">
        <f t="shared" si="13"/>
        <v/>
      </c>
      <c r="F311" s="1299"/>
      <c r="G311" s="755" t="str">
        <f t="shared" si="14"/>
        <v/>
      </c>
      <c r="H311" s="756"/>
      <c r="I311" s="390" t="str">
        <f>IF($E311="","",I296*IF(INDEX(F_ProdBM!$H:$H,MATCH($P311,F_ProdBM!$P:$P,0))=0,0,SUM(INDEX(F_ProdBM!I:I,MATCH($P311,F_ProdBM!$P:$P,0)))/INDEX(F_ProdBM!$H:$H,MATCH($P311,F_ProdBM!$P:$P,0))))</f>
        <v/>
      </c>
      <c r="J311" s="390" t="str">
        <f>IF($E311="","",J296*IF(INDEX(F_ProdBM!$H:$H,MATCH($P311,F_ProdBM!$P:$P,0))=0,0,SUM(INDEX(F_ProdBM!J:J,MATCH($P311,F_ProdBM!$P:$P,0)))/INDEX(F_ProdBM!$H:$H,MATCH($P311,F_ProdBM!$P:$P,0))))</f>
        <v/>
      </c>
      <c r="K311" s="390" t="str">
        <f>IF($E311="","",K296*IF(INDEX(F_ProdBM!$H:$H,MATCH($P311,F_ProdBM!$P:$P,0))=0,0,SUM(INDEX(F_ProdBM!K:K,MATCH($P311,F_ProdBM!$P:$P,0)))/INDEX(F_ProdBM!$H:$H,MATCH($P311,F_ProdBM!$P:$P,0))))</f>
        <v/>
      </c>
      <c r="L311" s="390" t="str">
        <f>IF($E311="","",L296*IF(INDEX(F_ProdBM!$H:$H,MATCH($P311,F_ProdBM!$P:$P,0))=0,0,SUM(INDEX(F_ProdBM!L:L,MATCH($P311,F_ProdBM!$P:$P,0)))/INDEX(F_ProdBM!$H:$H,MATCH($P311,F_ProdBM!$P:$P,0))))</f>
        <v/>
      </c>
      <c r="M311" s="390" t="str">
        <f>IF($E311="","",M296*IF(INDEX(F_ProdBM!$H:$H,MATCH($P311,F_ProdBM!$P:$P,0))=0,0,SUM(INDEX(F_ProdBM!M:M,MATCH($P311,F_ProdBM!$P:$P,0)))/INDEX(F_ProdBM!$H:$H,MATCH($P311,F_ProdBM!$P:$P,0))))</f>
        <v/>
      </c>
      <c r="N311" s="390" t="str">
        <f>IF($E311="","",N296*IF(INDEX(F_ProdBM!$H:$H,MATCH($P311,F_ProdBM!$P:$P,0))=0,0,SUM(INDEX(F_ProdBM!N:N,MATCH($P311,F_ProdBM!$P:$P,0)))/INDEX(F_ProdBM!$H:$H,MATCH($P311,F_ProdBM!$P:$P,0))))</f>
        <v/>
      </c>
      <c r="P311" s="175" t="str">
        <f>EUconst_SubAbsoluteReduction&amp;R280</f>
        <v>AbsRed_</v>
      </c>
    </row>
    <row r="312" spans="2:16" ht="12.75" customHeight="1" x14ac:dyDescent="0.2">
      <c r="B312" s="343"/>
      <c r="C312" s="343"/>
      <c r="D312" s="344">
        <v>4</v>
      </c>
      <c r="E312" s="1298" t="str">
        <f t="shared" si="13"/>
        <v/>
      </c>
      <c r="F312" s="1299"/>
      <c r="G312" s="755" t="str">
        <f t="shared" si="14"/>
        <v/>
      </c>
      <c r="H312" s="756"/>
      <c r="I312" s="390" t="str">
        <f>IF($E312="","",I297*IF(INDEX(F_ProdBM!$H:$H,MATCH($P312,F_ProdBM!$P:$P,0))=0,0,SUM(INDEX(F_ProdBM!I:I,MATCH($P312,F_ProdBM!$P:$P,0)))/INDEX(F_ProdBM!$H:$H,MATCH($P312,F_ProdBM!$P:$P,0))))</f>
        <v/>
      </c>
      <c r="J312" s="390" t="str">
        <f>IF($E312="","",J297*IF(INDEX(F_ProdBM!$H:$H,MATCH($P312,F_ProdBM!$P:$P,0))=0,0,SUM(INDEX(F_ProdBM!J:J,MATCH($P312,F_ProdBM!$P:$P,0)))/INDEX(F_ProdBM!$H:$H,MATCH($P312,F_ProdBM!$P:$P,0))))</f>
        <v/>
      </c>
      <c r="K312" s="390" t="str">
        <f>IF($E312="","",K297*IF(INDEX(F_ProdBM!$H:$H,MATCH($P312,F_ProdBM!$P:$P,0))=0,0,SUM(INDEX(F_ProdBM!K:K,MATCH($P312,F_ProdBM!$P:$P,0)))/INDEX(F_ProdBM!$H:$H,MATCH($P312,F_ProdBM!$P:$P,0))))</f>
        <v/>
      </c>
      <c r="L312" s="390" t="str">
        <f>IF($E312="","",L297*IF(INDEX(F_ProdBM!$H:$H,MATCH($P312,F_ProdBM!$P:$P,0))=0,0,SUM(INDEX(F_ProdBM!L:L,MATCH($P312,F_ProdBM!$P:$P,0)))/INDEX(F_ProdBM!$H:$H,MATCH($P312,F_ProdBM!$P:$P,0))))</f>
        <v/>
      </c>
      <c r="M312" s="390" t="str">
        <f>IF($E312="","",M297*IF(INDEX(F_ProdBM!$H:$H,MATCH($P312,F_ProdBM!$P:$P,0))=0,0,SUM(INDEX(F_ProdBM!M:M,MATCH($P312,F_ProdBM!$P:$P,0)))/INDEX(F_ProdBM!$H:$H,MATCH($P312,F_ProdBM!$P:$P,0))))</f>
        <v/>
      </c>
      <c r="N312" s="390" t="str">
        <f>IF($E312="","",N297*IF(INDEX(F_ProdBM!$H:$H,MATCH($P312,F_ProdBM!$P:$P,0))=0,0,SUM(INDEX(F_ProdBM!N:N,MATCH($P312,F_ProdBM!$P:$P,0)))/INDEX(F_ProdBM!$H:$H,MATCH($P312,F_ProdBM!$P:$P,0))))</f>
        <v/>
      </c>
      <c r="P312" s="175" t="str">
        <f>EUconst_SubAbsoluteReduction&amp;R280</f>
        <v>AbsRed_</v>
      </c>
    </row>
    <row r="313" spans="2:16" ht="12.75" customHeight="1" x14ac:dyDescent="0.2">
      <c r="B313" s="343"/>
      <c r="C313" s="343"/>
      <c r="D313" s="344">
        <v>5</v>
      </c>
      <c r="E313" s="1298" t="str">
        <f t="shared" si="13"/>
        <v/>
      </c>
      <c r="F313" s="1299"/>
      <c r="G313" s="755" t="str">
        <f t="shared" si="14"/>
        <v/>
      </c>
      <c r="H313" s="756"/>
      <c r="I313" s="390" t="str">
        <f>IF($E313="","",I298*IF(INDEX(F_ProdBM!$H:$H,MATCH($P313,F_ProdBM!$P:$P,0))=0,0,SUM(INDEX(F_ProdBM!I:I,MATCH($P313,F_ProdBM!$P:$P,0)))/INDEX(F_ProdBM!$H:$H,MATCH($P313,F_ProdBM!$P:$P,0))))</f>
        <v/>
      </c>
      <c r="J313" s="390" t="str">
        <f>IF($E313="","",J298*IF(INDEX(F_ProdBM!$H:$H,MATCH($P313,F_ProdBM!$P:$P,0))=0,0,SUM(INDEX(F_ProdBM!J:J,MATCH($P313,F_ProdBM!$P:$P,0)))/INDEX(F_ProdBM!$H:$H,MATCH($P313,F_ProdBM!$P:$P,0))))</f>
        <v/>
      </c>
      <c r="K313" s="390" t="str">
        <f>IF($E313="","",K298*IF(INDEX(F_ProdBM!$H:$H,MATCH($P313,F_ProdBM!$P:$P,0))=0,0,SUM(INDEX(F_ProdBM!K:K,MATCH($P313,F_ProdBM!$P:$P,0)))/INDEX(F_ProdBM!$H:$H,MATCH($P313,F_ProdBM!$P:$P,0))))</f>
        <v/>
      </c>
      <c r="L313" s="390" t="str">
        <f>IF($E313="","",L298*IF(INDEX(F_ProdBM!$H:$H,MATCH($P313,F_ProdBM!$P:$P,0))=0,0,SUM(INDEX(F_ProdBM!L:L,MATCH($P313,F_ProdBM!$P:$P,0)))/INDEX(F_ProdBM!$H:$H,MATCH($P313,F_ProdBM!$P:$P,0))))</f>
        <v/>
      </c>
      <c r="M313" s="390" t="str">
        <f>IF($E313="","",M298*IF(INDEX(F_ProdBM!$H:$H,MATCH($P313,F_ProdBM!$P:$P,0))=0,0,SUM(INDEX(F_ProdBM!M:M,MATCH($P313,F_ProdBM!$P:$P,0)))/INDEX(F_ProdBM!$H:$H,MATCH($P313,F_ProdBM!$P:$P,0))))</f>
        <v/>
      </c>
      <c r="N313" s="390" t="str">
        <f>IF($E313="","",N298*IF(INDEX(F_ProdBM!$H:$H,MATCH($P313,F_ProdBM!$P:$P,0))=0,0,SUM(INDEX(F_ProdBM!N:N,MATCH($P313,F_ProdBM!$P:$P,0)))/INDEX(F_ProdBM!$H:$H,MATCH($P313,F_ProdBM!$P:$P,0))))</f>
        <v/>
      </c>
      <c r="P313" s="175" t="str">
        <f>EUconst_SubAbsoluteReduction&amp;R280</f>
        <v>AbsRed_</v>
      </c>
    </row>
    <row r="314" spans="2:16" ht="12.75" customHeight="1" x14ac:dyDescent="0.2">
      <c r="B314" s="343"/>
      <c r="C314" s="343"/>
      <c r="D314" s="344">
        <v>6</v>
      </c>
      <c r="E314" s="1298" t="str">
        <f t="shared" si="13"/>
        <v/>
      </c>
      <c r="F314" s="1299"/>
      <c r="G314" s="755" t="str">
        <f t="shared" si="14"/>
        <v/>
      </c>
      <c r="H314" s="756"/>
      <c r="I314" s="390" t="str">
        <f>IF($E314="","",I299*IF(INDEX(F_ProdBM!$H:$H,MATCH($P314,F_ProdBM!$P:$P,0))=0,0,SUM(INDEX(F_ProdBM!I:I,MATCH($P314,F_ProdBM!$P:$P,0)))/INDEX(F_ProdBM!$H:$H,MATCH($P314,F_ProdBM!$P:$P,0))))</f>
        <v/>
      </c>
      <c r="J314" s="390" t="str">
        <f>IF($E314="","",J299*IF(INDEX(F_ProdBM!$H:$H,MATCH($P314,F_ProdBM!$P:$P,0))=0,0,SUM(INDEX(F_ProdBM!J:J,MATCH($P314,F_ProdBM!$P:$P,0)))/INDEX(F_ProdBM!$H:$H,MATCH($P314,F_ProdBM!$P:$P,0))))</f>
        <v/>
      </c>
      <c r="K314" s="390" t="str">
        <f>IF($E314="","",K299*IF(INDEX(F_ProdBM!$H:$H,MATCH($P314,F_ProdBM!$P:$P,0))=0,0,SUM(INDEX(F_ProdBM!K:K,MATCH($P314,F_ProdBM!$P:$P,0)))/INDEX(F_ProdBM!$H:$H,MATCH($P314,F_ProdBM!$P:$P,0))))</f>
        <v/>
      </c>
      <c r="L314" s="390" t="str">
        <f>IF($E314="","",L299*IF(INDEX(F_ProdBM!$H:$H,MATCH($P314,F_ProdBM!$P:$P,0))=0,0,SUM(INDEX(F_ProdBM!L:L,MATCH($P314,F_ProdBM!$P:$P,0)))/INDEX(F_ProdBM!$H:$H,MATCH($P314,F_ProdBM!$P:$P,0))))</f>
        <v/>
      </c>
      <c r="M314" s="390" t="str">
        <f>IF($E314="","",M299*IF(INDEX(F_ProdBM!$H:$H,MATCH($P314,F_ProdBM!$P:$P,0))=0,0,SUM(INDEX(F_ProdBM!M:M,MATCH($P314,F_ProdBM!$P:$P,0)))/INDEX(F_ProdBM!$H:$H,MATCH($P314,F_ProdBM!$P:$P,0))))</f>
        <v/>
      </c>
      <c r="N314" s="390" t="str">
        <f>IF($E314="","",N299*IF(INDEX(F_ProdBM!$H:$H,MATCH($P314,F_ProdBM!$P:$P,0))=0,0,SUM(INDEX(F_ProdBM!N:N,MATCH($P314,F_ProdBM!$P:$P,0)))/INDEX(F_ProdBM!$H:$H,MATCH($P314,F_ProdBM!$P:$P,0))))</f>
        <v/>
      </c>
      <c r="P314" s="175" t="str">
        <f>EUconst_SubAbsoluteReduction&amp;R280</f>
        <v>AbsRed_</v>
      </c>
    </row>
    <row r="315" spans="2:16" ht="12.75" customHeight="1" x14ac:dyDescent="0.2">
      <c r="B315" s="343"/>
      <c r="C315" s="343"/>
      <c r="D315" s="344">
        <v>7</v>
      </c>
      <c r="E315" s="1298" t="str">
        <f t="shared" si="13"/>
        <v/>
      </c>
      <c r="F315" s="1299"/>
      <c r="G315" s="755" t="str">
        <f t="shared" si="14"/>
        <v/>
      </c>
      <c r="H315" s="756"/>
      <c r="I315" s="390" t="str">
        <f>IF($E315="","",I300*IF(INDEX(F_ProdBM!$H:$H,MATCH($P315,F_ProdBM!$P:$P,0))=0,0,SUM(INDEX(F_ProdBM!I:I,MATCH($P315,F_ProdBM!$P:$P,0)))/INDEX(F_ProdBM!$H:$H,MATCH($P315,F_ProdBM!$P:$P,0))))</f>
        <v/>
      </c>
      <c r="J315" s="390" t="str">
        <f>IF($E315="","",J300*IF(INDEX(F_ProdBM!$H:$H,MATCH($P315,F_ProdBM!$P:$P,0))=0,0,SUM(INDEX(F_ProdBM!J:J,MATCH($P315,F_ProdBM!$P:$P,0)))/INDEX(F_ProdBM!$H:$H,MATCH($P315,F_ProdBM!$P:$P,0))))</f>
        <v/>
      </c>
      <c r="K315" s="390" t="str">
        <f>IF($E315="","",K300*IF(INDEX(F_ProdBM!$H:$H,MATCH($P315,F_ProdBM!$P:$P,0))=0,0,SUM(INDEX(F_ProdBM!K:K,MATCH($P315,F_ProdBM!$P:$P,0)))/INDEX(F_ProdBM!$H:$H,MATCH($P315,F_ProdBM!$P:$P,0))))</f>
        <v/>
      </c>
      <c r="L315" s="390" t="str">
        <f>IF($E315="","",L300*IF(INDEX(F_ProdBM!$H:$H,MATCH($P315,F_ProdBM!$P:$P,0))=0,0,SUM(INDEX(F_ProdBM!L:L,MATCH($P315,F_ProdBM!$P:$P,0)))/INDEX(F_ProdBM!$H:$H,MATCH($P315,F_ProdBM!$P:$P,0))))</f>
        <v/>
      </c>
      <c r="M315" s="390" t="str">
        <f>IF($E315="","",M300*IF(INDEX(F_ProdBM!$H:$H,MATCH($P315,F_ProdBM!$P:$P,0))=0,0,SUM(INDEX(F_ProdBM!M:M,MATCH($P315,F_ProdBM!$P:$P,0)))/INDEX(F_ProdBM!$H:$H,MATCH($P315,F_ProdBM!$P:$P,0))))</f>
        <v/>
      </c>
      <c r="N315" s="390" t="str">
        <f>IF($E315="","",N300*IF(INDEX(F_ProdBM!$H:$H,MATCH($P315,F_ProdBM!$P:$P,0))=0,0,SUM(INDEX(F_ProdBM!N:N,MATCH($P315,F_ProdBM!$P:$P,0)))/INDEX(F_ProdBM!$H:$H,MATCH($P315,F_ProdBM!$P:$P,0))))</f>
        <v/>
      </c>
      <c r="P315" s="175" t="str">
        <f>EUconst_SubAbsoluteReduction&amp;R280</f>
        <v>AbsRed_</v>
      </c>
    </row>
    <row r="316" spans="2:16" ht="12.75" customHeight="1" x14ac:dyDescent="0.2">
      <c r="B316" s="343"/>
      <c r="C316" s="343"/>
      <c r="D316" s="344">
        <v>8</v>
      </c>
      <c r="E316" s="1298" t="str">
        <f t="shared" si="13"/>
        <v/>
      </c>
      <c r="F316" s="1299"/>
      <c r="G316" s="755" t="str">
        <f t="shared" si="14"/>
        <v/>
      </c>
      <c r="H316" s="756"/>
      <c r="I316" s="390" t="str">
        <f>IF($E316="","",I301*IF(INDEX(F_ProdBM!$H:$H,MATCH($P316,F_ProdBM!$P:$P,0))=0,0,SUM(INDEX(F_ProdBM!I:I,MATCH($P316,F_ProdBM!$P:$P,0)))/INDEX(F_ProdBM!$H:$H,MATCH($P316,F_ProdBM!$P:$P,0))))</f>
        <v/>
      </c>
      <c r="J316" s="390" t="str">
        <f>IF($E316="","",J301*IF(INDEX(F_ProdBM!$H:$H,MATCH($P316,F_ProdBM!$P:$P,0))=0,0,SUM(INDEX(F_ProdBM!J:J,MATCH($P316,F_ProdBM!$P:$P,0)))/INDEX(F_ProdBM!$H:$H,MATCH($P316,F_ProdBM!$P:$P,0))))</f>
        <v/>
      </c>
      <c r="K316" s="390" t="str">
        <f>IF($E316="","",K301*IF(INDEX(F_ProdBM!$H:$H,MATCH($P316,F_ProdBM!$P:$P,0))=0,0,SUM(INDEX(F_ProdBM!K:K,MATCH($P316,F_ProdBM!$P:$P,0)))/INDEX(F_ProdBM!$H:$H,MATCH($P316,F_ProdBM!$P:$P,0))))</f>
        <v/>
      </c>
      <c r="L316" s="390" t="str">
        <f>IF($E316="","",L301*IF(INDEX(F_ProdBM!$H:$H,MATCH($P316,F_ProdBM!$P:$P,0))=0,0,SUM(INDEX(F_ProdBM!L:L,MATCH($P316,F_ProdBM!$P:$P,0)))/INDEX(F_ProdBM!$H:$H,MATCH($P316,F_ProdBM!$P:$P,0))))</f>
        <v/>
      </c>
      <c r="M316" s="390" t="str">
        <f>IF($E316="","",M301*IF(INDEX(F_ProdBM!$H:$H,MATCH($P316,F_ProdBM!$P:$P,0))=0,0,SUM(INDEX(F_ProdBM!M:M,MATCH($P316,F_ProdBM!$P:$P,0)))/INDEX(F_ProdBM!$H:$H,MATCH($P316,F_ProdBM!$P:$P,0))))</f>
        <v/>
      </c>
      <c r="N316" s="390" t="str">
        <f>IF($E316="","",N301*IF(INDEX(F_ProdBM!$H:$H,MATCH($P316,F_ProdBM!$P:$P,0))=0,0,SUM(INDEX(F_ProdBM!N:N,MATCH($P316,F_ProdBM!$P:$P,0)))/INDEX(F_ProdBM!$H:$H,MATCH($P316,F_ProdBM!$P:$P,0))))</f>
        <v/>
      </c>
      <c r="P316" s="175" t="str">
        <f>EUconst_SubAbsoluteReduction&amp;R280</f>
        <v>AbsRed_</v>
      </c>
    </row>
    <row r="317" spans="2:16" ht="12.75" customHeight="1" x14ac:dyDescent="0.2">
      <c r="B317" s="343"/>
      <c r="C317" s="343"/>
      <c r="D317" s="344">
        <v>9</v>
      </c>
      <c r="E317" s="1298" t="str">
        <f t="shared" si="13"/>
        <v/>
      </c>
      <c r="F317" s="1299"/>
      <c r="G317" s="755" t="str">
        <f t="shared" si="14"/>
        <v/>
      </c>
      <c r="H317" s="756"/>
      <c r="I317" s="390" t="str">
        <f>IF($E317="","",I302*IF(INDEX(F_ProdBM!$H:$H,MATCH($P317,F_ProdBM!$P:$P,0))=0,0,SUM(INDEX(F_ProdBM!I:I,MATCH($P317,F_ProdBM!$P:$P,0)))/INDEX(F_ProdBM!$H:$H,MATCH($P317,F_ProdBM!$P:$P,0))))</f>
        <v/>
      </c>
      <c r="J317" s="390" t="str">
        <f>IF($E317="","",J302*IF(INDEX(F_ProdBM!$H:$H,MATCH($P317,F_ProdBM!$P:$P,0))=0,0,SUM(INDEX(F_ProdBM!J:J,MATCH($P317,F_ProdBM!$P:$P,0)))/INDEX(F_ProdBM!$H:$H,MATCH($P317,F_ProdBM!$P:$P,0))))</f>
        <v/>
      </c>
      <c r="K317" s="390" t="str">
        <f>IF($E317="","",K302*IF(INDEX(F_ProdBM!$H:$H,MATCH($P317,F_ProdBM!$P:$P,0))=0,0,SUM(INDEX(F_ProdBM!K:K,MATCH($P317,F_ProdBM!$P:$P,0)))/INDEX(F_ProdBM!$H:$H,MATCH($P317,F_ProdBM!$P:$P,0))))</f>
        <v/>
      </c>
      <c r="L317" s="390" t="str">
        <f>IF($E317="","",L302*IF(INDEX(F_ProdBM!$H:$H,MATCH($P317,F_ProdBM!$P:$P,0))=0,0,SUM(INDEX(F_ProdBM!L:L,MATCH($P317,F_ProdBM!$P:$P,0)))/INDEX(F_ProdBM!$H:$H,MATCH($P317,F_ProdBM!$P:$P,0))))</f>
        <v/>
      </c>
      <c r="M317" s="390" t="str">
        <f>IF($E317="","",M302*IF(INDEX(F_ProdBM!$H:$H,MATCH($P317,F_ProdBM!$P:$P,0))=0,0,SUM(INDEX(F_ProdBM!M:M,MATCH($P317,F_ProdBM!$P:$P,0)))/INDEX(F_ProdBM!$H:$H,MATCH($P317,F_ProdBM!$P:$P,0))))</f>
        <v/>
      </c>
      <c r="N317" s="390" t="str">
        <f>IF($E317="","",N302*IF(INDEX(F_ProdBM!$H:$H,MATCH($P317,F_ProdBM!$P:$P,0))=0,0,SUM(INDEX(F_ProdBM!N:N,MATCH($P317,F_ProdBM!$P:$P,0)))/INDEX(F_ProdBM!$H:$H,MATCH($P317,F_ProdBM!$P:$P,0))))</f>
        <v/>
      </c>
      <c r="P317" s="175" t="str">
        <f>EUconst_SubAbsoluteReduction&amp;R280</f>
        <v>AbsRed_</v>
      </c>
    </row>
    <row r="318" spans="2:16" ht="12.75" customHeight="1" x14ac:dyDescent="0.2">
      <c r="B318" s="343"/>
      <c r="C318" s="343"/>
      <c r="D318" s="344">
        <v>10</v>
      </c>
      <c r="E318" s="1300" t="str">
        <f t="shared" si="13"/>
        <v/>
      </c>
      <c r="F318" s="1301"/>
      <c r="G318" s="753" t="str">
        <f t="shared" si="14"/>
        <v/>
      </c>
      <c r="H318" s="754"/>
      <c r="I318" s="391" t="str">
        <f>IF($E318="","",I303*IF(INDEX(F_ProdBM!$H:$H,MATCH($P318,F_ProdBM!$P:$P,0))=0,0,SUM(INDEX(F_ProdBM!I:I,MATCH($P318,F_ProdBM!$P:$P,0)))/INDEX(F_ProdBM!$H:$H,MATCH($P318,F_ProdBM!$P:$P,0))))</f>
        <v/>
      </c>
      <c r="J318" s="391" t="str">
        <f>IF($E318="","",J303*IF(INDEX(F_ProdBM!$H:$H,MATCH($P318,F_ProdBM!$P:$P,0))=0,0,SUM(INDEX(F_ProdBM!J:J,MATCH($P318,F_ProdBM!$P:$P,0)))/INDEX(F_ProdBM!$H:$H,MATCH($P318,F_ProdBM!$P:$P,0))))</f>
        <v/>
      </c>
      <c r="K318" s="391" t="str">
        <f>IF($E318="","",K303*IF(INDEX(F_ProdBM!$H:$H,MATCH($P318,F_ProdBM!$P:$P,0))=0,0,SUM(INDEX(F_ProdBM!K:K,MATCH($P318,F_ProdBM!$P:$P,0)))/INDEX(F_ProdBM!$H:$H,MATCH($P318,F_ProdBM!$P:$P,0))))</f>
        <v/>
      </c>
      <c r="L318" s="391" t="str">
        <f>IF($E318="","",L303*IF(INDEX(F_ProdBM!$H:$H,MATCH($P318,F_ProdBM!$P:$P,0))=0,0,SUM(INDEX(F_ProdBM!L:L,MATCH($P318,F_ProdBM!$P:$P,0)))/INDEX(F_ProdBM!$H:$H,MATCH($P318,F_ProdBM!$P:$P,0))))</f>
        <v/>
      </c>
      <c r="M318" s="391" t="str">
        <f>IF($E318="","",M303*IF(INDEX(F_ProdBM!$H:$H,MATCH($P318,F_ProdBM!$P:$P,0))=0,0,SUM(INDEX(F_ProdBM!M:M,MATCH($P318,F_ProdBM!$P:$P,0)))/INDEX(F_ProdBM!$H:$H,MATCH($P318,F_ProdBM!$P:$P,0))))</f>
        <v/>
      </c>
      <c r="N318" s="391" t="str">
        <f>IF($E318="","",N303*IF(INDEX(F_ProdBM!$H:$H,MATCH($P318,F_ProdBM!$P:$P,0))=0,0,SUM(INDEX(F_ProdBM!N:N,MATCH($P318,F_ProdBM!$P:$P,0)))/INDEX(F_ProdBM!$H:$H,MATCH($P318,F_ProdBM!$P:$P,0))))</f>
        <v/>
      </c>
      <c r="P318" s="175" t="str">
        <f>EUconst_SubAbsoluteReduction&amp;R280</f>
        <v>AbsRed_</v>
      </c>
    </row>
    <row r="319" spans="2:16" ht="12.75" customHeight="1" x14ac:dyDescent="0.2">
      <c r="B319" s="343"/>
      <c r="C319" s="343"/>
      <c r="H319" s="669" t="str">
        <f>Translations!$B$323</f>
        <v>ОБЩО</v>
      </c>
      <c r="I319" s="386" t="str">
        <f t="shared" ref="I319:N319" si="15">IF(I289=EUconst_Cessation,-1,IF(COUNT(I309:I318)=0,"",SUM(I309:I318)))</f>
        <v/>
      </c>
      <c r="J319" s="386" t="str">
        <f t="shared" si="15"/>
        <v/>
      </c>
      <c r="K319" s="386" t="str">
        <f t="shared" si="15"/>
        <v/>
      </c>
      <c r="L319" s="386" t="str">
        <f t="shared" si="15"/>
        <v/>
      </c>
      <c r="M319" s="386" t="str">
        <f t="shared" si="15"/>
        <v/>
      </c>
      <c r="N319" s="386" t="str">
        <f t="shared" si="15"/>
        <v/>
      </c>
    </row>
    <row r="320" spans="2:16" ht="12.75" customHeight="1" x14ac:dyDescent="0.2"/>
    <row r="321" spans="2:18" ht="5.0999999999999996" customHeight="1" thickBot="1" x14ac:dyDescent="0.25">
      <c r="E321" s="432"/>
      <c r="F321" s="644"/>
      <c r="G321" s="644"/>
      <c r="H321" s="644"/>
      <c r="I321" s="644"/>
      <c r="J321" s="644"/>
      <c r="K321" s="644"/>
      <c r="L321" s="644"/>
      <c r="M321" s="644"/>
      <c r="N321" s="644"/>
    </row>
    <row r="322" spans="2:18" ht="5.0999999999999996" customHeight="1" thickBot="1" x14ac:dyDescent="0.3">
      <c r="C322" s="433"/>
      <c r="D322" s="433"/>
      <c r="E322" s="433"/>
      <c r="F322" s="433"/>
      <c r="G322" s="433"/>
      <c r="H322" s="433"/>
      <c r="I322" s="433"/>
      <c r="J322" s="433"/>
      <c r="K322" s="433"/>
      <c r="L322" s="433"/>
      <c r="M322" s="433"/>
      <c r="N322" s="433"/>
    </row>
    <row r="323" spans="2:18" ht="20.100000000000001" customHeight="1" thickBot="1" x14ac:dyDescent="0.25">
      <c r="C323" s="385">
        <f>C280+1</f>
        <v>2</v>
      </c>
      <c r="D323" s="1302" t="str">
        <f>Translations!$B$262</f>
        <v>Подинсталация с еталон за продукт:</v>
      </c>
      <c r="E323" s="1303"/>
      <c r="F323" s="1303"/>
      <c r="G323" s="1303"/>
      <c r="H323" s="1304"/>
      <c r="I323" s="1311" t="str">
        <f>R323</f>
        <v/>
      </c>
      <c r="J323" s="1312"/>
      <c r="K323" s="1312"/>
      <c r="L323" s="1312"/>
      <c r="M323" s="1312"/>
      <c r="N323" s="1313"/>
      <c r="P323" s="287" t="str">
        <f>Translations!$B$318</f>
        <v>Подробности: Продукт BM</v>
      </c>
      <c r="R323" s="668" t="str">
        <f>IF(INDEX(CNTR_SubInstListIsProdBM,$C323),INDEX(CNTR_SubInstListNames,$C323),"")</f>
        <v/>
      </c>
    </row>
    <row r="324" spans="2:18" ht="5.0999999999999996" customHeight="1" x14ac:dyDescent="0.2"/>
    <row r="325" spans="2:18" ht="25.5" customHeight="1" x14ac:dyDescent="0.2">
      <c r="E325" s="736"/>
      <c r="F325" s="736"/>
      <c r="G325" s="736"/>
      <c r="H325" s="746" t="str">
        <f>Translations!$B$271</f>
        <v>Референтна стойност</v>
      </c>
      <c r="I325" s="1268">
        <f>INDEX(EUconst_EndOfPeriods,COLUMNS($I$281:I325))</f>
        <v>2025</v>
      </c>
      <c r="J325" s="1268">
        <f>INDEX(EUconst_EndOfPeriods,COLUMNS($I$281:J325))</f>
        <v>2030</v>
      </c>
      <c r="K325" s="1268">
        <f>INDEX(EUconst_EndOfPeriods,COLUMNS($I$281:K325))</f>
        <v>2035</v>
      </c>
      <c r="L325" s="1268">
        <f>INDEX(EUconst_EndOfPeriods,COLUMNS($I$281:L325))</f>
        <v>2040</v>
      </c>
      <c r="M325" s="1268">
        <f>INDEX(EUconst_EndOfPeriods,COLUMNS($I$281:M325))</f>
        <v>2045</v>
      </c>
      <c r="N325" s="1268">
        <f>INDEX(EUconst_EndOfPeriods,COLUMNS($I$281:N325))</f>
        <v>2050</v>
      </c>
    </row>
    <row r="326" spans="2:18" ht="12.75" customHeight="1" x14ac:dyDescent="0.2">
      <c r="E326" s="736"/>
      <c r="F326" s="736"/>
      <c r="G326" s="736"/>
      <c r="H326" s="456" t="str">
        <f>INDEX(F_ProdBM!H:H,MATCH(P327,F_ProdBM!$P:$P,0)-1)</f>
        <v/>
      </c>
      <c r="I326" s="1269"/>
      <c r="J326" s="1269"/>
      <c r="K326" s="1269"/>
      <c r="L326" s="1269"/>
      <c r="M326" s="1269"/>
      <c r="N326" s="1269"/>
    </row>
    <row r="327" spans="2:18" ht="12.75" customHeight="1" x14ac:dyDescent="0.2">
      <c r="B327" s="343"/>
      <c r="C327" s="343"/>
      <c r="D327" s="752" t="s">
        <v>117</v>
      </c>
      <c r="E327" s="1275" t="str">
        <f>Translations!$B$319</f>
        <v>Цели в сравнение с базовата стойност</v>
      </c>
      <c r="F327" s="1275"/>
      <c r="G327" s="1276"/>
      <c r="H327" s="474" t="str">
        <f>INDEX(F_ProdBM!H:H,MATCH($P327,F_ProdBM!$P:$P,0))</f>
        <v/>
      </c>
      <c r="I327" s="441" t="str">
        <f>INDEX(F_ProdBM!I:I,MATCH($P327,F_ProdBM!$P:$P,0))</f>
        <v/>
      </c>
      <c r="J327" s="441" t="str">
        <f>INDEX(F_ProdBM!J:J,MATCH($P327,F_ProdBM!$P:$P,0))</f>
        <v/>
      </c>
      <c r="K327" s="441" t="str">
        <f>INDEX(F_ProdBM!K:K,MATCH($P327,F_ProdBM!$P:$P,0))</f>
        <v/>
      </c>
      <c r="L327" s="441" t="str">
        <f>INDEX(F_ProdBM!L:L,MATCH($P327,F_ProdBM!$P:$P,0))</f>
        <v/>
      </c>
      <c r="M327" s="441" t="str">
        <f>INDEX(F_ProdBM!M:M,MATCH($P327,F_ProdBM!$P:$P,0))</f>
        <v/>
      </c>
      <c r="N327" s="441" t="str">
        <f>INDEX(F_ProdBM!N:N,MATCH($P327,F_ProdBM!$P:$P,0))</f>
        <v/>
      </c>
      <c r="P327" s="312" t="str">
        <f>EUconst_SubRelToBaseline&amp;R323</f>
        <v>RelBL_</v>
      </c>
    </row>
    <row r="328" spans="2:18" ht="12.75" customHeight="1" x14ac:dyDescent="0.2">
      <c r="B328" s="343"/>
      <c r="C328" s="343"/>
      <c r="D328" s="752" t="s">
        <v>118</v>
      </c>
      <c r="E328" s="1277" t="str">
        <f>Translations!$B$320</f>
        <v>Цели спрямо съответната стойност на БМ</v>
      </c>
      <c r="F328" s="1277"/>
      <c r="G328" s="1278"/>
      <c r="H328" s="476" t="str">
        <f>INDEX(F_ProdBM!H:H,MATCH($P328,F_ProdBM!$P:$P,0))</f>
        <v/>
      </c>
      <c r="I328" s="381" t="str">
        <f>INDEX(F_ProdBM!I:I,MATCH($P328,F_ProdBM!$P:$P,0))</f>
        <v/>
      </c>
      <c r="J328" s="381" t="str">
        <f>INDEX(F_ProdBM!J:J,MATCH($P328,F_ProdBM!$P:$P,0))</f>
        <v/>
      </c>
      <c r="K328" s="381" t="str">
        <f>INDEX(F_ProdBM!K:K,MATCH($P328,F_ProdBM!$P:$P,0))</f>
        <v/>
      </c>
      <c r="L328" s="381" t="str">
        <f>INDEX(F_ProdBM!L:L,MATCH($P328,F_ProdBM!$P:$P,0))</f>
        <v/>
      </c>
      <c r="M328" s="381" t="str">
        <f>INDEX(F_ProdBM!M:M,MATCH($P328,F_ProdBM!$P:$P,0))</f>
        <v/>
      </c>
      <c r="N328" s="381" t="str">
        <f>INDEX(F_ProdBM!N:N,MATCH($P328,F_ProdBM!$P:$P,0))</f>
        <v/>
      </c>
      <c r="P328" s="312" t="str">
        <f>EUconst_SubRelToBM&amp;R323</f>
        <v>RelBM_</v>
      </c>
    </row>
    <row r="329" spans="2:18" ht="5.0999999999999996" customHeight="1" x14ac:dyDescent="0.2">
      <c r="B329" s="343"/>
      <c r="C329" s="343"/>
    </row>
    <row r="330" spans="2:18" ht="25.5" customHeight="1" x14ac:dyDescent="0.2">
      <c r="B330" s="343"/>
      <c r="C330" s="343"/>
      <c r="D330" s="736"/>
      <c r="E330" s="736"/>
      <c r="F330" s="736"/>
      <c r="G330" s="736"/>
      <c r="H330" s="746" t="str">
        <f>Translations!$B$271</f>
        <v>Референтна стойност</v>
      </c>
      <c r="I330" s="1268">
        <f>INDEX(EUconst_EndOfPeriods,COLUMNS($I$281:I330))</f>
        <v>2025</v>
      </c>
      <c r="J330" s="1268">
        <f>INDEX(EUconst_EndOfPeriods,COLUMNS($I$281:J330))</f>
        <v>2030</v>
      </c>
      <c r="K330" s="1268">
        <f>INDEX(EUconst_EndOfPeriods,COLUMNS($I$281:K330))</f>
        <v>2035</v>
      </c>
      <c r="L330" s="1268">
        <f>INDEX(EUconst_EndOfPeriods,COLUMNS($I$281:L330))</f>
        <v>2040</v>
      </c>
      <c r="M330" s="1268">
        <f>INDEX(EUconst_EndOfPeriods,COLUMNS($I$281:M330))</f>
        <v>2045</v>
      </c>
      <c r="N330" s="1268">
        <f>INDEX(EUconst_EndOfPeriods,COLUMNS($I$281:N330))</f>
        <v>2050</v>
      </c>
    </row>
    <row r="331" spans="2:18" ht="12.75" customHeight="1" x14ac:dyDescent="0.2">
      <c r="B331" s="343"/>
      <c r="C331" s="343"/>
      <c r="G331" s="736"/>
      <c r="H331" s="456" t="str">
        <f>H326</f>
        <v/>
      </c>
      <c r="I331" s="1269"/>
      <c r="J331" s="1269"/>
      <c r="K331" s="1269"/>
      <c r="L331" s="1269"/>
      <c r="M331" s="1269"/>
      <c r="N331" s="1269"/>
    </row>
    <row r="332" spans="2:18" ht="12.75" customHeight="1" x14ac:dyDescent="0.2">
      <c r="B332" s="343"/>
      <c r="C332" s="343"/>
      <c r="D332" s="752" t="s">
        <v>119</v>
      </c>
      <c r="E332" s="1274" t="str">
        <f>Translations!$B$321</f>
        <v>Абсолютно специфично намаление в сравнение с изходното ниво</v>
      </c>
      <c r="F332" s="1274"/>
      <c r="G332" s="1274"/>
      <c r="H332" s="361" t="str">
        <f>INDEX(F_ProdBM!H:H,MATCH($P332,F_ProdBM!$P:$P,0))</f>
        <v/>
      </c>
      <c r="I332" s="481" t="str">
        <f>INDEX(F_ProdBM!I:I,MATCH($P332,F_ProdBM!$P:$P,0))</f>
        <v/>
      </c>
      <c r="J332" s="481" t="str">
        <f>INDEX(F_ProdBM!J:J,MATCH($P332,F_ProdBM!$P:$P,0))</f>
        <v/>
      </c>
      <c r="K332" s="481" t="str">
        <f>INDEX(F_ProdBM!K:K,MATCH($P332,F_ProdBM!$P:$P,0))</f>
        <v/>
      </c>
      <c r="L332" s="481" t="str">
        <f>INDEX(F_ProdBM!L:L,MATCH($P332,F_ProdBM!$P:$P,0))</f>
        <v/>
      </c>
      <c r="M332" s="481" t="str">
        <f>INDEX(F_ProdBM!M:M,MATCH($P332,F_ProdBM!$P:$P,0))</f>
        <v/>
      </c>
      <c r="N332" s="481" t="str">
        <f>INDEX(F_ProdBM!N:N,MATCH($P332,F_ProdBM!$P:$P,0))</f>
        <v/>
      </c>
      <c r="P332" s="175" t="str">
        <f>EUconst_SubAbsoluteReduction&amp;R323</f>
        <v>AbsRed_</v>
      </c>
    </row>
    <row r="333" spans="2:18" ht="5.0999999999999996" customHeight="1" x14ac:dyDescent="0.2">
      <c r="B333" s="343"/>
      <c r="C333" s="343"/>
    </row>
    <row r="334" spans="2:18" ht="12.75" customHeight="1" x14ac:dyDescent="0.2">
      <c r="B334" s="343"/>
      <c r="C334" s="343"/>
      <c r="D334" s="752" t="s">
        <v>120</v>
      </c>
      <c r="E334" s="30" t="str">
        <f>Translations!$B$322</f>
        <v>Дял на въздействието на всяка мярка (100 % = стойността по точка iii.)</v>
      </c>
    </row>
    <row r="335" spans="2:18" ht="5.0999999999999996" customHeight="1" x14ac:dyDescent="0.2">
      <c r="B335" s="343"/>
      <c r="C335" s="343"/>
    </row>
    <row r="336" spans="2:18" ht="12.75" customHeight="1" x14ac:dyDescent="0.2">
      <c r="B336" s="343"/>
      <c r="C336" s="343"/>
      <c r="E336" s="387" t="str">
        <f>Translations!$B$199</f>
        <v>Мярка</v>
      </c>
      <c r="F336" s="644"/>
      <c r="G336" s="1296" t="str">
        <f>Translations!$B$228</f>
        <v>Инвестиции</v>
      </c>
      <c r="H336" s="1297"/>
      <c r="I336" s="388">
        <v>2025</v>
      </c>
      <c r="J336" s="388">
        <v>2030</v>
      </c>
      <c r="K336" s="388">
        <v>2035</v>
      </c>
      <c r="L336" s="388">
        <v>2040</v>
      </c>
      <c r="M336" s="388">
        <v>2045</v>
      </c>
      <c r="N336" s="388">
        <v>2050</v>
      </c>
    </row>
    <row r="337" spans="2:16" ht="12.75" customHeight="1" x14ac:dyDescent="0.2">
      <c r="B337" s="343"/>
      <c r="C337" s="343"/>
      <c r="D337" s="344">
        <v>1</v>
      </c>
      <c r="E337" s="1310" t="str">
        <f>IF(INDEX(F_ProdBM!E:E,MATCH($P337,F_ProdBM!$P:$P,0))="","",INDEX(F_ProdBM!E:E,MATCH($P337,F_ProdBM!$P:$P,0)))</f>
        <v/>
      </c>
      <c r="F337" s="1310"/>
      <c r="G337" s="760" t="str">
        <f>IF(INDEX(F_ProdBM!G:G,MATCH($P337,F_ProdBM!$P:$P,0))="","",INDEX(F_ProdBM!G:G,MATCH($P337,F_ProdBM!$P:$P,0)))</f>
        <v/>
      </c>
      <c r="H337" s="761"/>
      <c r="I337" s="389" t="str">
        <f>IF($E337="","",INDEX(F_ProdBM!I:I,MATCH($P337,F_ProdBM!$P:$P,0)))</f>
        <v/>
      </c>
      <c r="J337" s="389" t="str">
        <f>IF($E337="","",INDEX(F_ProdBM!J:J,MATCH($P337,F_ProdBM!$P:$P,0)))</f>
        <v/>
      </c>
      <c r="K337" s="389" t="str">
        <f>IF($E337="","",INDEX(F_ProdBM!K:K,MATCH($P337,F_ProdBM!$P:$P,0)))</f>
        <v/>
      </c>
      <c r="L337" s="389" t="str">
        <f>IF($E337="","",INDEX(F_ProdBM!L:L,MATCH($P337,F_ProdBM!$P:$P,0)))</f>
        <v/>
      </c>
      <c r="M337" s="389" t="str">
        <f>IF($E337="","",INDEX(F_ProdBM!M:M,MATCH($P337,F_ProdBM!$P:$P,0)))</f>
        <v/>
      </c>
      <c r="N337" s="389" t="str">
        <f>IF($E337="","",INDEX(F_ProdBM!N:N,MATCH($P337,F_ProdBM!$P:$P,0)))</f>
        <v/>
      </c>
      <c r="P337" s="175" t="str">
        <f>EUconst_SubMeasureImpact&amp;R323&amp;"_"&amp;D337</f>
        <v>SubMeasImp__1</v>
      </c>
    </row>
    <row r="338" spans="2:16" ht="12.75" customHeight="1" x14ac:dyDescent="0.2">
      <c r="B338" s="343"/>
      <c r="C338" s="343"/>
      <c r="D338" s="344">
        <v>2</v>
      </c>
      <c r="E338" s="1298" t="str">
        <f>IF(INDEX(F_ProdBM!E:E,MATCH($P338,F_ProdBM!$P:$P,0))="","",INDEX(F_ProdBM!E:E,MATCH($P338,F_ProdBM!$P:$P,0)))</f>
        <v/>
      </c>
      <c r="F338" s="1299"/>
      <c r="G338" s="755" t="str">
        <f>IF(INDEX(F_ProdBM!G:G,MATCH($P338,F_ProdBM!$P:$P,0))="","",INDEX(F_ProdBM!G:G,MATCH($P338,F_ProdBM!$P:$P,0)))</f>
        <v/>
      </c>
      <c r="H338" s="756"/>
      <c r="I338" s="390" t="str">
        <f>IF($E338="","",INDEX(F_ProdBM!I:I,MATCH($P338,F_ProdBM!$P:$P,0)))</f>
        <v/>
      </c>
      <c r="J338" s="390" t="str">
        <f>IF($E338="","",INDEX(F_ProdBM!J:J,MATCH($P338,F_ProdBM!$P:$P,0)))</f>
        <v/>
      </c>
      <c r="K338" s="390" t="str">
        <f>IF($E338="","",INDEX(F_ProdBM!K:K,MATCH($P338,F_ProdBM!$P:$P,0)))</f>
        <v/>
      </c>
      <c r="L338" s="390" t="str">
        <f>IF($E338="","",INDEX(F_ProdBM!L:L,MATCH($P338,F_ProdBM!$P:$P,0)))</f>
        <v/>
      </c>
      <c r="M338" s="390" t="str">
        <f>IF($E338="","",INDEX(F_ProdBM!M:M,MATCH($P338,F_ProdBM!$P:$P,0)))</f>
        <v/>
      </c>
      <c r="N338" s="390" t="str">
        <f>IF($E338="","",INDEX(F_ProdBM!N:N,MATCH($P338,F_ProdBM!$P:$P,0)))</f>
        <v/>
      </c>
      <c r="P338" s="175" t="str">
        <f>EUconst_SubMeasureImpact&amp;R323&amp;"_"&amp;D338</f>
        <v>SubMeasImp__2</v>
      </c>
    </row>
    <row r="339" spans="2:16" ht="12.75" customHeight="1" x14ac:dyDescent="0.2">
      <c r="B339" s="343"/>
      <c r="C339" s="343"/>
      <c r="D339" s="344">
        <v>3</v>
      </c>
      <c r="E339" s="1298" t="str">
        <f>IF(INDEX(F_ProdBM!E:E,MATCH($P339,F_ProdBM!$P:$P,0))="","",INDEX(F_ProdBM!E:E,MATCH($P339,F_ProdBM!$P:$P,0)))</f>
        <v/>
      </c>
      <c r="F339" s="1299"/>
      <c r="G339" s="755" t="str">
        <f>IF(INDEX(F_ProdBM!G:G,MATCH($P339,F_ProdBM!$P:$P,0))="","",INDEX(F_ProdBM!G:G,MATCH($P339,F_ProdBM!$P:$P,0)))</f>
        <v/>
      </c>
      <c r="H339" s="756"/>
      <c r="I339" s="390" t="str">
        <f>IF($E339="","",INDEX(F_ProdBM!I:I,MATCH($P339,F_ProdBM!$P:$P,0)))</f>
        <v/>
      </c>
      <c r="J339" s="390" t="str">
        <f>IF($E339="","",INDEX(F_ProdBM!J:J,MATCH($P339,F_ProdBM!$P:$P,0)))</f>
        <v/>
      </c>
      <c r="K339" s="390" t="str">
        <f>IF($E339="","",INDEX(F_ProdBM!K:K,MATCH($P339,F_ProdBM!$P:$P,0)))</f>
        <v/>
      </c>
      <c r="L339" s="390" t="str">
        <f>IF($E339="","",INDEX(F_ProdBM!L:L,MATCH($P339,F_ProdBM!$P:$P,0)))</f>
        <v/>
      </c>
      <c r="M339" s="390" t="str">
        <f>IF($E339="","",INDEX(F_ProdBM!M:M,MATCH($P339,F_ProdBM!$P:$P,0)))</f>
        <v/>
      </c>
      <c r="N339" s="390" t="str">
        <f>IF($E339="","",INDEX(F_ProdBM!N:N,MATCH($P339,F_ProdBM!$P:$P,0)))</f>
        <v/>
      </c>
      <c r="P339" s="175" t="str">
        <f>EUconst_SubMeasureImpact&amp;R323&amp;"_"&amp;D339</f>
        <v>SubMeasImp__3</v>
      </c>
    </row>
    <row r="340" spans="2:16" ht="12.75" customHeight="1" x14ac:dyDescent="0.2">
      <c r="B340" s="343"/>
      <c r="C340" s="343"/>
      <c r="D340" s="344">
        <v>4</v>
      </c>
      <c r="E340" s="1298" t="str">
        <f>IF(INDEX(F_ProdBM!E:E,MATCH($P340,F_ProdBM!$P:$P,0))="","",INDEX(F_ProdBM!E:E,MATCH($P340,F_ProdBM!$P:$P,0)))</f>
        <v/>
      </c>
      <c r="F340" s="1299"/>
      <c r="G340" s="755" t="str">
        <f>IF(INDEX(F_ProdBM!G:G,MATCH($P340,F_ProdBM!$P:$P,0))="","",INDEX(F_ProdBM!G:G,MATCH($P340,F_ProdBM!$P:$P,0)))</f>
        <v/>
      </c>
      <c r="H340" s="756"/>
      <c r="I340" s="390" t="str">
        <f>IF($E340="","",INDEX(F_ProdBM!I:I,MATCH($P340,F_ProdBM!$P:$P,0)))</f>
        <v/>
      </c>
      <c r="J340" s="390" t="str">
        <f>IF($E340="","",INDEX(F_ProdBM!J:J,MATCH($P340,F_ProdBM!$P:$P,0)))</f>
        <v/>
      </c>
      <c r="K340" s="390" t="str">
        <f>IF($E340="","",INDEX(F_ProdBM!K:K,MATCH($P340,F_ProdBM!$P:$P,0)))</f>
        <v/>
      </c>
      <c r="L340" s="390" t="str">
        <f>IF($E340="","",INDEX(F_ProdBM!L:L,MATCH($P340,F_ProdBM!$P:$P,0)))</f>
        <v/>
      </c>
      <c r="M340" s="390" t="str">
        <f>IF($E340="","",INDEX(F_ProdBM!M:M,MATCH($P340,F_ProdBM!$P:$P,0)))</f>
        <v/>
      </c>
      <c r="N340" s="390" t="str">
        <f>IF($E340="","",INDEX(F_ProdBM!N:N,MATCH($P340,F_ProdBM!$P:$P,0)))</f>
        <v/>
      </c>
      <c r="P340" s="175" t="str">
        <f>EUconst_SubMeasureImpact&amp;R323&amp;"_"&amp;D340</f>
        <v>SubMeasImp__4</v>
      </c>
    </row>
    <row r="341" spans="2:16" ht="12.75" customHeight="1" x14ac:dyDescent="0.2">
      <c r="B341" s="343"/>
      <c r="C341" s="343"/>
      <c r="D341" s="344">
        <v>5</v>
      </c>
      <c r="E341" s="1298" t="str">
        <f>IF(INDEX(F_ProdBM!E:E,MATCH($P341,F_ProdBM!$P:$P,0))="","",INDEX(F_ProdBM!E:E,MATCH($P341,F_ProdBM!$P:$P,0)))</f>
        <v/>
      </c>
      <c r="F341" s="1299"/>
      <c r="G341" s="755" t="str">
        <f>IF(INDEX(F_ProdBM!G:G,MATCH($P341,F_ProdBM!$P:$P,0))="","",INDEX(F_ProdBM!G:G,MATCH($P341,F_ProdBM!$P:$P,0)))</f>
        <v/>
      </c>
      <c r="H341" s="756"/>
      <c r="I341" s="390" t="str">
        <f>IF($E341="","",INDEX(F_ProdBM!I:I,MATCH($P341,F_ProdBM!$P:$P,0)))</f>
        <v/>
      </c>
      <c r="J341" s="390" t="str">
        <f>IF($E341="","",INDEX(F_ProdBM!J:J,MATCH($P341,F_ProdBM!$P:$P,0)))</f>
        <v/>
      </c>
      <c r="K341" s="390" t="str">
        <f>IF($E341="","",INDEX(F_ProdBM!K:K,MATCH($P341,F_ProdBM!$P:$P,0)))</f>
        <v/>
      </c>
      <c r="L341" s="390" t="str">
        <f>IF($E341="","",INDEX(F_ProdBM!L:L,MATCH($P341,F_ProdBM!$P:$P,0)))</f>
        <v/>
      </c>
      <c r="M341" s="390" t="str">
        <f>IF($E341="","",INDEX(F_ProdBM!M:M,MATCH($P341,F_ProdBM!$P:$P,0)))</f>
        <v/>
      </c>
      <c r="N341" s="390" t="str">
        <f>IF($E341="","",INDEX(F_ProdBM!N:N,MATCH($P341,F_ProdBM!$P:$P,0)))</f>
        <v/>
      </c>
      <c r="P341" s="175" t="str">
        <f>EUconst_SubMeasureImpact&amp;R323&amp;"_"&amp;D341</f>
        <v>SubMeasImp__5</v>
      </c>
    </row>
    <row r="342" spans="2:16" ht="12.75" customHeight="1" x14ac:dyDescent="0.2">
      <c r="B342" s="343"/>
      <c r="C342" s="343"/>
      <c r="D342" s="344">
        <v>6</v>
      </c>
      <c r="E342" s="1298" t="str">
        <f>IF(INDEX(F_ProdBM!E:E,MATCH($P342,F_ProdBM!$P:$P,0))="","",INDEX(F_ProdBM!E:E,MATCH($P342,F_ProdBM!$P:$P,0)))</f>
        <v/>
      </c>
      <c r="F342" s="1299"/>
      <c r="G342" s="755" t="str">
        <f>IF(INDEX(F_ProdBM!G:G,MATCH($P342,F_ProdBM!$P:$P,0))="","",INDEX(F_ProdBM!G:G,MATCH($P342,F_ProdBM!$P:$P,0)))</f>
        <v/>
      </c>
      <c r="H342" s="756"/>
      <c r="I342" s="390" t="str">
        <f>IF($E342="","",INDEX(F_ProdBM!I:I,MATCH($P342,F_ProdBM!$P:$P,0)))</f>
        <v/>
      </c>
      <c r="J342" s="390" t="str">
        <f>IF($E342="","",INDEX(F_ProdBM!J:J,MATCH($P342,F_ProdBM!$P:$P,0)))</f>
        <v/>
      </c>
      <c r="K342" s="390" t="str">
        <f>IF($E342="","",INDEX(F_ProdBM!K:K,MATCH($P342,F_ProdBM!$P:$P,0)))</f>
        <v/>
      </c>
      <c r="L342" s="390" t="str">
        <f>IF($E342="","",INDEX(F_ProdBM!L:L,MATCH($P342,F_ProdBM!$P:$P,0)))</f>
        <v/>
      </c>
      <c r="M342" s="390" t="str">
        <f>IF($E342="","",INDEX(F_ProdBM!M:M,MATCH($P342,F_ProdBM!$P:$P,0)))</f>
        <v/>
      </c>
      <c r="N342" s="390" t="str">
        <f>IF($E342="","",INDEX(F_ProdBM!N:N,MATCH($P342,F_ProdBM!$P:$P,0)))</f>
        <v/>
      </c>
      <c r="P342" s="175" t="str">
        <f>EUconst_SubMeasureImpact&amp;R323&amp;"_"&amp;D342</f>
        <v>SubMeasImp__6</v>
      </c>
    </row>
    <row r="343" spans="2:16" ht="12.75" customHeight="1" x14ac:dyDescent="0.2">
      <c r="B343" s="343"/>
      <c r="C343" s="343"/>
      <c r="D343" s="344">
        <v>7</v>
      </c>
      <c r="E343" s="1298" t="str">
        <f>IF(INDEX(F_ProdBM!E:E,MATCH($P343,F_ProdBM!$P:$P,0))="","",INDEX(F_ProdBM!E:E,MATCH($P343,F_ProdBM!$P:$P,0)))</f>
        <v/>
      </c>
      <c r="F343" s="1299"/>
      <c r="G343" s="755" t="str">
        <f>IF(INDEX(F_ProdBM!G:G,MATCH($P343,F_ProdBM!$P:$P,0))="","",INDEX(F_ProdBM!G:G,MATCH($P343,F_ProdBM!$P:$P,0)))</f>
        <v/>
      </c>
      <c r="H343" s="756"/>
      <c r="I343" s="390" t="str">
        <f>IF($E343="","",INDEX(F_ProdBM!I:I,MATCH($P343,F_ProdBM!$P:$P,0)))</f>
        <v/>
      </c>
      <c r="J343" s="390" t="str">
        <f>IF($E343="","",INDEX(F_ProdBM!J:J,MATCH($P343,F_ProdBM!$P:$P,0)))</f>
        <v/>
      </c>
      <c r="K343" s="390" t="str">
        <f>IF($E343="","",INDEX(F_ProdBM!K:K,MATCH($P343,F_ProdBM!$P:$P,0)))</f>
        <v/>
      </c>
      <c r="L343" s="390" t="str">
        <f>IF($E343="","",INDEX(F_ProdBM!L:L,MATCH($P343,F_ProdBM!$P:$P,0)))</f>
        <v/>
      </c>
      <c r="M343" s="390" t="str">
        <f>IF($E343="","",INDEX(F_ProdBM!M:M,MATCH($P343,F_ProdBM!$P:$P,0)))</f>
        <v/>
      </c>
      <c r="N343" s="390" t="str">
        <f>IF($E343="","",INDEX(F_ProdBM!N:N,MATCH($P343,F_ProdBM!$P:$P,0)))</f>
        <v/>
      </c>
      <c r="P343" s="175" t="str">
        <f>EUconst_SubMeasureImpact&amp;R323&amp;"_"&amp;D343</f>
        <v>SubMeasImp__7</v>
      </c>
    </row>
    <row r="344" spans="2:16" ht="12.75" customHeight="1" x14ac:dyDescent="0.2">
      <c r="B344" s="343"/>
      <c r="C344" s="343"/>
      <c r="D344" s="344">
        <v>8</v>
      </c>
      <c r="E344" s="1298" t="str">
        <f>IF(INDEX(F_ProdBM!E:E,MATCH($P344,F_ProdBM!$P:$P,0))="","",INDEX(F_ProdBM!E:E,MATCH($P344,F_ProdBM!$P:$P,0)))</f>
        <v/>
      </c>
      <c r="F344" s="1299"/>
      <c r="G344" s="755" t="str">
        <f>IF(INDEX(F_ProdBM!G:G,MATCH($P344,F_ProdBM!$P:$P,0))="","",INDEX(F_ProdBM!G:G,MATCH($P344,F_ProdBM!$P:$P,0)))</f>
        <v/>
      </c>
      <c r="H344" s="756"/>
      <c r="I344" s="390" t="str">
        <f>IF($E344="","",INDEX(F_ProdBM!I:I,MATCH($P344,F_ProdBM!$P:$P,0)))</f>
        <v/>
      </c>
      <c r="J344" s="390" t="str">
        <f>IF($E344="","",INDEX(F_ProdBM!J:J,MATCH($P344,F_ProdBM!$P:$P,0)))</f>
        <v/>
      </c>
      <c r="K344" s="390" t="str">
        <f>IF($E344="","",INDEX(F_ProdBM!K:K,MATCH($P344,F_ProdBM!$P:$P,0)))</f>
        <v/>
      </c>
      <c r="L344" s="390" t="str">
        <f>IF($E344="","",INDEX(F_ProdBM!L:L,MATCH($P344,F_ProdBM!$P:$P,0)))</f>
        <v/>
      </c>
      <c r="M344" s="390" t="str">
        <f>IF($E344="","",INDEX(F_ProdBM!M:M,MATCH($P344,F_ProdBM!$P:$P,0)))</f>
        <v/>
      </c>
      <c r="N344" s="390" t="str">
        <f>IF($E344="","",INDEX(F_ProdBM!N:N,MATCH($P344,F_ProdBM!$P:$P,0)))</f>
        <v/>
      </c>
      <c r="P344" s="175" t="str">
        <f>EUconst_SubMeasureImpact&amp;R323&amp;"_"&amp;D344</f>
        <v>SubMeasImp__8</v>
      </c>
    </row>
    <row r="345" spans="2:16" ht="12.75" customHeight="1" x14ac:dyDescent="0.2">
      <c r="B345" s="343"/>
      <c r="C345" s="343"/>
      <c r="D345" s="344">
        <v>9</v>
      </c>
      <c r="E345" s="1298" t="str">
        <f>IF(INDEX(F_ProdBM!E:E,MATCH($P345,F_ProdBM!$P:$P,0))="","",INDEX(F_ProdBM!E:E,MATCH($P345,F_ProdBM!$P:$P,0)))</f>
        <v/>
      </c>
      <c r="F345" s="1299"/>
      <c r="G345" s="755" t="str">
        <f>IF(INDEX(F_ProdBM!G:G,MATCH($P345,F_ProdBM!$P:$P,0))="","",INDEX(F_ProdBM!G:G,MATCH($P345,F_ProdBM!$P:$P,0)))</f>
        <v/>
      </c>
      <c r="H345" s="756"/>
      <c r="I345" s="390" t="str">
        <f>IF($E345="","",INDEX(F_ProdBM!I:I,MATCH($P345,F_ProdBM!$P:$P,0)))</f>
        <v/>
      </c>
      <c r="J345" s="390" t="str">
        <f>IF($E345="","",INDEX(F_ProdBM!J:J,MATCH($P345,F_ProdBM!$P:$P,0)))</f>
        <v/>
      </c>
      <c r="K345" s="390" t="str">
        <f>IF($E345="","",INDEX(F_ProdBM!K:K,MATCH($P345,F_ProdBM!$P:$P,0)))</f>
        <v/>
      </c>
      <c r="L345" s="390" t="str">
        <f>IF($E345="","",INDEX(F_ProdBM!L:L,MATCH($P345,F_ProdBM!$P:$P,0)))</f>
        <v/>
      </c>
      <c r="M345" s="390" t="str">
        <f>IF($E345="","",INDEX(F_ProdBM!M:M,MATCH($P345,F_ProdBM!$P:$P,0)))</f>
        <v/>
      </c>
      <c r="N345" s="390" t="str">
        <f>IF($E345="","",INDEX(F_ProdBM!N:N,MATCH($P345,F_ProdBM!$P:$P,0)))</f>
        <v/>
      </c>
      <c r="P345" s="175" t="str">
        <f>EUconst_SubMeasureImpact&amp;R323&amp;"_"&amp;D345</f>
        <v>SubMeasImp__9</v>
      </c>
    </row>
    <row r="346" spans="2:16" ht="12.75" customHeight="1" x14ac:dyDescent="0.2">
      <c r="B346" s="343"/>
      <c r="C346" s="343"/>
      <c r="D346" s="344">
        <v>10</v>
      </c>
      <c r="E346" s="1300" t="str">
        <f>IF(INDEX(F_ProdBM!E:E,MATCH($P346,F_ProdBM!$P:$P,0))="","",INDEX(F_ProdBM!E:E,MATCH($P346,F_ProdBM!$P:$P,0)))</f>
        <v/>
      </c>
      <c r="F346" s="1301"/>
      <c r="G346" s="753" t="str">
        <f>IF(INDEX(F_ProdBM!G:G,MATCH($P346,F_ProdBM!$P:$P,0))="","",INDEX(F_ProdBM!G:G,MATCH($P346,F_ProdBM!$P:$P,0)))</f>
        <v/>
      </c>
      <c r="H346" s="754"/>
      <c r="I346" s="391" t="str">
        <f>IF($E346="","",INDEX(F_ProdBM!I:I,MATCH($P346,F_ProdBM!$P:$P,0)))</f>
        <v/>
      </c>
      <c r="J346" s="391" t="str">
        <f>IF($E346="","",INDEX(F_ProdBM!J:J,MATCH($P346,F_ProdBM!$P:$P,0)))</f>
        <v/>
      </c>
      <c r="K346" s="391" t="str">
        <f>IF($E346="","",INDEX(F_ProdBM!K:K,MATCH($P346,F_ProdBM!$P:$P,0)))</f>
        <v/>
      </c>
      <c r="L346" s="391" t="str">
        <f>IF($E346="","",INDEX(F_ProdBM!L:L,MATCH($P346,F_ProdBM!$P:$P,0)))</f>
        <v/>
      </c>
      <c r="M346" s="391" t="str">
        <f>IF($E346="","",INDEX(F_ProdBM!M:M,MATCH($P346,F_ProdBM!$P:$P,0)))</f>
        <v/>
      </c>
      <c r="N346" s="391" t="str">
        <f>IF($E346="","",INDEX(F_ProdBM!N:N,MATCH($P346,F_ProdBM!$P:$P,0)))</f>
        <v/>
      </c>
      <c r="P346" s="175" t="str">
        <f>EUconst_SubMeasureImpact&amp;R323&amp;"_"&amp;D346</f>
        <v>SubMeasImp__10</v>
      </c>
    </row>
    <row r="347" spans="2:16" ht="12.75" customHeight="1" x14ac:dyDescent="0.2">
      <c r="B347" s="343"/>
      <c r="C347" s="343"/>
      <c r="H347" s="669" t="str">
        <f>Translations!$B$323</f>
        <v>ОБЩО</v>
      </c>
      <c r="I347" s="434" t="str">
        <f>IF(COUNT(I337:I346)=0,"",SUM(I337:I346))</f>
        <v/>
      </c>
      <c r="J347" s="434" t="str">
        <f t="shared" ref="J347:N347" si="16">IF(COUNT(J337:J346)=0,"",SUM(J337:J346))</f>
        <v/>
      </c>
      <c r="K347" s="434" t="str">
        <f t="shared" si="16"/>
        <v/>
      </c>
      <c r="L347" s="434" t="str">
        <f t="shared" si="16"/>
        <v/>
      </c>
      <c r="M347" s="434" t="str">
        <f t="shared" si="16"/>
        <v/>
      </c>
      <c r="N347" s="434" t="str">
        <f t="shared" si="16"/>
        <v/>
      </c>
    </row>
    <row r="348" spans="2:16" ht="5.0999999999999996" customHeight="1" x14ac:dyDescent="0.2">
      <c r="B348" s="343"/>
      <c r="C348" s="343"/>
    </row>
    <row r="349" spans="2:16" ht="12.75" customHeight="1" x14ac:dyDescent="0.2">
      <c r="B349" s="343"/>
      <c r="C349" s="343"/>
      <c r="D349" s="752" t="s">
        <v>121</v>
      </c>
      <c r="E349" s="30" t="str">
        <f>Translations!$B$324</f>
        <v>Дял на въздействието на всяка мярка (100 % = референтна стойност по време на изходното ниво, точка i.)</v>
      </c>
    </row>
    <row r="350" spans="2:16" ht="5.0999999999999996" customHeight="1" x14ac:dyDescent="0.2">
      <c r="B350" s="343"/>
      <c r="C350" s="343"/>
    </row>
    <row r="351" spans="2:16" ht="12.75" customHeight="1" x14ac:dyDescent="0.2">
      <c r="B351" s="343"/>
      <c r="C351" s="343"/>
      <c r="E351" s="387" t="str">
        <f>Translations!$B$199</f>
        <v>Мярка</v>
      </c>
      <c r="F351" s="644"/>
      <c r="G351" s="435" t="str">
        <f>Translations!$B$228</f>
        <v>Инвестиции</v>
      </c>
      <c r="I351" s="388">
        <v>2025</v>
      </c>
      <c r="J351" s="388">
        <v>2030</v>
      </c>
      <c r="K351" s="388">
        <v>2035</v>
      </c>
      <c r="L351" s="388">
        <v>2040</v>
      </c>
      <c r="M351" s="388">
        <v>2045</v>
      </c>
      <c r="N351" s="388">
        <v>2050</v>
      </c>
    </row>
    <row r="352" spans="2:16" ht="12.75" customHeight="1" x14ac:dyDescent="0.2">
      <c r="B352" s="343"/>
      <c r="C352" s="343"/>
      <c r="D352" s="344">
        <v>1</v>
      </c>
      <c r="E352" s="1310" t="str">
        <f t="shared" ref="E352:E361" si="17">E337</f>
        <v/>
      </c>
      <c r="F352" s="1310"/>
      <c r="G352" s="760" t="str">
        <f t="shared" ref="G352:G361" si="18">G337</f>
        <v/>
      </c>
      <c r="H352" s="761"/>
      <c r="I352" s="389" t="str">
        <f>IF($E352="","",I337*IF(INDEX(F_ProdBM!$H:$H,MATCH($P352,F_ProdBM!$P:$P,0))=0,0,SUM(INDEX(F_ProdBM!I:I,MATCH($P352,F_ProdBM!$P:$P,0)))/INDEX(F_ProdBM!$H:$H,MATCH($P352,F_ProdBM!$P:$P,0))))</f>
        <v/>
      </c>
      <c r="J352" s="389" t="str">
        <f>IF($E352="","",J337*IF(INDEX(F_ProdBM!$H:$H,MATCH($P352,F_ProdBM!$P:$P,0))=0,0,SUM(INDEX(F_ProdBM!J:J,MATCH($P352,F_ProdBM!$P:$P,0)))/INDEX(F_ProdBM!$H:$H,MATCH($P352,F_ProdBM!$P:$P,0))))</f>
        <v/>
      </c>
      <c r="K352" s="389" t="str">
        <f>IF($E352="","",K337*IF(INDEX(F_ProdBM!$H:$H,MATCH($P352,F_ProdBM!$P:$P,0))=0,0,SUM(INDEX(F_ProdBM!K:K,MATCH($P352,F_ProdBM!$P:$P,0)))/INDEX(F_ProdBM!$H:$H,MATCH($P352,F_ProdBM!$P:$P,0))))</f>
        <v/>
      </c>
      <c r="L352" s="389" t="str">
        <f>IF($E352="","",L337*IF(INDEX(F_ProdBM!$H:$H,MATCH($P352,F_ProdBM!$P:$P,0))=0,0,SUM(INDEX(F_ProdBM!L:L,MATCH($P352,F_ProdBM!$P:$P,0)))/INDEX(F_ProdBM!$H:$H,MATCH($P352,F_ProdBM!$P:$P,0))))</f>
        <v/>
      </c>
      <c r="M352" s="389" t="str">
        <f>IF($E352="","",M337*IF(INDEX(F_ProdBM!$H:$H,MATCH($P352,F_ProdBM!$P:$P,0))=0,0,SUM(INDEX(F_ProdBM!M:M,MATCH($P352,F_ProdBM!$P:$P,0)))/INDEX(F_ProdBM!$H:$H,MATCH($P352,F_ProdBM!$P:$P,0))))</f>
        <v/>
      </c>
      <c r="N352" s="389" t="str">
        <f>IF($E352="","",N337*IF(INDEX(F_ProdBM!$H:$H,MATCH($P352,F_ProdBM!$P:$P,0))=0,0,SUM(INDEX(F_ProdBM!N:N,MATCH($P352,F_ProdBM!$P:$P,0)))/INDEX(F_ProdBM!$H:$H,MATCH($P352,F_ProdBM!$P:$P,0))))</f>
        <v/>
      </c>
      <c r="P352" s="175" t="str">
        <f>EUconst_SubAbsoluteReduction&amp;R323</f>
        <v>AbsRed_</v>
      </c>
    </row>
    <row r="353" spans="2:18" ht="12.75" customHeight="1" x14ac:dyDescent="0.2">
      <c r="B353" s="343"/>
      <c r="C353" s="343"/>
      <c r="D353" s="344">
        <v>2</v>
      </c>
      <c r="E353" s="1298" t="str">
        <f t="shared" si="17"/>
        <v/>
      </c>
      <c r="F353" s="1299"/>
      <c r="G353" s="755" t="str">
        <f t="shared" si="18"/>
        <v/>
      </c>
      <c r="H353" s="756"/>
      <c r="I353" s="390" t="str">
        <f>IF($E353="","",I338*IF(INDEX(F_ProdBM!$H:$H,MATCH($P353,F_ProdBM!$P:$P,0))=0,0,SUM(INDEX(F_ProdBM!I:I,MATCH($P353,F_ProdBM!$P:$P,0)))/INDEX(F_ProdBM!$H:$H,MATCH($P353,F_ProdBM!$P:$P,0))))</f>
        <v/>
      </c>
      <c r="J353" s="390" t="str">
        <f>IF($E353="","",J338*IF(INDEX(F_ProdBM!$H:$H,MATCH($P353,F_ProdBM!$P:$P,0))=0,0,SUM(INDEX(F_ProdBM!J:J,MATCH($P353,F_ProdBM!$P:$P,0)))/INDEX(F_ProdBM!$H:$H,MATCH($P353,F_ProdBM!$P:$P,0))))</f>
        <v/>
      </c>
      <c r="K353" s="390" t="str">
        <f>IF($E353="","",K338*IF(INDEX(F_ProdBM!$H:$H,MATCH($P353,F_ProdBM!$P:$P,0))=0,0,SUM(INDEX(F_ProdBM!K:K,MATCH($P353,F_ProdBM!$P:$P,0)))/INDEX(F_ProdBM!$H:$H,MATCH($P353,F_ProdBM!$P:$P,0))))</f>
        <v/>
      </c>
      <c r="L353" s="390" t="str">
        <f>IF($E353="","",L338*IF(INDEX(F_ProdBM!$H:$H,MATCH($P353,F_ProdBM!$P:$P,0))=0,0,SUM(INDEX(F_ProdBM!L:L,MATCH($P353,F_ProdBM!$P:$P,0)))/INDEX(F_ProdBM!$H:$H,MATCH($P353,F_ProdBM!$P:$P,0))))</f>
        <v/>
      </c>
      <c r="M353" s="390" t="str">
        <f>IF($E353="","",M338*IF(INDEX(F_ProdBM!$H:$H,MATCH($P353,F_ProdBM!$P:$P,0))=0,0,SUM(INDEX(F_ProdBM!M:M,MATCH($P353,F_ProdBM!$P:$P,0)))/INDEX(F_ProdBM!$H:$H,MATCH($P353,F_ProdBM!$P:$P,0))))</f>
        <v/>
      </c>
      <c r="N353" s="390" t="str">
        <f>IF($E353="","",N338*IF(INDEX(F_ProdBM!$H:$H,MATCH($P353,F_ProdBM!$P:$P,0))=0,0,SUM(INDEX(F_ProdBM!N:N,MATCH($P353,F_ProdBM!$P:$P,0)))/INDEX(F_ProdBM!$H:$H,MATCH($P353,F_ProdBM!$P:$P,0))))</f>
        <v/>
      </c>
      <c r="P353" s="175" t="str">
        <f>EUconst_SubAbsoluteReduction&amp;R323</f>
        <v>AbsRed_</v>
      </c>
    </row>
    <row r="354" spans="2:18" ht="12.75" customHeight="1" x14ac:dyDescent="0.2">
      <c r="B354" s="343"/>
      <c r="C354" s="343"/>
      <c r="D354" s="344">
        <v>3</v>
      </c>
      <c r="E354" s="1298" t="str">
        <f t="shared" si="17"/>
        <v/>
      </c>
      <c r="F354" s="1299"/>
      <c r="G354" s="755" t="str">
        <f t="shared" si="18"/>
        <v/>
      </c>
      <c r="H354" s="756"/>
      <c r="I354" s="390" t="str">
        <f>IF($E354="","",I339*IF(INDEX(F_ProdBM!$H:$H,MATCH($P354,F_ProdBM!$P:$P,0))=0,0,SUM(INDEX(F_ProdBM!I:I,MATCH($P354,F_ProdBM!$P:$P,0)))/INDEX(F_ProdBM!$H:$H,MATCH($P354,F_ProdBM!$P:$P,0))))</f>
        <v/>
      </c>
      <c r="J354" s="390" t="str">
        <f>IF($E354="","",J339*IF(INDEX(F_ProdBM!$H:$H,MATCH($P354,F_ProdBM!$P:$P,0))=0,0,SUM(INDEX(F_ProdBM!J:J,MATCH($P354,F_ProdBM!$P:$P,0)))/INDEX(F_ProdBM!$H:$H,MATCH($P354,F_ProdBM!$P:$P,0))))</f>
        <v/>
      </c>
      <c r="K354" s="390" t="str">
        <f>IF($E354="","",K339*IF(INDEX(F_ProdBM!$H:$H,MATCH($P354,F_ProdBM!$P:$P,0))=0,0,SUM(INDEX(F_ProdBM!K:K,MATCH($P354,F_ProdBM!$P:$P,0)))/INDEX(F_ProdBM!$H:$H,MATCH($P354,F_ProdBM!$P:$P,0))))</f>
        <v/>
      </c>
      <c r="L354" s="390" t="str">
        <f>IF($E354="","",L339*IF(INDEX(F_ProdBM!$H:$H,MATCH($P354,F_ProdBM!$P:$P,0))=0,0,SUM(INDEX(F_ProdBM!L:L,MATCH($P354,F_ProdBM!$P:$P,0)))/INDEX(F_ProdBM!$H:$H,MATCH($P354,F_ProdBM!$P:$P,0))))</f>
        <v/>
      </c>
      <c r="M354" s="390" t="str">
        <f>IF($E354="","",M339*IF(INDEX(F_ProdBM!$H:$H,MATCH($P354,F_ProdBM!$P:$P,0))=0,0,SUM(INDEX(F_ProdBM!M:M,MATCH($P354,F_ProdBM!$P:$P,0)))/INDEX(F_ProdBM!$H:$H,MATCH($P354,F_ProdBM!$P:$P,0))))</f>
        <v/>
      </c>
      <c r="N354" s="390" t="str">
        <f>IF($E354="","",N339*IF(INDEX(F_ProdBM!$H:$H,MATCH($P354,F_ProdBM!$P:$P,0))=0,0,SUM(INDEX(F_ProdBM!N:N,MATCH($P354,F_ProdBM!$P:$P,0)))/INDEX(F_ProdBM!$H:$H,MATCH($P354,F_ProdBM!$P:$P,0))))</f>
        <v/>
      </c>
      <c r="P354" s="175" t="str">
        <f>EUconst_SubAbsoluteReduction&amp;R323</f>
        <v>AbsRed_</v>
      </c>
    </row>
    <row r="355" spans="2:18" ht="12.75" customHeight="1" x14ac:dyDescent="0.2">
      <c r="B355" s="343"/>
      <c r="C355" s="343"/>
      <c r="D355" s="344">
        <v>4</v>
      </c>
      <c r="E355" s="1298" t="str">
        <f t="shared" si="17"/>
        <v/>
      </c>
      <c r="F355" s="1299"/>
      <c r="G355" s="755" t="str">
        <f t="shared" si="18"/>
        <v/>
      </c>
      <c r="H355" s="756"/>
      <c r="I355" s="390" t="str">
        <f>IF($E355="","",I340*IF(INDEX(F_ProdBM!$H:$H,MATCH($P355,F_ProdBM!$P:$P,0))=0,0,SUM(INDEX(F_ProdBM!I:I,MATCH($P355,F_ProdBM!$P:$P,0)))/INDEX(F_ProdBM!$H:$H,MATCH($P355,F_ProdBM!$P:$P,0))))</f>
        <v/>
      </c>
      <c r="J355" s="390" t="str">
        <f>IF($E355="","",J340*IF(INDEX(F_ProdBM!$H:$H,MATCH($P355,F_ProdBM!$P:$P,0))=0,0,SUM(INDEX(F_ProdBM!J:J,MATCH($P355,F_ProdBM!$P:$P,0)))/INDEX(F_ProdBM!$H:$H,MATCH($P355,F_ProdBM!$P:$P,0))))</f>
        <v/>
      </c>
      <c r="K355" s="390" t="str">
        <f>IF($E355="","",K340*IF(INDEX(F_ProdBM!$H:$H,MATCH($P355,F_ProdBM!$P:$P,0))=0,0,SUM(INDEX(F_ProdBM!K:K,MATCH($P355,F_ProdBM!$P:$P,0)))/INDEX(F_ProdBM!$H:$H,MATCH($P355,F_ProdBM!$P:$P,0))))</f>
        <v/>
      </c>
      <c r="L355" s="390" t="str">
        <f>IF($E355="","",L340*IF(INDEX(F_ProdBM!$H:$H,MATCH($P355,F_ProdBM!$P:$P,0))=0,0,SUM(INDEX(F_ProdBM!L:L,MATCH($P355,F_ProdBM!$P:$P,0)))/INDEX(F_ProdBM!$H:$H,MATCH($P355,F_ProdBM!$P:$P,0))))</f>
        <v/>
      </c>
      <c r="M355" s="390" t="str">
        <f>IF($E355="","",M340*IF(INDEX(F_ProdBM!$H:$H,MATCH($P355,F_ProdBM!$P:$P,0))=0,0,SUM(INDEX(F_ProdBM!M:M,MATCH($P355,F_ProdBM!$P:$P,0)))/INDEX(F_ProdBM!$H:$H,MATCH($P355,F_ProdBM!$P:$P,0))))</f>
        <v/>
      </c>
      <c r="N355" s="390" t="str">
        <f>IF($E355="","",N340*IF(INDEX(F_ProdBM!$H:$H,MATCH($P355,F_ProdBM!$P:$P,0))=0,0,SUM(INDEX(F_ProdBM!N:N,MATCH($P355,F_ProdBM!$P:$P,0)))/INDEX(F_ProdBM!$H:$H,MATCH($P355,F_ProdBM!$P:$P,0))))</f>
        <v/>
      </c>
      <c r="P355" s="175" t="str">
        <f>EUconst_SubAbsoluteReduction&amp;R323</f>
        <v>AbsRed_</v>
      </c>
    </row>
    <row r="356" spans="2:18" ht="12.75" customHeight="1" x14ac:dyDescent="0.2">
      <c r="B356" s="343"/>
      <c r="C356" s="343"/>
      <c r="D356" s="344">
        <v>5</v>
      </c>
      <c r="E356" s="1298" t="str">
        <f t="shared" si="17"/>
        <v/>
      </c>
      <c r="F356" s="1299"/>
      <c r="G356" s="755" t="str">
        <f t="shared" si="18"/>
        <v/>
      </c>
      <c r="H356" s="756"/>
      <c r="I356" s="390" t="str">
        <f>IF($E356="","",I341*IF(INDEX(F_ProdBM!$H:$H,MATCH($P356,F_ProdBM!$P:$P,0))=0,0,SUM(INDEX(F_ProdBM!I:I,MATCH($P356,F_ProdBM!$P:$P,0)))/INDEX(F_ProdBM!$H:$H,MATCH($P356,F_ProdBM!$P:$P,0))))</f>
        <v/>
      </c>
      <c r="J356" s="390" t="str">
        <f>IF($E356="","",J341*IF(INDEX(F_ProdBM!$H:$H,MATCH($P356,F_ProdBM!$P:$P,0))=0,0,SUM(INDEX(F_ProdBM!J:J,MATCH($P356,F_ProdBM!$P:$P,0)))/INDEX(F_ProdBM!$H:$H,MATCH($P356,F_ProdBM!$P:$P,0))))</f>
        <v/>
      </c>
      <c r="K356" s="390" t="str">
        <f>IF($E356="","",K341*IF(INDEX(F_ProdBM!$H:$H,MATCH($P356,F_ProdBM!$P:$P,0))=0,0,SUM(INDEX(F_ProdBM!K:K,MATCH($P356,F_ProdBM!$P:$P,0)))/INDEX(F_ProdBM!$H:$H,MATCH($P356,F_ProdBM!$P:$P,0))))</f>
        <v/>
      </c>
      <c r="L356" s="390" t="str">
        <f>IF($E356="","",L341*IF(INDEX(F_ProdBM!$H:$H,MATCH($P356,F_ProdBM!$P:$P,0))=0,0,SUM(INDEX(F_ProdBM!L:L,MATCH($P356,F_ProdBM!$P:$P,0)))/INDEX(F_ProdBM!$H:$H,MATCH($P356,F_ProdBM!$P:$P,0))))</f>
        <v/>
      </c>
      <c r="M356" s="390" t="str">
        <f>IF($E356="","",M341*IF(INDEX(F_ProdBM!$H:$H,MATCH($P356,F_ProdBM!$P:$P,0))=0,0,SUM(INDEX(F_ProdBM!M:M,MATCH($P356,F_ProdBM!$P:$P,0)))/INDEX(F_ProdBM!$H:$H,MATCH($P356,F_ProdBM!$P:$P,0))))</f>
        <v/>
      </c>
      <c r="N356" s="390" t="str">
        <f>IF($E356="","",N341*IF(INDEX(F_ProdBM!$H:$H,MATCH($P356,F_ProdBM!$P:$P,0))=0,0,SUM(INDEX(F_ProdBM!N:N,MATCH($P356,F_ProdBM!$P:$P,0)))/INDEX(F_ProdBM!$H:$H,MATCH($P356,F_ProdBM!$P:$P,0))))</f>
        <v/>
      </c>
      <c r="P356" s="175" t="str">
        <f>EUconst_SubAbsoluteReduction&amp;R323</f>
        <v>AbsRed_</v>
      </c>
    </row>
    <row r="357" spans="2:18" ht="12.75" customHeight="1" x14ac:dyDescent="0.2">
      <c r="B357" s="343"/>
      <c r="C357" s="343"/>
      <c r="D357" s="344">
        <v>6</v>
      </c>
      <c r="E357" s="1298" t="str">
        <f t="shared" si="17"/>
        <v/>
      </c>
      <c r="F357" s="1299"/>
      <c r="G357" s="755" t="str">
        <f t="shared" si="18"/>
        <v/>
      </c>
      <c r="H357" s="756"/>
      <c r="I357" s="390" t="str">
        <f>IF($E357="","",I342*IF(INDEX(F_ProdBM!$H:$H,MATCH($P357,F_ProdBM!$P:$P,0))=0,0,SUM(INDEX(F_ProdBM!I:I,MATCH($P357,F_ProdBM!$P:$P,0)))/INDEX(F_ProdBM!$H:$H,MATCH($P357,F_ProdBM!$P:$P,0))))</f>
        <v/>
      </c>
      <c r="J357" s="390" t="str">
        <f>IF($E357="","",J342*IF(INDEX(F_ProdBM!$H:$H,MATCH($P357,F_ProdBM!$P:$P,0))=0,0,SUM(INDEX(F_ProdBM!J:J,MATCH($P357,F_ProdBM!$P:$P,0)))/INDEX(F_ProdBM!$H:$H,MATCH($P357,F_ProdBM!$P:$P,0))))</f>
        <v/>
      </c>
      <c r="K357" s="390" t="str">
        <f>IF($E357="","",K342*IF(INDEX(F_ProdBM!$H:$H,MATCH($P357,F_ProdBM!$P:$P,0))=0,0,SUM(INDEX(F_ProdBM!K:K,MATCH($P357,F_ProdBM!$P:$P,0)))/INDEX(F_ProdBM!$H:$H,MATCH($P357,F_ProdBM!$P:$P,0))))</f>
        <v/>
      </c>
      <c r="L357" s="390" t="str">
        <f>IF($E357="","",L342*IF(INDEX(F_ProdBM!$H:$H,MATCH($P357,F_ProdBM!$P:$P,0))=0,0,SUM(INDEX(F_ProdBM!L:L,MATCH($P357,F_ProdBM!$P:$P,0)))/INDEX(F_ProdBM!$H:$H,MATCH($P357,F_ProdBM!$P:$P,0))))</f>
        <v/>
      </c>
      <c r="M357" s="390" t="str">
        <f>IF($E357="","",M342*IF(INDEX(F_ProdBM!$H:$H,MATCH($P357,F_ProdBM!$P:$P,0))=0,0,SUM(INDEX(F_ProdBM!M:M,MATCH($P357,F_ProdBM!$P:$P,0)))/INDEX(F_ProdBM!$H:$H,MATCH($P357,F_ProdBM!$P:$P,0))))</f>
        <v/>
      </c>
      <c r="N357" s="390" t="str">
        <f>IF($E357="","",N342*IF(INDEX(F_ProdBM!$H:$H,MATCH($P357,F_ProdBM!$P:$P,0))=0,0,SUM(INDEX(F_ProdBM!N:N,MATCH($P357,F_ProdBM!$P:$P,0)))/INDEX(F_ProdBM!$H:$H,MATCH($P357,F_ProdBM!$P:$P,0))))</f>
        <v/>
      </c>
      <c r="P357" s="175" t="str">
        <f>EUconst_SubAbsoluteReduction&amp;R323</f>
        <v>AbsRed_</v>
      </c>
    </row>
    <row r="358" spans="2:18" ht="12.75" customHeight="1" x14ac:dyDescent="0.2">
      <c r="B358" s="343"/>
      <c r="C358" s="343"/>
      <c r="D358" s="344">
        <v>7</v>
      </c>
      <c r="E358" s="1298" t="str">
        <f t="shared" si="17"/>
        <v/>
      </c>
      <c r="F358" s="1299"/>
      <c r="G358" s="755" t="str">
        <f t="shared" si="18"/>
        <v/>
      </c>
      <c r="H358" s="756"/>
      <c r="I358" s="390" t="str">
        <f>IF($E358="","",I343*IF(INDEX(F_ProdBM!$H:$H,MATCH($P358,F_ProdBM!$P:$P,0))=0,0,SUM(INDEX(F_ProdBM!I:I,MATCH($P358,F_ProdBM!$P:$P,0)))/INDEX(F_ProdBM!$H:$H,MATCH($P358,F_ProdBM!$P:$P,0))))</f>
        <v/>
      </c>
      <c r="J358" s="390" t="str">
        <f>IF($E358="","",J343*IF(INDEX(F_ProdBM!$H:$H,MATCH($P358,F_ProdBM!$P:$P,0))=0,0,SUM(INDEX(F_ProdBM!J:J,MATCH($P358,F_ProdBM!$P:$P,0)))/INDEX(F_ProdBM!$H:$H,MATCH($P358,F_ProdBM!$P:$P,0))))</f>
        <v/>
      </c>
      <c r="K358" s="390" t="str">
        <f>IF($E358="","",K343*IF(INDEX(F_ProdBM!$H:$H,MATCH($P358,F_ProdBM!$P:$P,0))=0,0,SUM(INDEX(F_ProdBM!K:K,MATCH($P358,F_ProdBM!$P:$P,0)))/INDEX(F_ProdBM!$H:$H,MATCH($P358,F_ProdBM!$P:$P,0))))</f>
        <v/>
      </c>
      <c r="L358" s="390" t="str">
        <f>IF($E358="","",L343*IF(INDEX(F_ProdBM!$H:$H,MATCH($P358,F_ProdBM!$P:$P,0))=0,0,SUM(INDEX(F_ProdBM!L:L,MATCH($P358,F_ProdBM!$P:$P,0)))/INDEX(F_ProdBM!$H:$H,MATCH($P358,F_ProdBM!$P:$P,0))))</f>
        <v/>
      </c>
      <c r="M358" s="390" t="str">
        <f>IF($E358="","",M343*IF(INDEX(F_ProdBM!$H:$H,MATCH($P358,F_ProdBM!$P:$P,0))=0,0,SUM(INDEX(F_ProdBM!M:M,MATCH($P358,F_ProdBM!$P:$P,0)))/INDEX(F_ProdBM!$H:$H,MATCH($P358,F_ProdBM!$P:$P,0))))</f>
        <v/>
      </c>
      <c r="N358" s="390" t="str">
        <f>IF($E358="","",N343*IF(INDEX(F_ProdBM!$H:$H,MATCH($P358,F_ProdBM!$P:$P,0))=0,0,SUM(INDEX(F_ProdBM!N:N,MATCH($P358,F_ProdBM!$P:$P,0)))/INDEX(F_ProdBM!$H:$H,MATCH($P358,F_ProdBM!$P:$P,0))))</f>
        <v/>
      </c>
      <c r="P358" s="175" t="str">
        <f>EUconst_SubAbsoluteReduction&amp;R323</f>
        <v>AbsRed_</v>
      </c>
    </row>
    <row r="359" spans="2:18" ht="12.75" customHeight="1" x14ac:dyDescent="0.2">
      <c r="B359" s="343"/>
      <c r="C359" s="343"/>
      <c r="D359" s="344">
        <v>8</v>
      </c>
      <c r="E359" s="1298" t="str">
        <f t="shared" si="17"/>
        <v/>
      </c>
      <c r="F359" s="1299"/>
      <c r="G359" s="755" t="str">
        <f t="shared" si="18"/>
        <v/>
      </c>
      <c r="H359" s="756"/>
      <c r="I359" s="390" t="str">
        <f>IF($E359="","",I344*IF(INDEX(F_ProdBM!$H:$H,MATCH($P359,F_ProdBM!$P:$P,0))=0,0,SUM(INDEX(F_ProdBM!I:I,MATCH($P359,F_ProdBM!$P:$P,0)))/INDEX(F_ProdBM!$H:$H,MATCH($P359,F_ProdBM!$P:$P,0))))</f>
        <v/>
      </c>
      <c r="J359" s="390" t="str">
        <f>IF($E359="","",J344*IF(INDEX(F_ProdBM!$H:$H,MATCH($P359,F_ProdBM!$P:$P,0))=0,0,SUM(INDEX(F_ProdBM!J:J,MATCH($P359,F_ProdBM!$P:$P,0)))/INDEX(F_ProdBM!$H:$H,MATCH($P359,F_ProdBM!$P:$P,0))))</f>
        <v/>
      </c>
      <c r="K359" s="390" t="str">
        <f>IF($E359="","",K344*IF(INDEX(F_ProdBM!$H:$H,MATCH($P359,F_ProdBM!$P:$P,0))=0,0,SUM(INDEX(F_ProdBM!K:K,MATCH($P359,F_ProdBM!$P:$P,0)))/INDEX(F_ProdBM!$H:$H,MATCH($P359,F_ProdBM!$P:$P,0))))</f>
        <v/>
      </c>
      <c r="L359" s="390" t="str">
        <f>IF($E359="","",L344*IF(INDEX(F_ProdBM!$H:$H,MATCH($P359,F_ProdBM!$P:$P,0))=0,0,SUM(INDEX(F_ProdBM!L:L,MATCH($P359,F_ProdBM!$P:$P,0)))/INDEX(F_ProdBM!$H:$H,MATCH($P359,F_ProdBM!$P:$P,0))))</f>
        <v/>
      </c>
      <c r="M359" s="390" t="str">
        <f>IF($E359="","",M344*IF(INDEX(F_ProdBM!$H:$H,MATCH($P359,F_ProdBM!$P:$P,0))=0,0,SUM(INDEX(F_ProdBM!M:M,MATCH($P359,F_ProdBM!$P:$P,0)))/INDEX(F_ProdBM!$H:$H,MATCH($P359,F_ProdBM!$P:$P,0))))</f>
        <v/>
      </c>
      <c r="N359" s="390" t="str">
        <f>IF($E359="","",N344*IF(INDEX(F_ProdBM!$H:$H,MATCH($P359,F_ProdBM!$P:$P,0))=0,0,SUM(INDEX(F_ProdBM!N:N,MATCH($P359,F_ProdBM!$P:$P,0)))/INDEX(F_ProdBM!$H:$H,MATCH($P359,F_ProdBM!$P:$P,0))))</f>
        <v/>
      </c>
      <c r="P359" s="175" t="str">
        <f>EUconst_SubAbsoluteReduction&amp;R323</f>
        <v>AbsRed_</v>
      </c>
    </row>
    <row r="360" spans="2:18" ht="12.75" customHeight="1" x14ac:dyDescent="0.2">
      <c r="B360" s="343"/>
      <c r="C360" s="343"/>
      <c r="D360" s="344">
        <v>9</v>
      </c>
      <c r="E360" s="1298" t="str">
        <f t="shared" si="17"/>
        <v/>
      </c>
      <c r="F360" s="1299"/>
      <c r="G360" s="755" t="str">
        <f t="shared" si="18"/>
        <v/>
      </c>
      <c r="H360" s="756"/>
      <c r="I360" s="390" t="str">
        <f>IF($E360="","",I345*IF(INDEX(F_ProdBM!$H:$H,MATCH($P360,F_ProdBM!$P:$P,0))=0,0,SUM(INDEX(F_ProdBM!I:I,MATCH($P360,F_ProdBM!$P:$P,0)))/INDEX(F_ProdBM!$H:$H,MATCH($P360,F_ProdBM!$P:$P,0))))</f>
        <v/>
      </c>
      <c r="J360" s="390" t="str">
        <f>IF($E360="","",J345*IF(INDEX(F_ProdBM!$H:$H,MATCH($P360,F_ProdBM!$P:$P,0))=0,0,SUM(INDEX(F_ProdBM!J:J,MATCH($P360,F_ProdBM!$P:$P,0)))/INDEX(F_ProdBM!$H:$H,MATCH($P360,F_ProdBM!$P:$P,0))))</f>
        <v/>
      </c>
      <c r="K360" s="390" t="str">
        <f>IF($E360="","",K345*IF(INDEX(F_ProdBM!$H:$H,MATCH($P360,F_ProdBM!$P:$P,0))=0,0,SUM(INDEX(F_ProdBM!K:K,MATCH($P360,F_ProdBM!$P:$P,0)))/INDEX(F_ProdBM!$H:$H,MATCH($P360,F_ProdBM!$P:$P,0))))</f>
        <v/>
      </c>
      <c r="L360" s="390" t="str">
        <f>IF($E360="","",L345*IF(INDEX(F_ProdBM!$H:$H,MATCH($P360,F_ProdBM!$P:$P,0))=0,0,SUM(INDEX(F_ProdBM!L:L,MATCH($P360,F_ProdBM!$P:$P,0)))/INDEX(F_ProdBM!$H:$H,MATCH($P360,F_ProdBM!$P:$P,0))))</f>
        <v/>
      </c>
      <c r="M360" s="390" t="str">
        <f>IF($E360="","",M345*IF(INDEX(F_ProdBM!$H:$H,MATCH($P360,F_ProdBM!$P:$P,0))=0,0,SUM(INDEX(F_ProdBM!M:M,MATCH($P360,F_ProdBM!$P:$P,0)))/INDEX(F_ProdBM!$H:$H,MATCH($P360,F_ProdBM!$P:$P,0))))</f>
        <v/>
      </c>
      <c r="N360" s="390" t="str">
        <f>IF($E360="","",N345*IF(INDEX(F_ProdBM!$H:$H,MATCH($P360,F_ProdBM!$P:$P,0))=0,0,SUM(INDEX(F_ProdBM!N:N,MATCH($P360,F_ProdBM!$P:$P,0)))/INDEX(F_ProdBM!$H:$H,MATCH($P360,F_ProdBM!$P:$P,0))))</f>
        <v/>
      </c>
      <c r="P360" s="175" t="str">
        <f>EUconst_SubAbsoluteReduction&amp;R323</f>
        <v>AbsRed_</v>
      </c>
    </row>
    <row r="361" spans="2:18" ht="12.75" customHeight="1" x14ac:dyDescent="0.2">
      <c r="B361" s="343"/>
      <c r="C361" s="343"/>
      <c r="D361" s="344">
        <v>10</v>
      </c>
      <c r="E361" s="1300" t="str">
        <f t="shared" si="17"/>
        <v/>
      </c>
      <c r="F361" s="1301"/>
      <c r="G361" s="753" t="str">
        <f t="shared" si="18"/>
        <v/>
      </c>
      <c r="H361" s="754"/>
      <c r="I361" s="391" t="str">
        <f>IF($E361="","",I346*IF(INDEX(F_ProdBM!$H:$H,MATCH($P361,F_ProdBM!$P:$P,0))=0,0,SUM(INDEX(F_ProdBM!I:I,MATCH($P361,F_ProdBM!$P:$P,0)))/INDEX(F_ProdBM!$H:$H,MATCH($P361,F_ProdBM!$P:$P,0))))</f>
        <v/>
      </c>
      <c r="J361" s="391" t="str">
        <f>IF($E361="","",J346*IF(INDEX(F_ProdBM!$H:$H,MATCH($P361,F_ProdBM!$P:$P,0))=0,0,SUM(INDEX(F_ProdBM!J:J,MATCH($P361,F_ProdBM!$P:$P,0)))/INDEX(F_ProdBM!$H:$H,MATCH($P361,F_ProdBM!$P:$P,0))))</f>
        <v/>
      </c>
      <c r="K361" s="391" t="str">
        <f>IF($E361="","",K346*IF(INDEX(F_ProdBM!$H:$H,MATCH($P361,F_ProdBM!$P:$P,0))=0,0,SUM(INDEX(F_ProdBM!K:K,MATCH($P361,F_ProdBM!$P:$P,0)))/INDEX(F_ProdBM!$H:$H,MATCH($P361,F_ProdBM!$P:$P,0))))</f>
        <v/>
      </c>
      <c r="L361" s="391" t="str">
        <f>IF($E361="","",L346*IF(INDEX(F_ProdBM!$H:$H,MATCH($P361,F_ProdBM!$P:$P,0))=0,0,SUM(INDEX(F_ProdBM!L:L,MATCH($P361,F_ProdBM!$P:$P,0)))/INDEX(F_ProdBM!$H:$H,MATCH($P361,F_ProdBM!$P:$P,0))))</f>
        <v/>
      </c>
      <c r="M361" s="391" t="str">
        <f>IF($E361="","",M346*IF(INDEX(F_ProdBM!$H:$H,MATCH($P361,F_ProdBM!$P:$P,0))=0,0,SUM(INDEX(F_ProdBM!M:M,MATCH($P361,F_ProdBM!$P:$P,0)))/INDEX(F_ProdBM!$H:$H,MATCH($P361,F_ProdBM!$P:$P,0))))</f>
        <v/>
      </c>
      <c r="N361" s="391" t="str">
        <f>IF($E361="","",N346*IF(INDEX(F_ProdBM!$H:$H,MATCH($P361,F_ProdBM!$P:$P,0))=0,0,SUM(INDEX(F_ProdBM!N:N,MATCH($P361,F_ProdBM!$P:$P,0)))/INDEX(F_ProdBM!$H:$H,MATCH($P361,F_ProdBM!$P:$P,0))))</f>
        <v/>
      </c>
      <c r="P361" s="175" t="str">
        <f>EUconst_SubAbsoluteReduction&amp;R323</f>
        <v>AbsRed_</v>
      </c>
    </row>
    <row r="362" spans="2:18" ht="12.75" customHeight="1" x14ac:dyDescent="0.2">
      <c r="B362" s="343"/>
      <c r="C362" s="343"/>
      <c r="H362" s="669" t="str">
        <f>Translations!$B$323</f>
        <v>ОБЩО</v>
      </c>
      <c r="I362" s="386" t="str">
        <f t="shared" ref="I362:N362" si="19">IF(I332=EUconst_Cessation,-1,IF(COUNT(I352:I361)=0,"",SUM(I352:I361)))</f>
        <v/>
      </c>
      <c r="J362" s="386" t="str">
        <f t="shared" si="19"/>
        <v/>
      </c>
      <c r="K362" s="386" t="str">
        <f t="shared" si="19"/>
        <v/>
      </c>
      <c r="L362" s="386" t="str">
        <f t="shared" si="19"/>
        <v/>
      </c>
      <c r="M362" s="386" t="str">
        <f t="shared" si="19"/>
        <v/>
      </c>
      <c r="N362" s="386" t="str">
        <f t="shared" si="19"/>
        <v/>
      </c>
    </row>
    <row r="363" spans="2:18" ht="12.75" customHeight="1" x14ac:dyDescent="0.2"/>
    <row r="364" spans="2:18" ht="5.0999999999999996" customHeight="1" thickBot="1" x14ac:dyDescent="0.25">
      <c r="E364" s="432"/>
      <c r="F364" s="644"/>
      <c r="G364" s="644"/>
      <c r="H364" s="644"/>
      <c r="I364" s="644"/>
      <c r="J364" s="644"/>
      <c r="K364" s="644"/>
      <c r="L364" s="644"/>
      <c r="M364" s="644"/>
      <c r="N364" s="644"/>
    </row>
    <row r="365" spans="2:18" ht="5.0999999999999996" customHeight="1" thickBot="1" x14ac:dyDescent="0.3">
      <c r="C365" s="433"/>
      <c r="D365" s="433"/>
      <c r="E365" s="433"/>
      <c r="F365" s="433"/>
      <c r="G365" s="433"/>
      <c r="H365" s="433"/>
      <c r="I365" s="433"/>
      <c r="J365" s="433"/>
      <c r="K365" s="433"/>
      <c r="L365" s="433"/>
      <c r="M365" s="433"/>
      <c r="N365" s="433"/>
    </row>
    <row r="366" spans="2:18" ht="20.100000000000001" customHeight="1" thickBot="1" x14ac:dyDescent="0.25">
      <c r="C366" s="385">
        <f>C323+1</f>
        <v>3</v>
      </c>
      <c r="D366" s="1302" t="str">
        <f>Translations!$B$262</f>
        <v>Подинсталация с еталон за продукт:</v>
      </c>
      <c r="E366" s="1303"/>
      <c r="F366" s="1303"/>
      <c r="G366" s="1303"/>
      <c r="H366" s="1304"/>
      <c r="I366" s="1311" t="str">
        <f>R366</f>
        <v/>
      </c>
      <c r="J366" s="1312"/>
      <c r="K366" s="1312"/>
      <c r="L366" s="1312"/>
      <c r="M366" s="1312"/>
      <c r="N366" s="1313"/>
      <c r="P366" s="287" t="str">
        <f>Translations!$B$318</f>
        <v>Подробности: Продукт BM</v>
      </c>
      <c r="R366" s="668" t="str">
        <f>IF(INDEX(CNTR_SubInstListIsProdBM,$C366),INDEX(CNTR_SubInstListNames,$C366),"")</f>
        <v/>
      </c>
    </row>
    <row r="367" spans="2:18" ht="5.0999999999999996" customHeight="1" x14ac:dyDescent="0.2"/>
    <row r="368" spans="2:18" ht="25.5" customHeight="1" x14ac:dyDescent="0.2">
      <c r="E368" s="736"/>
      <c r="F368" s="736"/>
      <c r="G368" s="736"/>
      <c r="H368" s="746" t="str">
        <f>Translations!$B$271</f>
        <v>Референтна стойност</v>
      </c>
      <c r="I368" s="1268">
        <f>INDEX(EUconst_EndOfPeriods,COLUMNS($I$281:I368))</f>
        <v>2025</v>
      </c>
      <c r="J368" s="1268">
        <f>INDEX(EUconst_EndOfPeriods,COLUMNS($I$281:J368))</f>
        <v>2030</v>
      </c>
      <c r="K368" s="1268">
        <f>INDEX(EUconst_EndOfPeriods,COLUMNS($I$281:K368))</f>
        <v>2035</v>
      </c>
      <c r="L368" s="1268">
        <f>INDEX(EUconst_EndOfPeriods,COLUMNS($I$281:L368))</f>
        <v>2040</v>
      </c>
      <c r="M368" s="1268">
        <f>INDEX(EUconst_EndOfPeriods,COLUMNS($I$281:M368))</f>
        <v>2045</v>
      </c>
      <c r="N368" s="1268">
        <f>INDEX(EUconst_EndOfPeriods,COLUMNS($I$281:N368))</f>
        <v>2050</v>
      </c>
    </row>
    <row r="369" spans="2:16" ht="12.75" customHeight="1" x14ac:dyDescent="0.2">
      <c r="E369" s="736"/>
      <c r="F369" s="736"/>
      <c r="G369" s="736"/>
      <c r="H369" s="456" t="str">
        <f>INDEX(F_ProdBM!H:H,MATCH(P370,F_ProdBM!$P:$P,0)-1)</f>
        <v/>
      </c>
      <c r="I369" s="1269"/>
      <c r="J369" s="1269"/>
      <c r="K369" s="1269"/>
      <c r="L369" s="1269"/>
      <c r="M369" s="1269"/>
      <c r="N369" s="1269"/>
    </row>
    <row r="370" spans="2:16" ht="12.75" customHeight="1" x14ac:dyDescent="0.2">
      <c r="B370" s="343"/>
      <c r="C370" s="343"/>
      <c r="D370" s="752" t="s">
        <v>117</v>
      </c>
      <c r="E370" s="1275" t="str">
        <f>Translations!$B$319</f>
        <v>Цели в сравнение с базовата стойност</v>
      </c>
      <c r="F370" s="1275"/>
      <c r="G370" s="1276"/>
      <c r="H370" s="474" t="str">
        <f>INDEX(F_ProdBM!H:H,MATCH($P370,F_ProdBM!$P:$P,0))</f>
        <v/>
      </c>
      <c r="I370" s="441" t="str">
        <f>INDEX(F_ProdBM!I:I,MATCH($P370,F_ProdBM!$P:$P,0))</f>
        <v/>
      </c>
      <c r="J370" s="441" t="str">
        <f>INDEX(F_ProdBM!J:J,MATCH($P370,F_ProdBM!$P:$P,0))</f>
        <v/>
      </c>
      <c r="K370" s="441" t="str">
        <f>INDEX(F_ProdBM!K:K,MATCH($P370,F_ProdBM!$P:$P,0))</f>
        <v/>
      </c>
      <c r="L370" s="441" t="str">
        <f>INDEX(F_ProdBM!L:L,MATCH($P370,F_ProdBM!$P:$P,0))</f>
        <v/>
      </c>
      <c r="M370" s="441" t="str">
        <f>INDEX(F_ProdBM!M:M,MATCH($P370,F_ProdBM!$P:$P,0))</f>
        <v/>
      </c>
      <c r="N370" s="441" t="str">
        <f>INDEX(F_ProdBM!N:N,MATCH($P370,F_ProdBM!$P:$P,0))</f>
        <v/>
      </c>
      <c r="P370" s="312" t="str">
        <f>EUconst_SubRelToBaseline&amp;R366</f>
        <v>RelBL_</v>
      </c>
    </row>
    <row r="371" spans="2:16" ht="12.75" customHeight="1" x14ac:dyDescent="0.2">
      <c r="B371" s="343"/>
      <c r="C371" s="343"/>
      <c r="D371" s="752" t="s">
        <v>118</v>
      </c>
      <c r="E371" s="1277" t="str">
        <f>Translations!$B$320</f>
        <v>Цели спрямо съответната стойност на БМ</v>
      </c>
      <c r="F371" s="1277"/>
      <c r="G371" s="1278"/>
      <c r="H371" s="476" t="str">
        <f>INDEX(F_ProdBM!H:H,MATCH($P371,F_ProdBM!$P:$P,0))</f>
        <v/>
      </c>
      <c r="I371" s="381" t="str">
        <f>INDEX(F_ProdBM!I:I,MATCH($P371,F_ProdBM!$P:$P,0))</f>
        <v/>
      </c>
      <c r="J371" s="381" t="str">
        <f>INDEX(F_ProdBM!J:J,MATCH($P371,F_ProdBM!$P:$P,0))</f>
        <v/>
      </c>
      <c r="K371" s="381" t="str">
        <f>INDEX(F_ProdBM!K:K,MATCH($P371,F_ProdBM!$P:$P,0))</f>
        <v/>
      </c>
      <c r="L371" s="381" t="str">
        <f>INDEX(F_ProdBM!L:L,MATCH($P371,F_ProdBM!$P:$P,0))</f>
        <v/>
      </c>
      <c r="M371" s="381" t="str">
        <f>INDEX(F_ProdBM!M:M,MATCH($P371,F_ProdBM!$P:$P,0))</f>
        <v/>
      </c>
      <c r="N371" s="381" t="str">
        <f>INDEX(F_ProdBM!N:N,MATCH($P371,F_ProdBM!$P:$P,0))</f>
        <v/>
      </c>
      <c r="P371" s="312" t="str">
        <f>EUconst_SubRelToBM&amp;R366</f>
        <v>RelBM_</v>
      </c>
    </row>
    <row r="372" spans="2:16" ht="5.0999999999999996" customHeight="1" x14ac:dyDescent="0.2">
      <c r="B372" s="343"/>
      <c r="C372" s="343"/>
    </row>
    <row r="373" spans="2:16" ht="25.5" customHeight="1" x14ac:dyDescent="0.2">
      <c r="B373" s="343"/>
      <c r="C373" s="343"/>
      <c r="D373" s="736"/>
      <c r="E373" s="736"/>
      <c r="F373" s="736"/>
      <c r="G373" s="736"/>
      <c r="H373" s="746" t="str">
        <f>Translations!$B$271</f>
        <v>Референтна стойност</v>
      </c>
      <c r="I373" s="1268">
        <f>INDEX(EUconst_EndOfPeriods,COLUMNS($I$281:I373))</f>
        <v>2025</v>
      </c>
      <c r="J373" s="1268">
        <f>INDEX(EUconst_EndOfPeriods,COLUMNS($I$281:J373))</f>
        <v>2030</v>
      </c>
      <c r="K373" s="1268">
        <f>INDEX(EUconst_EndOfPeriods,COLUMNS($I$281:K373))</f>
        <v>2035</v>
      </c>
      <c r="L373" s="1268">
        <f>INDEX(EUconst_EndOfPeriods,COLUMNS($I$281:L373))</f>
        <v>2040</v>
      </c>
      <c r="M373" s="1268">
        <f>INDEX(EUconst_EndOfPeriods,COLUMNS($I$281:M373))</f>
        <v>2045</v>
      </c>
      <c r="N373" s="1268">
        <f>INDEX(EUconst_EndOfPeriods,COLUMNS($I$281:N373))</f>
        <v>2050</v>
      </c>
    </row>
    <row r="374" spans="2:16" ht="12.75" customHeight="1" x14ac:dyDescent="0.2">
      <c r="B374" s="343"/>
      <c r="C374" s="343"/>
      <c r="G374" s="736"/>
      <c r="H374" s="456" t="str">
        <f>H369</f>
        <v/>
      </c>
      <c r="I374" s="1269"/>
      <c r="J374" s="1269"/>
      <c r="K374" s="1269"/>
      <c r="L374" s="1269"/>
      <c r="M374" s="1269"/>
      <c r="N374" s="1269"/>
    </row>
    <row r="375" spans="2:16" ht="12.75" customHeight="1" x14ac:dyDescent="0.2">
      <c r="B375" s="343"/>
      <c r="C375" s="343"/>
      <c r="D375" s="752" t="s">
        <v>119</v>
      </c>
      <c r="E375" s="1274" t="str">
        <f>Translations!$B$321</f>
        <v>Абсолютно специфично намаление в сравнение с изходното ниво</v>
      </c>
      <c r="F375" s="1274"/>
      <c r="G375" s="1274"/>
      <c r="H375" s="361" t="str">
        <f>INDEX(F_ProdBM!H:H,MATCH($P375,F_ProdBM!$P:$P,0))</f>
        <v/>
      </c>
      <c r="I375" s="481" t="str">
        <f>INDEX(F_ProdBM!I:I,MATCH($P375,F_ProdBM!$P:$P,0))</f>
        <v/>
      </c>
      <c r="J375" s="481" t="str">
        <f>INDEX(F_ProdBM!J:J,MATCH($P375,F_ProdBM!$P:$P,0))</f>
        <v/>
      </c>
      <c r="K375" s="481" t="str">
        <f>INDEX(F_ProdBM!K:K,MATCH($P375,F_ProdBM!$P:$P,0))</f>
        <v/>
      </c>
      <c r="L375" s="481" t="str">
        <f>INDEX(F_ProdBM!L:L,MATCH($P375,F_ProdBM!$P:$P,0))</f>
        <v/>
      </c>
      <c r="M375" s="481" t="str">
        <f>INDEX(F_ProdBM!M:M,MATCH($P375,F_ProdBM!$P:$P,0))</f>
        <v/>
      </c>
      <c r="N375" s="481" t="str">
        <f>INDEX(F_ProdBM!N:N,MATCH($P375,F_ProdBM!$P:$P,0))</f>
        <v/>
      </c>
      <c r="P375" s="175" t="str">
        <f>EUconst_SubAbsoluteReduction&amp;R366</f>
        <v>AbsRed_</v>
      </c>
    </row>
    <row r="376" spans="2:16" ht="5.0999999999999996" customHeight="1" x14ac:dyDescent="0.2">
      <c r="B376" s="343"/>
      <c r="C376" s="343"/>
    </row>
    <row r="377" spans="2:16" ht="12.75" customHeight="1" x14ac:dyDescent="0.2">
      <c r="B377" s="343"/>
      <c r="C377" s="343"/>
      <c r="D377" s="752" t="s">
        <v>120</v>
      </c>
      <c r="E377" s="30" t="str">
        <f>Translations!$B$322</f>
        <v>Дял на въздействието на всяка мярка (100 % = стойността по точка iii.)</v>
      </c>
    </row>
    <row r="378" spans="2:16" ht="5.0999999999999996" customHeight="1" x14ac:dyDescent="0.2">
      <c r="B378" s="343"/>
      <c r="C378" s="343"/>
    </row>
    <row r="379" spans="2:16" ht="12.75" customHeight="1" x14ac:dyDescent="0.2">
      <c r="B379" s="343"/>
      <c r="C379" s="343"/>
      <c r="E379" s="387" t="str">
        <f>Translations!$B$199</f>
        <v>Мярка</v>
      </c>
      <c r="F379" s="644"/>
      <c r="G379" s="1296" t="str">
        <f>Translations!$B$228</f>
        <v>Инвестиции</v>
      </c>
      <c r="H379" s="1297"/>
      <c r="I379" s="388">
        <v>2025</v>
      </c>
      <c r="J379" s="388">
        <v>2030</v>
      </c>
      <c r="K379" s="388">
        <v>2035</v>
      </c>
      <c r="L379" s="388">
        <v>2040</v>
      </c>
      <c r="M379" s="388">
        <v>2045</v>
      </c>
      <c r="N379" s="388">
        <v>2050</v>
      </c>
    </row>
    <row r="380" spans="2:16" ht="12.75" customHeight="1" x14ac:dyDescent="0.2">
      <c r="B380" s="343"/>
      <c r="C380" s="343"/>
      <c r="D380" s="344">
        <v>1</v>
      </c>
      <c r="E380" s="1310" t="str">
        <f>IF(INDEX(F_ProdBM!E:E,MATCH($P380,F_ProdBM!$P:$P,0))="","",INDEX(F_ProdBM!E:E,MATCH($P380,F_ProdBM!$P:$P,0)))</f>
        <v/>
      </c>
      <c r="F380" s="1310"/>
      <c r="G380" s="760" t="str">
        <f>IF(INDEX(F_ProdBM!G:G,MATCH($P380,F_ProdBM!$P:$P,0))="","",INDEX(F_ProdBM!G:G,MATCH($P380,F_ProdBM!$P:$P,0)))</f>
        <v/>
      </c>
      <c r="H380" s="761"/>
      <c r="I380" s="389" t="str">
        <f>IF($E380="","",INDEX(F_ProdBM!I:I,MATCH($P380,F_ProdBM!$P:$P,0)))</f>
        <v/>
      </c>
      <c r="J380" s="389" t="str">
        <f>IF($E380="","",INDEX(F_ProdBM!J:J,MATCH($P380,F_ProdBM!$P:$P,0)))</f>
        <v/>
      </c>
      <c r="K380" s="389" t="str">
        <f>IF($E380="","",INDEX(F_ProdBM!K:K,MATCH($P380,F_ProdBM!$P:$P,0)))</f>
        <v/>
      </c>
      <c r="L380" s="389" t="str">
        <f>IF($E380="","",INDEX(F_ProdBM!L:L,MATCH($P380,F_ProdBM!$P:$P,0)))</f>
        <v/>
      </c>
      <c r="M380" s="389" t="str">
        <f>IF($E380="","",INDEX(F_ProdBM!M:M,MATCH($P380,F_ProdBM!$P:$P,0)))</f>
        <v/>
      </c>
      <c r="N380" s="389" t="str">
        <f>IF($E380="","",INDEX(F_ProdBM!N:N,MATCH($P380,F_ProdBM!$P:$P,0)))</f>
        <v/>
      </c>
      <c r="P380" s="175" t="str">
        <f>EUconst_SubMeasureImpact&amp;R366&amp;"_"&amp;D380</f>
        <v>SubMeasImp__1</v>
      </c>
    </row>
    <row r="381" spans="2:16" ht="12.75" customHeight="1" x14ac:dyDescent="0.2">
      <c r="B381" s="343"/>
      <c r="C381" s="343"/>
      <c r="D381" s="344">
        <v>2</v>
      </c>
      <c r="E381" s="1298" t="str">
        <f>IF(INDEX(F_ProdBM!E:E,MATCH($P381,F_ProdBM!$P:$P,0))="","",INDEX(F_ProdBM!E:E,MATCH($P381,F_ProdBM!$P:$P,0)))</f>
        <v/>
      </c>
      <c r="F381" s="1299"/>
      <c r="G381" s="755" t="str">
        <f>IF(INDEX(F_ProdBM!G:G,MATCH($P381,F_ProdBM!$P:$P,0))="","",INDEX(F_ProdBM!G:G,MATCH($P381,F_ProdBM!$P:$P,0)))</f>
        <v/>
      </c>
      <c r="H381" s="756"/>
      <c r="I381" s="390" t="str">
        <f>IF($E381="","",INDEX(F_ProdBM!I:I,MATCH($P381,F_ProdBM!$P:$P,0)))</f>
        <v/>
      </c>
      <c r="J381" s="390" t="str">
        <f>IF($E381="","",INDEX(F_ProdBM!J:J,MATCH($P381,F_ProdBM!$P:$P,0)))</f>
        <v/>
      </c>
      <c r="K381" s="390" t="str">
        <f>IF($E381="","",INDEX(F_ProdBM!K:K,MATCH($P381,F_ProdBM!$P:$P,0)))</f>
        <v/>
      </c>
      <c r="L381" s="390" t="str">
        <f>IF($E381="","",INDEX(F_ProdBM!L:L,MATCH($P381,F_ProdBM!$P:$P,0)))</f>
        <v/>
      </c>
      <c r="M381" s="390" t="str">
        <f>IF($E381="","",INDEX(F_ProdBM!M:M,MATCH($P381,F_ProdBM!$P:$P,0)))</f>
        <v/>
      </c>
      <c r="N381" s="390" t="str">
        <f>IF($E381="","",INDEX(F_ProdBM!N:N,MATCH($P381,F_ProdBM!$P:$P,0)))</f>
        <v/>
      </c>
      <c r="P381" s="175" t="str">
        <f>EUconst_SubMeasureImpact&amp;R366&amp;"_"&amp;D381</f>
        <v>SubMeasImp__2</v>
      </c>
    </row>
    <row r="382" spans="2:16" ht="12.75" customHeight="1" x14ac:dyDescent="0.2">
      <c r="B382" s="343"/>
      <c r="C382" s="343"/>
      <c r="D382" s="344">
        <v>3</v>
      </c>
      <c r="E382" s="1298" t="str">
        <f>IF(INDEX(F_ProdBM!E:E,MATCH($P382,F_ProdBM!$P:$P,0))="","",INDEX(F_ProdBM!E:E,MATCH($P382,F_ProdBM!$P:$P,0)))</f>
        <v/>
      </c>
      <c r="F382" s="1299"/>
      <c r="G382" s="755" t="str">
        <f>IF(INDEX(F_ProdBM!G:G,MATCH($P382,F_ProdBM!$P:$P,0))="","",INDEX(F_ProdBM!G:G,MATCH($P382,F_ProdBM!$P:$P,0)))</f>
        <v/>
      </c>
      <c r="H382" s="756"/>
      <c r="I382" s="390" t="str">
        <f>IF($E382="","",INDEX(F_ProdBM!I:I,MATCH($P382,F_ProdBM!$P:$P,0)))</f>
        <v/>
      </c>
      <c r="J382" s="390" t="str">
        <f>IF($E382="","",INDEX(F_ProdBM!J:J,MATCH($P382,F_ProdBM!$P:$P,0)))</f>
        <v/>
      </c>
      <c r="K382" s="390" t="str">
        <f>IF($E382="","",INDEX(F_ProdBM!K:K,MATCH($P382,F_ProdBM!$P:$P,0)))</f>
        <v/>
      </c>
      <c r="L382" s="390" t="str">
        <f>IF($E382="","",INDEX(F_ProdBM!L:L,MATCH($P382,F_ProdBM!$P:$P,0)))</f>
        <v/>
      </c>
      <c r="M382" s="390" t="str">
        <f>IF($E382="","",INDEX(F_ProdBM!M:M,MATCH($P382,F_ProdBM!$P:$P,0)))</f>
        <v/>
      </c>
      <c r="N382" s="390" t="str">
        <f>IF($E382="","",INDEX(F_ProdBM!N:N,MATCH($P382,F_ProdBM!$P:$P,0)))</f>
        <v/>
      </c>
      <c r="P382" s="175" t="str">
        <f>EUconst_SubMeasureImpact&amp;R366&amp;"_"&amp;D382</f>
        <v>SubMeasImp__3</v>
      </c>
    </row>
    <row r="383" spans="2:16" ht="12.75" customHeight="1" x14ac:dyDescent="0.2">
      <c r="B383" s="343"/>
      <c r="C383" s="343"/>
      <c r="D383" s="344">
        <v>4</v>
      </c>
      <c r="E383" s="1298" t="str">
        <f>IF(INDEX(F_ProdBM!E:E,MATCH($P383,F_ProdBM!$P:$P,0))="","",INDEX(F_ProdBM!E:E,MATCH($P383,F_ProdBM!$P:$P,0)))</f>
        <v/>
      </c>
      <c r="F383" s="1299"/>
      <c r="G383" s="755" t="str">
        <f>IF(INDEX(F_ProdBM!G:G,MATCH($P383,F_ProdBM!$P:$P,0))="","",INDEX(F_ProdBM!G:G,MATCH($P383,F_ProdBM!$P:$P,0)))</f>
        <v/>
      </c>
      <c r="H383" s="756"/>
      <c r="I383" s="390" t="str">
        <f>IF($E383="","",INDEX(F_ProdBM!I:I,MATCH($P383,F_ProdBM!$P:$P,0)))</f>
        <v/>
      </c>
      <c r="J383" s="390" t="str">
        <f>IF($E383="","",INDEX(F_ProdBM!J:J,MATCH($P383,F_ProdBM!$P:$P,0)))</f>
        <v/>
      </c>
      <c r="K383" s="390" t="str">
        <f>IF($E383="","",INDEX(F_ProdBM!K:K,MATCH($P383,F_ProdBM!$P:$P,0)))</f>
        <v/>
      </c>
      <c r="L383" s="390" t="str">
        <f>IF($E383="","",INDEX(F_ProdBM!L:L,MATCH($P383,F_ProdBM!$P:$P,0)))</f>
        <v/>
      </c>
      <c r="M383" s="390" t="str">
        <f>IF($E383="","",INDEX(F_ProdBM!M:M,MATCH($P383,F_ProdBM!$P:$P,0)))</f>
        <v/>
      </c>
      <c r="N383" s="390" t="str">
        <f>IF($E383="","",INDEX(F_ProdBM!N:N,MATCH($P383,F_ProdBM!$P:$P,0)))</f>
        <v/>
      </c>
      <c r="P383" s="175" t="str">
        <f>EUconst_SubMeasureImpact&amp;R366&amp;"_"&amp;D383</f>
        <v>SubMeasImp__4</v>
      </c>
    </row>
    <row r="384" spans="2:16" ht="12.75" customHeight="1" x14ac:dyDescent="0.2">
      <c r="B384" s="343"/>
      <c r="C384" s="343"/>
      <c r="D384" s="344">
        <v>5</v>
      </c>
      <c r="E384" s="1298" t="str">
        <f>IF(INDEX(F_ProdBM!E:E,MATCH($P384,F_ProdBM!$P:$P,0))="","",INDEX(F_ProdBM!E:E,MATCH($P384,F_ProdBM!$P:$P,0)))</f>
        <v/>
      </c>
      <c r="F384" s="1299"/>
      <c r="G384" s="755" t="str">
        <f>IF(INDEX(F_ProdBM!G:G,MATCH($P384,F_ProdBM!$P:$P,0))="","",INDEX(F_ProdBM!G:G,MATCH($P384,F_ProdBM!$P:$P,0)))</f>
        <v/>
      </c>
      <c r="H384" s="756"/>
      <c r="I384" s="390" t="str">
        <f>IF($E384="","",INDEX(F_ProdBM!I:I,MATCH($P384,F_ProdBM!$P:$P,0)))</f>
        <v/>
      </c>
      <c r="J384" s="390" t="str">
        <f>IF($E384="","",INDEX(F_ProdBM!J:J,MATCH($P384,F_ProdBM!$P:$P,0)))</f>
        <v/>
      </c>
      <c r="K384" s="390" t="str">
        <f>IF($E384="","",INDEX(F_ProdBM!K:K,MATCH($P384,F_ProdBM!$P:$P,0)))</f>
        <v/>
      </c>
      <c r="L384" s="390" t="str">
        <f>IF($E384="","",INDEX(F_ProdBM!L:L,MATCH($P384,F_ProdBM!$P:$P,0)))</f>
        <v/>
      </c>
      <c r="M384" s="390" t="str">
        <f>IF($E384="","",INDEX(F_ProdBM!M:M,MATCH($P384,F_ProdBM!$P:$P,0)))</f>
        <v/>
      </c>
      <c r="N384" s="390" t="str">
        <f>IF($E384="","",INDEX(F_ProdBM!N:N,MATCH($P384,F_ProdBM!$P:$P,0)))</f>
        <v/>
      </c>
      <c r="P384" s="175" t="str">
        <f>EUconst_SubMeasureImpact&amp;R366&amp;"_"&amp;D384</f>
        <v>SubMeasImp__5</v>
      </c>
    </row>
    <row r="385" spans="2:16" ht="12.75" customHeight="1" x14ac:dyDescent="0.2">
      <c r="B385" s="343"/>
      <c r="C385" s="343"/>
      <c r="D385" s="344">
        <v>6</v>
      </c>
      <c r="E385" s="1298" t="str">
        <f>IF(INDEX(F_ProdBM!E:E,MATCH($P385,F_ProdBM!$P:$P,0))="","",INDEX(F_ProdBM!E:E,MATCH($P385,F_ProdBM!$P:$P,0)))</f>
        <v/>
      </c>
      <c r="F385" s="1299"/>
      <c r="G385" s="755" t="str">
        <f>IF(INDEX(F_ProdBM!G:G,MATCH($P385,F_ProdBM!$P:$P,0))="","",INDEX(F_ProdBM!G:G,MATCH($P385,F_ProdBM!$P:$P,0)))</f>
        <v/>
      </c>
      <c r="H385" s="756"/>
      <c r="I385" s="390" t="str">
        <f>IF($E385="","",INDEX(F_ProdBM!I:I,MATCH($P385,F_ProdBM!$P:$P,0)))</f>
        <v/>
      </c>
      <c r="J385" s="390" t="str">
        <f>IF($E385="","",INDEX(F_ProdBM!J:J,MATCH($P385,F_ProdBM!$P:$P,0)))</f>
        <v/>
      </c>
      <c r="K385" s="390" t="str">
        <f>IF($E385="","",INDEX(F_ProdBM!K:K,MATCH($P385,F_ProdBM!$P:$P,0)))</f>
        <v/>
      </c>
      <c r="L385" s="390" t="str">
        <f>IF($E385="","",INDEX(F_ProdBM!L:L,MATCH($P385,F_ProdBM!$P:$P,0)))</f>
        <v/>
      </c>
      <c r="M385" s="390" t="str">
        <f>IF($E385="","",INDEX(F_ProdBM!M:M,MATCH($P385,F_ProdBM!$P:$P,0)))</f>
        <v/>
      </c>
      <c r="N385" s="390" t="str">
        <f>IF($E385="","",INDEX(F_ProdBM!N:N,MATCH($P385,F_ProdBM!$P:$P,0)))</f>
        <v/>
      </c>
      <c r="P385" s="175" t="str">
        <f>EUconst_SubMeasureImpact&amp;R366&amp;"_"&amp;D385</f>
        <v>SubMeasImp__6</v>
      </c>
    </row>
    <row r="386" spans="2:16" ht="12.75" customHeight="1" x14ac:dyDescent="0.2">
      <c r="B386" s="343"/>
      <c r="C386" s="343"/>
      <c r="D386" s="344">
        <v>7</v>
      </c>
      <c r="E386" s="1298" t="str">
        <f>IF(INDEX(F_ProdBM!E:E,MATCH($P386,F_ProdBM!$P:$P,0))="","",INDEX(F_ProdBM!E:E,MATCH($P386,F_ProdBM!$P:$P,0)))</f>
        <v/>
      </c>
      <c r="F386" s="1299"/>
      <c r="G386" s="755" t="str">
        <f>IF(INDEX(F_ProdBM!G:G,MATCH($P386,F_ProdBM!$P:$P,0))="","",INDEX(F_ProdBM!G:G,MATCH($P386,F_ProdBM!$P:$P,0)))</f>
        <v/>
      </c>
      <c r="H386" s="756"/>
      <c r="I386" s="390" t="str">
        <f>IF($E386="","",INDEX(F_ProdBM!I:I,MATCH($P386,F_ProdBM!$P:$P,0)))</f>
        <v/>
      </c>
      <c r="J386" s="390" t="str">
        <f>IF($E386="","",INDEX(F_ProdBM!J:J,MATCH($P386,F_ProdBM!$P:$P,0)))</f>
        <v/>
      </c>
      <c r="K386" s="390" t="str">
        <f>IF($E386="","",INDEX(F_ProdBM!K:K,MATCH($P386,F_ProdBM!$P:$P,0)))</f>
        <v/>
      </c>
      <c r="L386" s="390" t="str">
        <f>IF($E386="","",INDEX(F_ProdBM!L:L,MATCH($P386,F_ProdBM!$P:$P,0)))</f>
        <v/>
      </c>
      <c r="M386" s="390" t="str">
        <f>IF($E386="","",INDEX(F_ProdBM!M:M,MATCH($P386,F_ProdBM!$P:$P,0)))</f>
        <v/>
      </c>
      <c r="N386" s="390" t="str">
        <f>IF($E386="","",INDEX(F_ProdBM!N:N,MATCH($P386,F_ProdBM!$P:$P,0)))</f>
        <v/>
      </c>
      <c r="P386" s="175" t="str">
        <f>EUconst_SubMeasureImpact&amp;R366&amp;"_"&amp;D386</f>
        <v>SubMeasImp__7</v>
      </c>
    </row>
    <row r="387" spans="2:16" ht="12.75" customHeight="1" x14ac:dyDescent="0.2">
      <c r="B387" s="343"/>
      <c r="C387" s="343"/>
      <c r="D387" s="344">
        <v>8</v>
      </c>
      <c r="E387" s="1298" t="str">
        <f>IF(INDEX(F_ProdBM!E:E,MATCH($P387,F_ProdBM!$P:$P,0))="","",INDEX(F_ProdBM!E:E,MATCH($P387,F_ProdBM!$P:$P,0)))</f>
        <v/>
      </c>
      <c r="F387" s="1299"/>
      <c r="G387" s="755" t="str">
        <f>IF(INDEX(F_ProdBM!G:G,MATCH($P387,F_ProdBM!$P:$P,0))="","",INDEX(F_ProdBM!G:G,MATCH($P387,F_ProdBM!$P:$P,0)))</f>
        <v/>
      </c>
      <c r="H387" s="756"/>
      <c r="I387" s="390" t="str">
        <f>IF($E387="","",INDEX(F_ProdBM!I:I,MATCH($P387,F_ProdBM!$P:$P,0)))</f>
        <v/>
      </c>
      <c r="J387" s="390" t="str">
        <f>IF($E387="","",INDEX(F_ProdBM!J:J,MATCH($P387,F_ProdBM!$P:$P,0)))</f>
        <v/>
      </c>
      <c r="K387" s="390" t="str">
        <f>IF($E387="","",INDEX(F_ProdBM!K:K,MATCH($P387,F_ProdBM!$P:$P,0)))</f>
        <v/>
      </c>
      <c r="L387" s="390" t="str">
        <f>IF($E387="","",INDEX(F_ProdBM!L:L,MATCH($P387,F_ProdBM!$P:$P,0)))</f>
        <v/>
      </c>
      <c r="M387" s="390" t="str">
        <f>IF($E387="","",INDEX(F_ProdBM!M:M,MATCH($P387,F_ProdBM!$P:$P,0)))</f>
        <v/>
      </c>
      <c r="N387" s="390" t="str">
        <f>IF($E387="","",INDEX(F_ProdBM!N:N,MATCH($P387,F_ProdBM!$P:$P,0)))</f>
        <v/>
      </c>
      <c r="P387" s="175" t="str">
        <f>EUconst_SubMeasureImpact&amp;R366&amp;"_"&amp;D387</f>
        <v>SubMeasImp__8</v>
      </c>
    </row>
    <row r="388" spans="2:16" ht="12.75" customHeight="1" x14ac:dyDescent="0.2">
      <c r="B388" s="343"/>
      <c r="C388" s="343"/>
      <c r="D388" s="344">
        <v>9</v>
      </c>
      <c r="E388" s="1298" t="str">
        <f>IF(INDEX(F_ProdBM!E:E,MATCH($P388,F_ProdBM!$P:$P,0))="","",INDEX(F_ProdBM!E:E,MATCH($P388,F_ProdBM!$P:$P,0)))</f>
        <v/>
      </c>
      <c r="F388" s="1299"/>
      <c r="G388" s="755" t="str">
        <f>IF(INDEX(F_ProdBM!G:G,MATCH($P388,F_ProdBM!$P:$P,0))="","",INDEX(F_ProdBM!G:G,MATCH($P388,F_ProdBM!$P:$P,0)))</f>
        <v/>
      </c>
      <c r="H388" s="756"/>
      <c r="I388" s="390" t="str">
        <f>IF($E388="","",INDEX(F_ProdBM!I:I,MATCH($P388,F_ProdBM!$P:$P,0)))</f>
        <v/>
      </c>
      <c r="J388" s="390" t="str">
        <f>IF($E388="","",INDEX(F_ProdBM!J:J,MATCH($P388,F_ProdBM!$P:$P,0)))</f>
        <v/>
      </c>
      <c r="K388" s="390" t="str">
        <f>IF($E388="","",INDEX(F_ProdBM!K:K,MATCH($P388,F_ProdBM!$P:$P,0)))</f>
        <v/>
      </c>
      <c r="L388" s="390" t="str">
        <f>IF($E388="","",INDEX(F_ProdBM!L:L,MATCH($P388,F_ProdBM!$P:$P,0)))</f>
        <v/>
      </c>
      <c r="M388" s="390" t="str">
        <f>IF($E388="","",INDEX(F_ProdBM!M:M,MATCH($P388,F_ProdBM!$P:$P,0)))</f>
        <v/>
      </c>
      <c r="N388" s="390" t="str">
        <f>IF($E388="","",INDEX(F_ProdBM!N:N,MATCH($P388,F_ProdBM!$P:$P,0)))</f>
        <v/>
      </c>
      <c r="P388" s="175" t="str">
        <f>EUconst_SubMeasureImpact&amp;R366&amp;"_"&amp;D388</f>
        <v>SubMeasImp__9</v>
      </c>
    </row>
    <row r="389" spans="2:16" ht="12.75" customHeight="1" x14ac:dyDescent="0.2">
      <c r="B389" s="343"/>
      <c r="C389" s="343"/>
      <c r="D389" s="344">
        <v>10</v>
      </c>
      <c r="E389" s="1300" t="str">
        <f>IF(INDEX(F_ProdBM!E:E,MATCH($P389,F_ProdBM!$P:$P,0))="","",INDEX(F_ProdBM!E:E,MATCH($P389,F_ProdBM!$P:$P,0)))</f>
        <v/>
      </c>
      <c r="F389" s="1301"/>
      <c r="G389" s="753" t="str">
        <f>IF(INDEX(F_ProdBM!G:G,MATCH($P389,F_ProdBM!$P:$P,0))="","",INDEX(F_ProdBM!G:G,MATCH($P389,F_ProdBM!$P:$P,0)))</f>
        <v/>
      </c>
      <c r="H389" s="754"/>
      <c r="I389" s="391" t="str">
        <f>IF($E389="","",INDEX(F_ProdBM!I:I,MATCH($P389,F_ProdBM!$P:$P,0)))</f>
        <v/>
      </c>
      <c r="J389" s="391" t="str">
        <f>IF($E389="","",INDEX(F_ProdBM!J:J,MATCH($P389,F_ProdBM!$P:$P,0)))</f>
        <v/>
      </c>
      <c r="K389" s="391" t="str">
        <f>IF($E389="","",INDEX(F_ProdBM!K:K,MATCH($P389,F_ProdBM!$P:$P,0)))</f>
        <v/>
      </c>
      <c r="L389" s="391" t="str">
        <f>IF($E389="","",INDEX(F_ProdBM!L:L,MATCH($P389,F_ProdBM!$P:$P,0)))</f>
        <v/>
      </c>
      <c r="M389" s="391" t="str">
        <f>IF($E389="","",INDEX(F_ProdBM!M:M,MATCH($P389,F_ProdBM!$P:$P,0)))</f>
        <v/>
      </c>
      <c r="N389" s="391" t="str">
        <f>IF($E389="","",INDEX(F_ProdBM!N:N,MATCH($P389,F_ProdBM!$P:$P,0)))</f>
        <v/>
      </c>
      <c r="P389" s="175" t="str">
        <f>EUconst_SubMeasureImpact&amp;R366&amp;"_"&amp;D389</f>
        <v>SubMeasImp__10</v>
      </c>
    </row>
    <row r="390" spans="2:16" ht="12.75" customHeight="1" x14ac:dyDescent="0.2">
      <c r="B390" s="343"/>
      <c r="C390" s="343"/>
      <c r="H390" s="669" t="str">
        <f>Translations!$B$323</f>
        <v>ОБЩО</v>
      </c>
      <c r="I390" s="434" t="str">
        <f>IF(COUNT(I380:I389)=0,"",SUM(I380:I389))</f>
        <v/>
      </c>
      <c r="J390" s="434" t="str">
        <f t="shared" ref="J390:N390" si="20">IF(COUNT(J380:J389)=0,"",SUM(J380:J389))</f>
        <v/>
      </c>
      <c r="K390" s="434" t="str">
        <f t="shared" si="20"/>
        <v/>
      </c>
      <c r="L390" s="434" t="str">
        <f t="shared" si="20"/>
        <v/>
      </c>
      <c r="M390" s="434" t="str">
        <f t="shared" si="20"/>
        <v/>
      </c>
      <c r="N390" s="434" t="str">
        <f t="shared" si="20"/>
        <v/>
      </c>
    </row>
    <row r="391" spans="2:16" ht="5.0999999999999996" customHeight="1" x14ac:dyDescent="0.2">
      <c r="B391" s="343"/>
      <c r="C391" s="343"/>
    </row>
    <row r="392" spans="2:16" ht="12.75" customHeight="1" x14ac:dyDescent="0.2">
      <c r="B392" s="343"/>
      <c r="C392" s="343"/>
      <c r="D392" s="752" t="s">
        <v>121</v>
      </c>
      <c r="E392" s="30" t="str">
        <f>Translations!$B$324</f>
        <v>Дял на въздействието на всяка мярка (100 % = референтна стойност по време на изходното ниво, точка i.)</v>
      </c>
    </row>
    <row r="393" spans="2:16" ht="5.0999999999999996" customHeight="1" x14ac:dyDescent="0.2">
      <c r="B393" s="343"/>
      <c r="C393" s="343"/>
    </row>
    <row r="394" spans="2:16" ht="12.75" customHeight="1" x14ac:dyDescent="0.2">
      <c r="B394" s="343"/>
      <c r="C394" s="343"/>
      <c r="E394" s="387" t="str">
        <f>Translations!$B$199</f>
        <v>Мярка</v>
      </c>
      <c r="F394" s="644"/>
      <c r="G394" s="435" t="str">
        <f>Translations!$B$228</f>
        <v>Инвестиции</v>
      </c>
      <c r="I394" s="388">
        <v>2025</v>
      </c>
      <c r="J394" s="388">
        <v>2030</v>
      </c>
      <c r="K394" s="388">
        <v>2035</v>
      </c>
      <c r="L394" s="388">
        <v>2040</v>
      </c>
      <c r="M394" s="388">
        <v>2045</v>
      </c>
      <c r="N394" s="388">
        <v>2050</v>
      </c>
    </row>
    <row r="395" spans="2:16" ht="12.75" customHeight="1" x14ac:dyDescent="0.2">
      <c r="B395" s="343"/>
      <c r="C395" s="343"/>
      <c r="D395" s="344">
        <v>1</v>
      </c>
      <c r="E395" s="1310" t="str">
        <f t="shared" ref="E395:E404" si="21">E380</f>
        <v/>
      </c>
      <c r="F395" s="1310"/>
      <c r="G395" s="760" t="str">
        <f t="shared" ref="G395:G404" si="22">G380</f>
        <v/>
      </c>
      <c r="H395" s="761"/>
      <c r="I395" s="389" t="str">
        <f>IF($E395="","",I380*IF(INDEX(F_ProdBM!$H:$H,MATCH($P395,F_ProdBM!$P:$P,0))=0,0,SUM(INDEX(F_ProdBM!I:I,MATCH($P395,F_ProdBM!$P:$P,0)))/INDEX(F_ProdBM!$H:$H,MATCH($P395,F_ProdBM!$P:$P,0))))</f>
        <v/>
      </c>
      <c r="J395" s="389" t="str">
        <f>IF($E395="","",J380*IF(INDEX(F_ProdBM!$H:$H,MATCH($P395,F_ProdBM!$P:$P,0))=0,0,SUM(INDEX(F_ProdBM!J:J,MATCH($P395,F_ProdBM!$P:$P,0)))/INDEX(F_ProdBM!$H:$H,MATCH($P395,F_ProdBM!$P:$P,0))))</f>
        <v/>
      </c>
      <c r="K395" s="389" t="str">
        <f>IF($E395="","",K380*IF(INDEX(F_ProdBM!$H:$H,MATCH($P395,F_ProdBM!$P:$P,0))=0,0,SUM(INDEX(F_ProdBM!K:K,MATCH($P395,F_ProdBM!$P:$P,0)))/INDEX(F_ProdBM!$H:$H,MATCH($P395,F_ProdBM!$P:$P,0))))</f>
        <v/>
      </c>
      <c r="L395" s="389" t="str">
        <f>IF($E395="","",L380*IF(INDEX(F_ProdBM!$H:$H,MATCH($P395,F_ProdBM!$P:$P,0))=0,0,SUM(INDEX(F_ProdBM!L:L,MATCH($P395,F_ProdBM!$P:$P,0)))/INDEX(F_ProdBM!$H:$H,MATCH($P395,F_ProdBM!$P:$P,0))))</f>
        <v/>
      </c>
      <c r="M395" s="389" t="str">
        <f>IF($E395="","",M380*IF(INDEX(F_ProdBM!$H:$H,MATCH($P395,F_ProdBM!$P:$P,0))=0,0,SUM(INDEX(F_ProdBM!M:M,MATCH($P395,F_ProdBM!$P:$P,0)))/INDEX(F_ProdBM!$H:$H,MATCH($P395,F_ProdBM!$P:$P,0))))</f>
        <v/>
      </c>
      <c r="N395" s="389" t="str">
        <f>IF($E395="","",N380*IF(INDEX(F_ProdBM!$H:$H,MATCH($P395,F_ProdBM!$P:$P,0))=0,0,SUM(INDEX(F_ProdBM!N:N,MATCH($P395,F_ProdBM!$P:$P,0)))/INDEX(F_ProdBM!$H:$H,MATCH($P395,F_ProdBM!$P:$P,0))))</f>
        <v/>
      </c>
      <c r="P395" s="175" t="str">
        <f>EUconst_SubAbsoluteReduction&amp;R366</f>
        <v>AbsRed_</v>
      </c>
    </row>
    <row r="396" spans="2:16" ht="12.75" customHeight="1" x14ac:dyDescent="0.2">
      <c r="B396" s="343"/>
      <c r="C396" s="343"/>
      <c r="D396" s="344">
        <v>2</v>
      </c>
      <c r="E396" s="1298" t="str">
        <f t="shared" si="21"/>
        <v/>
      </c>
      <c r="F396" s="1299"/>
      <c r="G396" s="755" t="str">
        <f t="shared" si="22"/>
        <v/>
      </c>
      <c r="H396" s="756"/>
      <c r="I396" s="390" t="str">
        <f>IF($E396="","",I381*IF(INDEX(F_ProdBM!$H:$H,MATCH($P396,F_ProdBM!$P:$P,0))=0,0,SUM(INDEX(F_ProdBM!I:I,MATCH($P396,F_ProdBM!$P:$P,0)))/INDEX(F_ProdBM!$H:$H,MATCH($P396,F_ProdBM!$P:$P,0))))</f>
        <v/>
      </c>
      <c r="J396" s="390" t="str">
        <f>IF($E396="","",J381*IF(INDEX(F_ProdBM!$H:$H,MATCH($P396,F_ProdBM!$P:$P,0))=0,0,SUM(INDEX(F_ProdBM!J:J,MATCH($P396,F_ProdBM!$P:$P,0)))/INDEX(F_ProdBM!$H:$H,MATCH($P396,F_ProdBM!$P:$P,0))))</f>
        <v/>
      </c>
      <c r="K396" s="390" t="str">
        <f>IF($E396="","",K381*IF(INDEX(F_ProdBM!$H:$H,MATCH($P396,F_ProdBM!$P:$P,0))=0,0,SUM(INDEX(F_ProdBM!K:K,MATCH($P396,F_ProdBM!$P:$P,0)))/INDEX(F_ProdBM!$H:$H,MATCH($P396,F_ProdBM!$P:$P,0))))</f>
        <v/>
      </c>
      <c r="L396" s="390" t="str">
        <f>IF($E396="","",L381*IF(INDEX(F_ProdBM!$H:$H,MATCH($P396,F_ProdBM!$P:$P,0))=0,0,SUM(INDEX(F_ProdBM!L:L,MATCH($P396,F_ProdBM!$P:$P,0)))/INDEX(F_ProdBM!$H:$H,MATCH($P396,F_ProdBM!$P:$P,0))))</f>
        <v/>
      </c>
      <c r="M396" s="390" t="str">
        <f>IF($E396="","",M381*IF(INDEX(F_ProdBM!$H:$H,MATCH($P396,F_ProdBM!$P:$P,0))=0,0,SUM(INDEX(F_ProdBM!M:M,MATCH($P396,F_ProdBM!$P:$P,0)))/INDEX(F_ProdBM!$H:$H,MATCH($P396,F_ProdBM!$P:$P,0))))</f>
        <v/>
      </c>
      <c r="N396" s="390" t="str">
        <f>IF($E396="","",N381*IF(INDEX(F_ProdBM!$H:$H,MATCH($P396,F_ProdBM!$P:$P,0))=0,0,SUM(INDEX(F_ProdBM!N:N,MATCH($P396,F_ProdBM!$P:$P,0)))/INDEX(F_ProdBM!$H:$H,MATCH($P396,F_ProdBM!$P:$P,0))))</f>
        <v/>
      </c>
      <c r="P396" s="175" t="str">
        <f>EUconst_SubAbsoluteReduction&amp;R366</f>
        <v>AbsRed_</v>
      </c>
    </row>
    <row r="397" spans="2:16" ht="12.75" customHeight="1" x14ac:dyDescent="0.2">
      <c r="B397" s="343"/>
      <c r="C397" s="343"/>
      <c r="D397" s="344">
        <v>3</v>
      </c>
      <c r="E397" s="1298" t="str">
        <f t="shared" si="21"/>
        <v/>
      </c>
      <c r="F397" s="1299"/>
      <c r="G397" s="755" t="str">
        <f t="shared" si="22"/>
        <v/>
      </c>
      <c r="H397" s="756"/>
      <c r="I397" s="390" t="str">
        <f>IF($E397="","",I382*IF(INDEX(F_ProdBM!$H:$H,MATCH($P397,F_ProdBM!$P:$P,0))=0,0,SUM(INDEX(F_ProdBM!I:I,MATCH($P397,F_ProdBM!$P:$P,0)))/INDEX(F_ProdBM!$H:$H,MATCH($P397,F_ProdBM!$P:$P,0))))</f>
        <v/>
      </c>
      <c r="J397" s="390" t="str">
        <f>IF($E397="","",J382*IF(INDEX(F_ProdBM!$H:$H,MATCH($P397,F_ProdBM!$P:$P,0))=0,0,SUM(INDEX(F_ProdBM!J:J,MATCH($P397,F_ProdBM!$P:$P,0)))/INDEX(F_ProdBM!$H:$H,MATCH($P397,F_ProdBM!$P:$P,0))))</f>
        <v/>
      </c>
      <c r="K397" s="390" t="str">
        <f>IF($E397="","",K382*IF(INDEX(F_ProdBM!$H:$H,MATCH($P397,F_ProdBM!$P:$P,0))=0,0,SUM(INDEX(F_ProdBM!K:K,MATCH($P397,F_ProdBM!$P:$P,0)))/INDEX(F_ProdBM!$H:$H,MATCH($P397,F_ProdBM!$P:$P,0))))</f>
        <v/>
      </c>
      <c r="L397" s="390" t="str">
        <f>IF($E397="","",L382*IF(INDEX(F_ProdBM!$H:$H,MATCH($P397,F_ProdBM!$P:$P,0))=0,0,SUM(INDEX(F_ProdBM!L:L,MATCH($P397,F_ProdBM!$P:$P,0)))/INDEX(F_ProdBM!$H:$H,MATCH($P397,F_ProdBM!$P:$P,0))))</f>
        <v/>
      </c>
      <c r="M397" s="390" t="str">
        <f>IF($E397="","",M382*IF(INDEX(F_ProdBM!$H:$H,MATCH($P397,F_ProdBM!$P:$P,0))=0,0,SUM(INDEX(F_ProdBM!M:M,MATCH($P397,F_ProdBM!$P:$P,0)))/INDEX(F_ProdBM!$H:$H,MATCH($P397,F_ProdBM!$P:$P,0))))</f>
        <v/>
      </c>
      <c r="N397" s="390" t="str">
        <f>IF($E397="","",N382*IF(INDEX(F_ProdBM!$H:$H,MATCH($P397,F_ProdBM!$P:$P,0))=0,0,SUM(INDEX(F_ProdBM!N:N,MATCH($P397,F_ProdBM!$P:$P,0)))/INDEX(F_ProdBM!$H:$H,MATCH($P397,F_ProdBM!$P:$P,0))))</f>
        <v/>
      </c>
      <c r="P397" s="175" t="str">
        <f>EUconst_SubAbsoluteReduction&amp;R366</f>
        <v>AbsRed_</v>
      </c>
    </row>
    <row r="398" spans="2:16" ht="12.75" customHeight="1" x14ac:dyDescent="0.2">
      <c r="B398" s="343"/>
      <c r="C398" s="343"/>
      <c r="D398" s="344">
        <v>4</v>
      </c>
      <c r="E398" s="1298" t="str">
        <f t="shared" si="21"/>
        <v/>
      </c>
      <c r="F398" s="1299"/>
      <c r="G398" s="755" t="str">
        <f t="shared" si="22"/>
        <v/>
      </c>
      <c r="H398" s="756"/>
      <c r="I398" s="390" t="str">
        <f>IF($E398="","",I383*IF(INDEX(F_ProdBM!$H:$H,MATCH($P398,F_ProdBM!$P:$P,0))=0,0,SUM(INDEX(F_ProdBM!I:I,MATCH($P398,F_ProdBM!$P:$P,0)))/INDEX(F_ProdBM!$H:$H,MATCH($P398,F_ProdBM!$P:$P,0))))</f>
        <v/>
      </c>
      <c r="J398" s="390" t="str">
        <f>IF($E398="","",J383*IF(INDEX(F_ProdBM!$H:$H,MATCH($P398,F_ProdBM!$P:$P,0))=0,0,SUM(INDEX(F_ProdBM!J:J,MATCH($P398,F_ProdBM!$P:$P,0)))/INDEX(F_ProdBM!$H:$H,MATCH($P398,F_ProdBM!$P:$P,0))))</f>
        <v/>
      </c>
      <c r="K398" s="390" t="str">
        <f>IF($E398="","",K383*IF(INDEX(F_ProdBM!$H:$H,MATCH($P398,F_ProdBM!$P:$P,0))=0,0,SUM(INDEX(F_ProdBM!K:K,MATCH($P398,F_ProdBM!$P:$P,0)))/INDEX(F_ProdBM!$H:$H,MATCH($P398,F_ProdBM!$P:$P,0))))</f>
        <v/>
      </c>
      <c r="L398" s="390" t="str">
        <f>IF($E398="","",L383*IF(INDEX(F_ProdBM!$H:$H,MATCH($P398,F_ProdBM!$P:$P,0))=0,0,SUM(INDEX(F_ProdBM!L:L,MATCH($P398,F_ProdBM!$P:$P,0)))/INDEX(F_ProdBM!$H:$H,MATCH($P398,F_ProdBM!$P:$P,0))))</f>
        <v/>
      </c>
      <c r="M398" s="390" t="str">
        <f>IF($E398="","",M383*IF(INDEX(F_ProdBM!$H:$H,MATCH($P398,F_ProdBM!$P:$P,0))=0,0,SUM(INDEX(F_ProdBM!M:M,MATCH($P398,F_ProdBM!$P:$P,0)))/INDEX(F_ProdBM!$H:$H,MATCH($P398,F_ProdBM!$P:$P,0))))</f>
        <v/>
      </c>
      <c r="N398" s="390" t="str">
        <f>IF($E398="","",N383*IF(INDEX(F_ProdBM!$H:$H,MATCH($P398,F_ProdBM!$P:$P,0))=0,0,SUM(INDEX(F_ProdBM!N:N,MATCH($P398,F_ProdBM!$P:$P,0)))/INDEX(F_ProdBM!$H:$H,MATCH($P398,F_ProdBM!$P:$P,0))))</f>
        <v/>
      </c>
      <c r="P398" s="175" t="str">
        <f>EUconst_SubAbsoluteReduction&amp;R366</f>
        <v>AbsRed_</v>
      </c>
    </row>
    <row r="399" spans="2:16" ht="12.75" customHeight="1" x14ac:dyDescent="0.2">
      <c r="B399" s="343"/>
      <c r="C399" s="343"/>
      <c r="D399" s="344">
        <v>5</v>
      </c>
      <c r="E399" s="1298" t="str">
        <f t="shared" si="21"/>
        <v/>
      </c>
      <c r="F399" s="1299"/>
      <c r="G399" s="755" t="str">
        <f t="shared" si="22"/>
        <v/>
      </c>
      <c r="H399" s="756"/>
      <c r="I399" s="390" t="str">
        <f>IF($E399="","",I384*IF(INDEX(F_ProdBM!$H:$H,MATCH($P399,F_ProdBM!$P:$P,0))=0,0,SUM(INDEX(F_ProdBM!I:I,MATCH($P399,F_ProdBM!$P:$P,0)))/INDEX(F_ProdBM!$H:$H,MATCH($P399,F_ProdBM!$P:$P,0))))</f>
        <v/>
      </c>
      <c r="J399" s="390" t="str">
        <f>IF($E399="","",J384*IF(INDEX(F_ProdBM!$H:$H,MATCH($P399,F_ProdBM!$P:$P,0))=0,0,SUM(INDEX(F_ProdBM!J:J,MATCH($P399,F_ProdBM!$P:$P,0)))/INDEX(F_ProdBM!$H:$H,MATCH($P399,F_ProdBM!$P:$P,0))))</f>
        <v/>
      </c>
      <c r="K399" s="390" t="str">
        <f>IF($E399="","",K384*IF(INDEX(F_ProdBM!$H:$H,MATCH($P399,F_ProdBM!$P:$P,0))=0,0,SUM(INDEX(F_ProdBM!K:K,MATCH($P399,F_ProdBM!$P:$P,0)))/INDEX(F_ProdBM!$H:$H,MATCH($P399,F_ProdBM!$P:$P,0))))</f>
        <v/>
      </c>
      <c r="L399" s="390" t="str">
        <f>IF($E399="","",L384*IF(INDEX(F_ProdBM!$H:$H,MATCH($P399,F_ProdBM!$P:$P,0))=0,0,SUM(INDEX(F_ProdBM!L:L,MATCH($P399,F_ProdBM!$P:$P,0)))/INDEX(F_ProdBM!$H:$H,MATCH($P399,F_ProdBM!$P:$P,0))))</f>
        <v/>
      </c>
      <c r="M399" s="390" t="str">
        <f>IF($E399="","",M384*IF(INDEX(F_ProdBM!$H:$H,MATCH($P399,F_ProdBM!$P:$P,0))=0,0,SUM(INDEX(F_ProdBM!M:M,MATCH($P399,F_ProdBM!$P:$P,0)))/INDEX(F_ProdBM!$H:$H,MATCH($P399,F_ProdBM!$P:$P,0))))</f>
        <v/>
      </c>
      <c r="N399" s="390" t="str">
        <f>IF($E399="","",N384*IF(INDEX(F_ProdBM!$H:$H,MATCH($P399,F_ProdBM!$P:$P,0))=0,0,SUM(INDEX(F_ProdBM!N:N,MATCH($P399,F_ProdBM!$P:$P,0)))/INDEX(F_ProdBM!$H:$H,MATCH($P399,F_ProdBM!$P:$P,0))))</f>
        <v/>
      </c>
      <c r="P399" s="175" t="str">
        <f>EUconst_SubAbsoluteReduction&amp;R366</f>
        <v>AbsRed_</v>
      </c>
    </row>
    <row r="400" spans="2:16" ht="12.75" customHeight="1" x14ac:dyDescent="0.2">
      <c r="B400" s="343"/>
      <c r="C400" s="343"/>
      <c r="D400" s="344">
        <v>6</v>
      </c>
      <c r="E400" s="1298" t="str">
        <f t="shared" si="21"/>
        <v/>
      </c>
      <c r="F400" s="1299"/>
      <c r="G400" s="755" t="str">
        <f t="shared" si="22"/>
        <v/>
      </c>
      <c r="H400" s="756"/>
      <c r="I400" s="390" t="str">
        <f>IF($E400="","",I385*IF(INDEX(F_ProdBM!$H:$H,MATCH($P400,F_ProdBM!$P:$P,0))=0,0,SUM(INDEX(F_ProdBM!I:I,MATCH($P400,F_ProdBM!$P:$P,0)))/INDEX(F_ProdBM!$H:$H,MATCH($P400,F_ProdBM!$P:$P,0))))</f>
        <v/>
      </c>
      <c r="J400" s="390" t="str">
        <f>IF($E400="","",J385*IF(INDEX(F_ProdBM!$H:$H,MATCH($P400,F_ProdBM!$P:$P,0))=0,0,SUM(INDEX(F_ProdBM!J:J,MATCH($P400,F_ProdBM!$P:$P,0)))/INDEX(F_ProdBM!$H:$H,MATCH($P400,F_ProdBM!$P:$P,0))))</f>
        <v/>
      </c>
      <c r="K400" s="390" t="str">
        <f>IF($E400="","",K385*IF(INDEX(F_ProdBM!$H:$H,MATCH($P400,F_ProdBM!$P:$P,0))=0,0,SUM(INDEX(F_ProdBM!K:K,MATCH($P400,F_ProdBM!$P:$P,0)))/INDEX(F_ProdBM!$H:$H,MATCH($P400,F_ProdBM!$P:$P,0))))</f>
        <v/>
      </c>
      <c r="L400" s="390" t="str">
        <f>IF($E400="","",L385*IF(INDEX(F_ProdBM!$H:$H,MATCH($P400,F_ProdBM!$P:$P,0))=0,0,SUM(INDEX(F_ProdBM!L:L,MATCH($P400,F_ProdBM!$P:$P,0)))/INDEX(F_ProdBM!$H:$H,MATCH($P400,F_ProdBM!$P:$P,0))))</f>
        <v/>
      </c>
      <c r="M400" s="390" t="str">
        <f>IF($E400="","",M385*IF(INDEX(F_ProdBM!$H:$H,MATCH($P400,F_ProdBM!$P:$P,0))=0,0,SUM(INDEX(F_ProdBM!M:M,MATCH($P400,F_ProdBM!$P:$P,0)))/INDEX(F_ProdBM!$H:$H,MATCH($P400,F_ProdBM!$P:$P,0))))</f>
        <v/>
      </c>
      <c r="N400" s="390" t="str">
        <f>IF($E400="","",N385*IF(INDEX(F_ProdBM!$H:$H,MATCH($P400,F_ProdBM!$P:$P,0))=0,0,SUM(INDEX(F_ProdBM!N:N,MATCH($P400,F_ProdBM!$P:$P,0)))/INDEX(F_ProdBM!$H:$H,MATCH($P400,F_ProdBM!$P:$P,0))))</f>
        <v/>
      </c>
      <c r="P400" s="175" t="str">
        <f>EUconst_SubAbsoluteReduction&amp;R366</f>
        <v>AbsRed_</v>
      </c>
    </row>
    <row r="401" spans="2:18" ht="12.75" customHeight="1" x14ac:dyDescent="0.2">
      <c r="B401" s="343"/>
      <c r="C401" s="343"/>
      <c r="D401" s="344">
        <v>7</v>
      </c>
      <c r="E401" s="1298" t="str">
        <f t="shared" si="21"/>
        <v/>
      </c>
      <c r="F401" s="1299"/>
      <c r="G401" s="755" t="str">
        <f t="shared" si="22"/>
        <v/>
      </c>
      <c r="H401" s="756"/>
      <c r="I401" s="390" t="str">
        <f>IF($E401="","",I386*IF(INDEX(F_ProdBM!$H:$H,MATCH($P401,F_ProdBM!$P:$P,0))=0,0,SUM(INDEX(F_ProdBM!I:I,MATCH($P401,F_ProdBM!$P:$P,0)))/INDEX(F_ProdBM!$H:$H,MATCH($P401,F_ProdBM!$P:$P,0))))</f>
        <v/>
      </c>
      <c r="J401" s="390" t="str">
        <f>IF($E401="","",J386*IF(INDEX(F_ProdBM!$H:$H,MATCH($P401,F_ProdBM!$P:$P,0))=0,0,SUM(INDEX(F_ProdBM!J:J,MATCH($P401,F_ProdBM!$P:$P,0)))/INDEX(F_ProdBM!$H:$H,MATCH($P401,F_ProdBM!$P:$P,0))))</f>
        <v/>
      </c>
      <c r="K401" s="390" t="str">
        <f>IF($E401="","",K386*IF(INDEX(F_ProdBM!$H:$H,MATCH($P401,F_ProdBM!$P:$P,0))=0,0,SUM(INDEX(F_ProdBM!K:K,MATCH($P401,F_ProdBM!$P:$P,0)))/INDEX(F_ProdBM!$H:$H,MATCH($P401,F_ProdBM!$P:$P,0))))</f>
        <v/>
      </c>
      <c r="L401" s="390" t="str">
        <f>IF($E401="","",L386*IF(INDEX(F_ProdBM!$H:$H,MATCH($P401,F_ProdBM!$P:$P,0))=0,0,SUM(INDEX(F_ProdBM!L:L,MATCH($P401,F_ProdBM!$P:$P,0)))/INDEX(F_ProdBM!$H:$H,MATCH($P401,F_ProdBM!$P:$P,0))))</f>
        <v/>
      </c>
      <c r="M401" s="390" t="str">
        <f>IF($E401="","",M386*IF(INDEX(F_ProdBM!$H:$H,MATCH($P401,F_ProdBM!$P:$P,0))=0,0,SUM(INDEX(F_ProdBM!M:M,MATCH($P401,F_ProdBM!$P:$P,0)))/INDEX(F_ProdBM!$H:$H,MATCH($P401,F_ProdBM!$P:$P,0))))</f>
        <v/>
      </c>
      <c r="N401" s="390" t="str">
        <f>IF($E401="","",N386*IF(INDEX(F_ProdBM!$H:$H,MATCH($P401,F_ProdBM!$P:$P,0))=0,0,SUM(INDEX(F_ProdBM!N:N,MATCH($P401,F_ProdBM!$P:$P,0)))/INDEX(F_ProdBM!$H:$H,MATCH($P401,F_ProdBM!$P:$P,0))))</f>
        <v/>
      </c>
      <c r="P401" s="175" t="str">
        <f>EUconst_SubAbsoluteReduction&amp;R366</f>
        <v>AbsRed_</v>
      </c>
    </row>
    <row r="402" spans="2:18" ht="12.75" customHeight="1" x14ac:dyDescent="0.2">
      <c r="B402" s="343"/>
      <c r="C402" s="343"/>
      <c r="D402" s="344">
        <v>8</v>
      </c>
      <c r="E402" s="1298" t="str">
        <f t="shared" si="21"/>
        <v/>
      </c>
      <c r="F402" s="1299"/>
      <c r="G402" s="755" t="str">
        <f t="shared" si="22"/>
        <v/>
      </c>
      <c r="H402" s="756"/>
      <c r="I402" s="390" t="str">
        <f>IF($E402="","",I387*IF(INDEX(F_ProdBM!$H:$H,MATCH($P402,F_ProdBM!$P:$P,0))=0,0,SUM(INDEX(F_ProdBM!I:I,MATCH($P402,F_ProdBM!$P:$P,0)))/INDEX(F_ProdBM!$H:$H,MATCH($P402,F_ProdBM!$P:$P,0))))</f>
        <v/>
      </c>
      <c r="J402" s="390" t="str">
        <f>IF($E402="","",J387*IF(INDEX(F_ProdBM!$H:$H,MATCH($P402,F_ProdBM!$P:$P,0))=0,0,SUM(INDEX(F_ProdBM!J:J,MATCH($P402,F_ProdBM!$P:$P,0)))/INDEX(F_ProdBM!$H:$H,MATCH($P402,F_ProdBM!$P:$P,0))))</f>
        <v/>
      </c>
      <c r="K402" s="390" t="str">
        <f>IF($E402="","",K387*IF(INDEX(F_ProdBM!$H:$H,MATCH($P402,F_ProdBM!$P:$P,0))=0,0,SUM(INDEX(F_ProdBM!K:K,MATCH($P402,F_ProdBM!$P:$P,0)))/INDEX(F_ProdBM!$H:$H,MATCH($P402,F_ProdBM!$P:$P,0))))</f>
        <v/>
      </c>
      <c r="L402" s="390" t="str">
        <f>IF($E402="","",L387*IF(INDEX(F_ProdBM!$H:$H,MATCH($P402,F_ProdBM!$P:$P,0))=0,0,SUM(INDEX(F_ProdBM!L:L,MATCH($P402,F_ProdBM!$P:$P,0)))/INDEX(F_ProdBM!$H:$H,MATCH($P402,F_ProdBM!$P:$P,0))))</f>
        <v/>
      </c>
      <c r="M402" s="390" t="str">
        <f>IF($E402="","",M387*IF(INDEX(F_ProdBM!$H:$H,MATCH($P402,F_ProdBM!$P:$P,0))=0,0,SUM(INDEX(F_ProdBM!M:M,MATCH($P402,F_ProdBM!$P:$P,0)))/INDEX(F_ProdBM!$H:$H,MATCH($P402,F_ProdBM!$P:$P,0))))</f>
        <v/>
      </c>
      <c r="N402" s="390" t="str">
        <f>IF($E402="","",N387*IF(INDEX(F_ProdBM!$H:$H,MATCH($P402,F_ProdBM!$P:$P,0))=0,0,SUM(INDEX(F_ProdBM!N:N,MATCH($P402,F_ProdBM!$P:$P,0)))/INDEX(F_ProdBM!$H:$H,MATCH($P402,F_ProdBM!$P:$P,0))))</f>
        <v/>
      </c>
      <c r="P402" s="175" t="str">
        <f>EUconst_SubAbsoluteReduction&amp;R366</f>
        <v>AbsRed_</v>
      </c>
    </row>
    <row r="403" spans="2:18" ht="12.75" customHeight="1" x14ac:dyDescent="0.2">
      <c r="B403" s="343"/>
      <c r="C403" s="343"/>
      <c r="D403" s="344">
        <v>9</v>
      </c>
      <c r="E403" s="1298" t="str">
        <f t="shared" si="21"/>
        <v/>
      </c>
      <c r="F403" s="1299"/>
      <c r="G403" s="755" t="str">
        <f t="shared" si="22"/>
        <v/>
      </c>
      <c r="H403" s="756"/>
      <c r="I403" s="390" t="str">
        <f>IF($E403="","",I388*IF(INDEX(F_ProdBM!$H:$H,MATCH($P403,F_ProdBM!$P:$P,0))=0,0,SUM(INDEX(F_ProdBM!I:I,MATCH($P403,F_ProdBM!$P:$P,0)))/INDEX(F_ProdBM!$H:$H,MATCH($P403,F_ProdBM!$P:$P,0))))</f>
        <v/>
      </c>
      <c r="J403" s="390" t="str">
        <f>IF($E403="","",J388*IF(INDEX(F_ProdBM!$H:$H,MATCH($P403,F_ProdBM!$P:$P,0))=0,0,SUM(INDEX(F_ProdBM!J:J,MATCH($P403,F_ProdBM!$P:$P,0)))/INDEX(F_ProdBM!$H:$H,MATCH($P403,F_ProdBM!$P:$P,0))))</f>
        <v/>
      </c>
      <c r="K403" s="390" t="str">
        <f>IF($E403="","",K388*IF(INDEX(F_ProdBM!$H:$H,MATCH($P403,F_ProdBM!$P:$P,0))=0,0,SUM(INDEX(F_ProdBM!K:K,MATCH($P403,F_ProdBM!$P:$P,0)))/INDEX(F_ProdBM!$H:$H,MATCH($P403,F_ProdBM!$P:$P,0))))</f>
        <v/>
      </c>
      <c r="L403" s="390" t="str">
        <f>IF($E403="","",L388*IF(INDEX(F_ProdBM!$H:$H,MATCH($P403,F_ProdBM!$P:$P,0))=0,0,SUM(INDEX(F_ProdBM!L:L,MATCH($P403,F_ProdBM!$P:$P,0)))/INDEX(F_ProdBM!$H:$H,MATCH($P403,F_ProdBM!$P:$P,0))))</f>
        <v/>
      </c>
      <c r="M403" s="390" t="str">
        <f>IF($E403="","",M388*IF(INDEX(F_ProdBM!$H:$H,MATCH($P403,F_ProdBM!$P:$P,0))=0,0,SUM(INDEX(F_ProdBM!M:M,MATCH($P403,F_ProdBM!$P:$P,0)))/INDEX(F_ProdBM!$H:$H,MATCH($P403,F_ProdBM!$P:$P,0))))</f>
        <v/>
      </c>
      <c r="N403" s="390" t="str">
        <f>IF($E403="","",N388*IF(INDEX(F_ProdBM!$H:$H,MATCH($P403,F_ProdBM!$P:$P,0))=0,0,SUM(INDEX(F_ProdBM!N:N,MATCH($P403,F_ProdBM!$P:$P,0)))/INDEX(F_ProdBM!$H:$H,MATCH($P403,F_ProdBM!$P:$P,0))))</f>
        <v/>
      </c>
      <c r="P403" s="175" t="str">
        <f>EUconst_SubAbsoluteReduction&amp;R366</f>
        <v>AbsRed_</v>
      </c>
    </row>
    <row r="404" spans="2:18" ht="12.75" customHeight="1" x14ac:dyDescent="0.2">
      <c r="B404" s="343"/>
      <c r="C404" s="343"/>
      <c r="D404" s="344">
        <v>10</v>
      </c>
      <c r="E404" s="1300" t="str">
        <f t="shared" si="21"/>
        <v/>
      </c>
      <c r="F404" s="1301"/>
      <c r="G404" s="753" t="str">
        <f t="shared" si="22"/>
        <v/>
      </c>
      <c r="H404" s="754"/>
      <c r="I404" s="391" t="str">
        <f>IF($E404="","",I389*IF(INDEX(F_ProdBM!$H:$H,MATCH($P404,F_ProdBM!$P:$P,0))=0,0,SUM(INDEX(F_ProdBM!I:I,MATCH($P404,F_ProdBM!$P:$P,0)))/INDEX(F_ProdBM!$H:$H,MATCH($P404,F_ProdBM!$P:$P,0))))</f>
        <v/>
      </c>
      <c r="J404" s="391" t="str">
        <f>IF($E404="","",J389*IF(INDEX(F_ProdBM!$H:$H,MATCH($P404,F_ProdBM!$P:$P,0))=0,0,SUM(INDEX(F_ProdBM!J:J,MATCH($P404,F_ProdBM!$P:$P,0)))/INDEX(F_ProdBM!$H:$H,MATCH($P404,F_ProdBM!$P:$P,0))))</f>
        <v/>
      </c>
      <c r="K404" s="391" t="str">
        <f>IF($E404="","",K389*IF(INDEX(F_ProdBM!$H:$H,MATCH($P404,F_ProdBM!$P:$P,0))=0,0,SUM(INDEX(F_ProdBM!K:K,MATCH($P404,F_ProdBM!$P:$P,0)))/INDEX(F_ProdBM!$H:$H,MATCH($P404,F_ProdBM!$P:$P,0))))</f>
        <v/>
      </c>
      <c r="L404" s="391" t="str">
        <f>IF($E404="","",L389*IF(INDEX(F_ProdBM!$H:$H,MATCH($P404,F_ProdBM!$P:$P,0))=0,0,SUM(INDEX(F_ProdBM!L:L,MATCH($P404,F_ProdBM!$P:$P,0)))/INDEX(F_ProdBM!$H:$H,MATCH($P404,F_ProdBM!$P:$P,0))))</f>
        <v/>
      </c>
      <c r="M404" s="391" t="str">
        <f>IF($E404="","",M389*IF(INDEX(F_ProdBM!$H:$H,MATCH($P404,F_ProdBM!$P:$P,0))=0,0,SUM(INDEX(F_ProdBM!M:M,MATCH($P404,F_ProdBM!$P:$P,0)))/INDEX(F_ProdBM!$H:$H,MATCH($P404,F_ProdBM!$P:$P,0))))</f>
        <v/>
      </c>
      <c r="N404" s="391" t="str">
        <f>IF($E404="","",N389*IF(INDEX(F_ProdBM!$H:$H,MATCH($P404,F_ProdBM!$P:$P,0))=0,0,SUM(INDEX(F_ProdBM!N:N,MATCH($P404,F_ProdBM!$P:$P,0)))/INDEX(F_ProdBM!$H:$H,MATCH($P404,F_ProdBM!$P:$P,0))))</f>
        <v/>
      </c>
      <c r="P404" s="175" t="str">
        <f>EUconst_SubAbsoluteReduction&amp;R366</f>
        <v>AbsRed_</v>
      </c>
    </row>
    <row r="405" spans="2:18" ht="12.75" customHeight="1" x14ac:dyDescent="0.2">
      <c r="B405" s="343"/>
      <c r="C405" s="343"/>
      <c r="H405" s="669" t="str">
        <f>Translations!$B$323</f>
        <v>ОБЩО</v>
      </c>
      <c r="I405" s="386" t="str">
        <f t="shared" ref="I405:N405" si="23">IF(I375=EUconst_Cessation,-1,IF(COUNT(I395:I404)=0,"",SUM(I395:I404)))</f>
        <v/>
      </c>
      <c r="J405" s="386" t="str">
        <f t="shared" si="23"/>
        <v/>
      </c>
      <c r="K405" s="386" t="str">
        <f t="shared" si="23"/>
        <v/>
      </c>
      <c r="L405" s="386" t="str">
        <f t="shared" si="23"/>
        <v/>
      </c>
      <c r="M405" s="386" t="str">
        <f t="shared" si="23"/>
        <v/>
      </c>
      <c r="N405" s="386" t="str">
        <f t="shared" si="23"/>
        <v/>
      </c>
    </row>
    <row r="406" spans="2:18" ht="12.75" customHeight="1" x14ac:dyDescent="0.2"/>
    <row r="407" spans="2:18" ht="5.0999999999999996" customHeight="1" thickBot="1" x14ac:dyDescent="0.25">
      <c r="E407" s="432"/>
      <c r="F407" s="644"/>
      <c r="G407" s="644"/>
      <c r="H407" s="644"/>
      <c r="I407" s="644"/>
      <c r="J407" s="644"/>
      <c r="K407" s="644"/>
      <c r="L407" s="644"/>
      <c r="M407" s="644"/>
      <c r="N407" s="644"/>
    </row>
    <row r="408" spans="2:18" ht="5.0999999999999996" customHeight="1" thickBot="1" x14ac:dyDescent="0.3">
      <c r="C408" s="433"/>
      <c r="D408" s="433"/>
      <c r="E408" s="433"/>
      <c r="F408" s="433"/>
      <c r="G408" s="433"/>
      <c r="H408" s="433"/>
      <c r="I408" s="433"/>
      <c r="J408" s="433"/>
      <c r="K408" s="433"/>
      <c r="L408" s="433"/>
      <c r="M408" s="433"/>
      <c r="N408" s="433"/>
    </row>
    <row r="409" spans="2:18" ht="20.100000000000001" customHeight="1" thickBot="1" x14ac:dyDescent="0.25">
      <c r="C409" s="385">
        <f>C366+1</f>
        <v>4</v>
      </c>
      <c r="D409" s="1302" t="str">
        <f>Translations!$B$262</f>
        <v>Подинсталация с еталон за продукт:</v>
      </c>
      <c r="E409" s="1303"/>
      <c r="F409" s="1303"/>
      <c r="G409" s="1303"/>
      <c r="H409" s="1304"/>
      <c r="I409" s="1311" t="str">
        <f>R409</f>
        <v/>
      </c>
      <c r="J409" s="1312"/>
      <c r="K409" s="1312"/>
      <c r="L409" s="1312"/>
      <c r="M409" s="1312"/>
      <c r="N409" s="1313"/>
      <c r="P409" s="287" t="str">
        <f>Translations!$B$318</f>
        <v>Подробности: Продукт BM</v>
      </c>
      <c r="R409" s="668" t="str">
        <f>IF(INDEX(CNTR_SubInstListIsProdBM,$C409),INDEX(CNTR_SubInstListNames,$C409),"")</f>
        <v/>
      </c>
    </row>
    <row r="410" spans="2:18" ht="5.0999999999999996" customHeight="1" x14ac:dyDescent="0.2"/>
    <row r="411" spans="2:18" ht="25.5" customHeight="1" x14ac:dyDescent="0.2">
      <c r="E411" s="736"/>
      <c r="F411" s="736"/>
      <c r="G411" s="736"/>
      <c r="H411" s="746" t="str">
        <f>Translations!$B$271</f>
        <v>Референтна стойност</v>
      </c>
      <c r="I411" s="1268">
        <f>INDEX(EUconst_EndOfPeriods,COLUMNS($I$281:I411))</f>
        <v>2025</v>
      </c>
      <c r="J411" s="1268">
        <f>INDEX(EUconst_EndOfPeriods,COLUMNS($I$281:J411))</f>
        <v>2030</v>
      </c>
      <c r="K411" s="1268">
        <f>INDEX(EUconst_EndOfPeriods,COLUMNS($I$281:K411))</f>
        <v>2035</v>
      </c>
      <c r="L411" s="1268">
        <f>INDEX(EUconst_EndOfPeriods,COLUMNS($I$281:L411))</f>
        <v>2040</v>
      </c>
      <c r="M411" s="1268">
        <f>INDEX(EUconst_EndOfPeriods,COLUMNS($I$281:M411))</f>
        <v>2045</v>
      </c>
      <c r="N411" s="1268">
        <f>INDEX(EUconst_EndOfPeriods,COLUMNS($I$281:N411))</f>
        <v>2050</v>
      </c>
    </row>
    <row r="412" spans="2:18" ht="12.75" customHeight="1" x14ac:dyDescent="0.2">
      <c r="E412" s="736"/>
      <c r="F412" s="736"/>
      <c r="G412" s="736"/>
      <c r="H412" s="456" t="str">
        <f>INDEX(F_ProdBM!H:H,MATCH(P413,F_ProdBM!$P:$P,0)-1)</f>
        <v/>
      </c>
      <c r="I412" s="1269"/>
      <c r="J412" s="1269"/>
      <c r="K412" s="1269"/>
      <c r="L412" s="1269"/>
      <c r="M412" s="1269"/>
      <c r="N412" s="1269"/>
    </row>
    <row r="413" spans="2:18" ht="12.75" customHeight="1" x14ac:dyDescent="0.2">
      <c r="B413" s="343"/>
      <c r="C413" s="343"/>
      <c r="D413" s="752" t="s">
        <v>117</v>
      </c>
      <c r="E413" s="1275" t="str">
        <f>Translations!$B$319</f>
        <v>Цели в сравнение с базовата стойност</v>
      </c>
      <c r="F413" s="1275"/>
      <c r="G413" s="1276"/>
      <c r="H413" s="474" t="str">
        <f>INDEX(F_ProdBM!H:H,MATCH($P413,F_ProdBM!$P:$P,0))</f>
        <v/>
      </c>
      <c r="I413" s="441" t="str">
        <f>INDEX(F_ProdBM!I:I,MATCH($P413,F_ProdBM!$P:$P,0))</f>
        <v/>
      </c>
      <c r="J413" s="441" t="str">
        <f>INDEX(F_ProdBM!J:J,MATCH($P413,F_ProdBM!$P:$P,0))</f>
        <v/>
      </c>
      <c r="K413" s="441" t="str">
        <f>INDEX(F_ProdBM!K:K,MATCH($P413,F_ProdBM!$P:$P,0))</f>
        <v/>
      </c>
      <c r="L413" s="441" t="str">
        <f>INDEX(F_ProdBM!L:L,MATCH($P413,F_ProdBM!$P:$P,0))</f>
        <v/>
      </c>
      <c r="M413" s="441" t="str">
        <f>INDEX(F_ProdBM!M:M,MATCH($P413,F_ProdBM!$P:$P,0))</f>
        <v/>
      </c>
      <c r="N413" s="441" t="str">
        <f>INDEX(F_ProdBM!N:N,MATCH($P413,F_ProdBM!$P:$P,0))</f>
        <v/>
      </c>
      <c r="P413" s="312" t="str">
        <f>EUconst_SubRelToBaseline&amp;R409</f>
        <v>RelBL_</v>
      </c>
    </row>
    <row r="414" spans="2:18" ht="12.75" customHeight="1" x14ac:dyDescent="0.2">
      <c r="B414" s="343"/>
      <c r="C414" s="343"/>
      <c r="D414" s="752" t="s">
        <v>118</v>
      </c>
      <c r="E414" s="1277" t="str">
        <f>Translations!$B$320</f>
        <v>Цели спрямо съответната стойност на БМ</v>
      </c>
      <c r="F414" s="1277"/>
      <c r="G414" s="1278"/>
      <c r="H414" s="476" t="str">
        <f>INDEX(F_ProdBM!H:H,MATCH($P414,F_ProdBM!$P:$P,0))</f>
        <v/>
      </c>
      <c r="I414" s="381" t="str">
        <f>INDEX(F_ProdBM!I:I,MATCH($P414,F_ProdBM!$P:$P,0))</f>
        <v/>
      </c>
      <c r="J414" s="381" t="str">
        <f>INDEX(F_ProdBM!J:J,MATCH($P414,F_ProdBM!$P:$P,0))</f>
        <v/>
      </c>
      <c r="K414" s="381" t="str">
        <f>INDEX(F_ProdBM!K:K,MATCH($P414,F_ProdBM!$P:$P,0))</f>
        <v/>
      </c>
      <c r="L414" s="381" t="str">
        <f>INDEX(F_ProdBM!L:L,MATCH($P414,F_ProdBM!$P:$P,0))</f>
        <v/>
      </c>
      <c r="M414" s="381" t="str">
        <f>INDEX(F_ProdBM!M:M,MATCH($P414,F_ProdBM!$P:$P,0))</f>
        <v/>
      </c>
      <c r="N414" s="381" t="str">
        <f>INDEX(F_ProdBM!N:N,MATCH($P414,F_ProdBM!$P:$P,0))</f>
        <v/>
      </c>
      <c r="P414" s="312" t="str">
        <f>EUconst_SubRelToBM&amp;R409</f>
        <v>RelBM_</v>
      </c>
    </row>
    <row r="415" spans="2:18" ht="5.0999999999999996" customHeight="1" x14ac:dyDescent="0.2">
      <c r="B415" s="343"/>
      <c r="C415" s="343"/>
    </row>
    <row r="416" spans="2:18" ht="25.5" customHeight="1" x14ac:dyDescent="0.2">
      <c r="B416" s="343"/>
      <c r="C416" s="343"/>
      <c r="D416" s="736"/>
      <c r="E416" s="736"/>
      <c r="F416" s="736"/>
      <c r="G416" s="736"/>
      <c r="H416" s="746" t="str">
        <f>Translations!$B$271</f>
        <v>Референтна стойност</v>
      </c>
      <c r="I416" s="1268">
        <f>INDEX(EUconst_EndOfPeriods,COLUMNS($I$281:I416))</f>
        <v>2025</v>
      </c>
      <c r="J416" s="1268">
        <f>INDEX(EUconst_EndOfPeriods,COLUMNS($I$281:J416))</f>
        <v>2030</v>
      </c>
      <c r="K416" s="1268">
        <f>INDEX(EUconst_EndOfPeriods,COLUMNS($I$281:K416))</f>
        <v>2035</v>
      </c>
      <c r="L416" s="1268">
        <f>INDEX(EUconst_EndOfPeriods,COLUMNS($I$281:L416))</f>
        <v>2040</v>
      </c>
      <c r="M416" s="1268">
        <f>INDEX(EUconst_EndOfPeriods,COLUMNS($I$281:M416))</f>
        <v>2045</v>
      </c>
      <c r="N416" s="1268">
        <f>INDEX(EUconst_EndOfPeriods,COLUMNS($I$281:N416))</f>
        <v>2050</v>
      </c>
    </row>
    <row r="417" spans="2:16" ht="12.75" customHeight="1" x14ac:dyDescent="0.2">
      <c r="B417" s="343"/>
      <c r="C417" s="343"/>
      <c r="G417" s="736"/>
      <c r="H417" s="456" t="str">
        <f>H412</f>
        <v/>
      </c>
      <c r="I417" s="1269"/>
      <c r="J417" s="1269"/>
      <c r="K417" s="1269"/>
      <c r="L417" s="1269"/>
      <c r="M417" s="1269"/>
      <c r="N417" s="1269"/>
    </row>
    <row r="418" spans="2:16" ht="12.75" customHeight="1" x14ac:dyDescent="0.2">
      <c r="B418" s="343"/>
      <c r="C418" s="343"/>
      <c r="D418" s="752" t="s">
        <v>119</v>
      </c>
      <c r="E418" s="1274" t="str">
        <f>Translations!$B$321</f>
        <v>Абсолютно специфично намаление в сравнение с изходното ниво</v>
      </c>
      <c r="F418" s="1274"/>
      <c r="G418" s="1274"/>
      <c r="H418" s="361" t="str">
        <f>INDEX(F_ProdBM!H:H,MATCH($P418,F_ProdBM!$P:$P,0))</f>
        <v/>
      </c>
      <c r="I418" s="481" t="str">
        <f>INDEX(F_ProdBM!I:I,MATCH($P418,F_ProdBM!$P:$P,0))</f>
        <v/>
      </c>
      <c r="J418" s="481" t="str">
        <f>INDEX(F_ProdBM!J:J,MATCH($P418,F_ProdBM!$P:$P,0))</f>
        <v/>
      </c>
      <c r="K418" s="481" t="str">
        <f>INDEX(F_ProdBM!K:K,MATCH($P418,F_ProdBM!$P:$P,0))</f>
        <v/>
      </c>
      <c r="L418" s="481" t="str">
        <f>INDEX(F_ProdBM!L:L,MATCH($P418,F_ProdBM!$P:$P,0))</f>
        <v/>
      </c>
      <c r="M418" s="481" t="str">
        <f>INDEX(F_ProdBM!M:M,MATCH($P418,F_ProdBM!$P:$P,0))</f>
        <v/>
      </c>
      <c r="N418" s="481" t="str">
        <f>INDEX(F_ProdBM!N:N,MATCH($P418,F_ProdBM!$P:$P,0))</f>
        <v/>
      </c>
      <c r="P418" s="175" t="str">
        <f>EUconst_SubAbsoluteReduction&amp;R409</f>
        <v>AbsRed_</v>
      </c>
    </row>
    <row r="419" spans="2:16" ht="5.0999999999999996" customHeight="1" x14ac:dyDescent="0.2">
      <c r="B419" s="343"/>
      <c r="C419" s="343"/>
    </row>
    <row r="420" spans="2:16" ht="12.75" customHeight="1" x14ac:dyDescent="0.2">
      <c r="B420" s="343"/>
      <c r="C420" s="343"/>
      <c r="D420" s="752" t="s">
        <v>120</v>
      </c>
      <c r="E420" s="30" t="str">
        <f>Translations!$B$322</f>
        <v>Дял на въздействието на всяка мярка (100 % = стойността по точка iii.)</v>
      </c>
    </row>
    <row r="421" spans="2:16" ht="5.0999999999999996" customHeight="1" x14ac:dyDescent="0.2">
      <c r="B421" s="343"/>
      <c r="C421" s="343"/>
    </row>
    <row r="422" spans="2:16" ht="12.75" customHeight="1" x14ac:dyDescent="0.2">
      <c r="B422" s="343"/>
      <c r="C422" s="343"/>
      <c r="E422" s="387" t="str">
        <f>Translations!$B$199</f>
        <v>Мярка</v>
      </c>
      <c r="F422" s="644"/>
      <c r="G422" s="1296" t="str">
        <f>Translations!$B$228</f>
        <v>Инвестиции</v>
      </c>
      <c r="H422" s="1297"/>
      <c r="I422" s="388">
        <v>2025</v>
      </c>
      <c r="J422" s="388">
        <v>2030</v>
      </c>
      <c r="K422" s="388">
        <v>2035</v>
      </c>
      <c r="L422" s="388">
        <v>2040</v>
      </c>
      <c r="M422" s="388">
        <v>2045</v>
      </c>
      <c r="N422" s="388">
        <v>2050</v>
      </c>
    </row>
    <row r="423" spans="2:16" ht="12.75" customHeight="1" x14ac:dyDescent="0.2">
      <c r="B423" s="343"/>
      <c r="C423" s="343"/>
      <c r="D423" s="344">
        <v>1</v>
      </c>
      <c r="E423" s="1310" t="str">
        <f>IF(INDEX(F_ProdBM!E:E,MATCH($P423,F_ProdBM!$P:$P,0))="","",INDEX(F_ProdBM!E:E,MATCH($P423,F_ProdBM!$P:$P,0)))</f>
        <v/>
      </c>
      <c r="F423" s="1310"/>
      <c r="G423" s="760" t="str">
        <f>IF(INDEX(F_ProdBM!G:G,MATCH($P423,F_ProdBM!$P:$P,0))="","",INDEX(F_ProdBM!G:G,MATCH($P423,F_ProdBM!$P:$P,0)))</f>
        <v/>
      </c>
      <c r="H423" s="761"/>
      <c r="I423" s="389" t="str">
        <f>IF($E423="","",INDEX(F_ProdBM!I:I,MATCH($P423,F_ProdBM!$P:$P,0)))</f>
        <v/>
      </c>
      <c r="J423" s="389" t="str">
        <f>IF($E423="","",INDEX(F_ProdBM!J:J,MATCH($P423,F_ProdBM!$P:$P,0)))</f>
        <v/>
      </c>
      <c r="K423" s="389" t="str">
        <f>IF($E423="","",INDEX(F_ProdBM!K:K,MATCH($P423,F_ProdBM!$P:$P,0)))</f>
        <v/>
      </c>
      <c r="L423" s="389" t="str">
        <f>IF($E423="","",INDEX(F_ProdBM!L:L,MATCH($P423,F_ProdBM!$P:$P,0)))</f>
        <v/>
      </c>
      <c r="M423" s="389" t="str">
        <f>IF($E423="","",INDEX(F_ProdBM!M:M,MATCH($P423,F_ProdBM!$P:$P,0)))</f>
        <v/>
      </c>
      <c r="N423" s="389" t="str">
        <f>IF($E423="","",INDEX(F_ProdBM!N:N,MATCH($P423,F_ProdBM!$P:$P,0)))</f>
        <v/>
      </c>
      <c r="P423" s="175" t="str">
        <f>EUconst_SubMeasureImpact&amp;R409&amp;"_"&amp;D423</f>
        <v>SubMeasImp__1</v>
      </c>
    </row>
    <row r="424" spans="2:16" ht="12.75" customHeight="1" x14ac:dyDescent="0.2">
      <c r="B424" s="343"/>
      <c r="C424" s="343"/>
      <c r="D424" s="344">
        <v>2</v>
      </c>
      <c r="E424" s="1298" t="str">
        <f>IF(INDEX(F_ProdBM!E:E,MATCH($P424,F_ProdBM!$P:$P,0))="","",INDEX(F_ProdBM!E:E,MATCH($P424,F_ProdBM!$P:$P,0)))</f>
        <v/>
      </c>
      <c r="F424" s="1299"/>
      <c r="G424" s="755" t="str">
        <f>IF(INDEX(F_ProdBM!G:G,MATCH($P424,F_ProdBM!$P:$P,0))="","",INDEX(F_ProdBM!G:G,MATCH($P424,F_ProdBM!$P:$P,0)))</f>
        <v/>
      </c>
      <c r="H424" s="756"/>
      <c r="I424" s="390" t="str">
        <f>IF($E424="","",INDEX(F_ProdBM!I:I,MATCH($P424,F_ProdBM!$P:$P,0)))</f>
        <v/>
      </c>
      <c r="J424" s="390" t="str">
        <f>IF($E424="","",INDEX(F_ProdBM!J:J,MATCH($P424,F_ProdBM!$P:$P,0)))</f>
        <v/>
      </c>
      <c r="K424" s="390" t="str">
        <f>IF($E424="","",INDEX(F_ProdBM!K:K,MATCH($P424,F_ProdBM!$P:$P,0)))</f>
        <v/>
      </c>
      <c r="L424" s="390" t="str">
        <f>IF($E424="","",INDEX(F_ProdBM!L:L,MATCH($P424,F_ProdBM!$P:$P,0)))</f>
        <v/>
      </c>
      <c r="M424" s="390" t="str">
        <f>IF($E424="","",INDEX(F_ProdBM!M:M,MATCH($P424,F_ProdBM!$P:$P,0)))</f>
        <v/>
      </c>
      <c r="N424" s="390" t="str">
        <f>IF($E424="","",INDEX(F_ProdBM!N:N,MATCH($P424,F_ProdBM!$P:$P,0)))</f>
        <v/>
      </c>
      <c r="P424" s="175" t="str">
        <f>EUconst_SubMeasureImpact&amp;R409&amp;"_"&amp;D424</f>
        <v>SubMeasImp__2</v>
      </c>
    </row>
    <row r="425" spans="2:16" ht="12.75" customHeight="1" x14ac:dyDescent="0.2">
      <c r="B425" s="343"/>
      <c r="C425" s="343"/>
      <c r="D425" s="344">
        <v>3</v>
      </c>
      <c r="E425" s="1298" t="str">
        <f>IF(INDEX(F_ProdBM!E:E,MATCH($P425,F_ProdBM!$P:$P,0))="","",INDEX(F_ProdBM!E:E,MATCH($P425,F_ProdBM!$P:$P,0)))</f>
        <v/>
      </c>
      <c r="F425" s="1299"/>
      <c r="G425" s="755" t="str">
        <f>IF(INDEX(F_ProdBM!G:G,MATCH($P425,F_ProdBM!$P:$P,0))="","",INDEX(F_ProdBM!G:G,MATCH($P425,F_ProdBM!$P:$P,0)))</f>
        <v/>
      </c>
      <c r="H425" s="756"/>
      <c r="I425" s="390" t="str">
        <f>IF($E425="","",INDEX(F_ProdBM!I:I,MATCH($P425,F_ProdBM!$P:$P,0)))</f>
        <v/>
      </c>
      <c r="J425" s="390" t="str">
        <f>IF($E425="","",INDEX(F_ProdBM!J:J,MATCH($P425,F_ProdBM!$P:$P,0)))</f>
        <v/>
      </c>
      <c r="K425" s="390" t="str">
        <f>IF($E425="","",INDEX(F_ProdBM!K:K,MATCH($P425,F_ProdBM!$P:$P,0)))</f>
        <v/>
      </c>
      <c r="L425" s="390" t="str">
        <f>IF($E425="","",INDEX(F_ProdBM!L:L,MATCH($P425,F_ProdBM!$P:$P,0)))</f>
        <v/>
      </c>
      <c r="M425" s="390" t="str">
        <f>IF($E425="","",INDEX(F_ProdBM!M:M,MATCH($P425,F_ProdBM!$P:$P,0)))</f>
        <v/>
      </c>
      <c r="N425" s="390" t="str">
        <f>IF($E425="","",INDEX(F_ProdBM!N:N,MATCH($P425,F_ProdBM!$P:$P,0)))</f>
        <v/>
      </c>
      <c r="P425" s="175" t="str">
        <f>EUconst_SubMeasureImpact&amp;R409&amp;"_"&amp;D425</f>
        <v>SubMeasImp__3</v>
      </c>
    </row>
    <row r="426" spans="2:16" ht="12.75" customHeight="1" x14ac:dyDescent="0.2">
      <c r="B426" s="343"/>
      <c r="C426" s="343"/>
      <c r="D426" s="344">
        <v>4</v>
      </c>
      <c r="E426" s="1298" t="str">
        <f>IF(INDEX(F_ProdBM!E:E,MATCH($P426,F_ProdBM!$P:$P,0))="","",INDEX(F_ProdBM!E:E,MATCH($P426,F_ProdBM!$P:$P,0)))</f>
        <v/>
      </c>
      <c r="F426" s="1299"/>
      <c r="G426" s="755" t="str">
        <f>IF(INDEX(F_ProdBM!G:G,MATCH($P426,F_ProdBM!$P:$P,0))="","",INDEX(F_ProdBM!G:G,MATCH($P426,F_ProdBM!$P:$P,0)))</f>
        <v/>
      </c>
      <c r="H426" s="756"/>
      <c r="I426" s="390" t="str">
        <f>IF($E426="","",INDEX(F_ProdBM!I:I,MATCH($P426,F_ProdBM!$P:$P,0)))</f>
        <v/>
      </c>
      <c r="J426" s="390" t="str">
        <f>IF($E426="","",INDEX(F_ProdBM!J:J,MATCH($P426,F_ProdBM!$P:$P,0)))</f>
        <v/>
      </c>
      <c r="K426" s="390" t="str">
        <f>IF($E426="","",INDEX(F_ProdBM!K:K,MATCH($P426,F_ProdBM!$P:$P,0)))</f>
        <v/>
      </c>
      <c r="L426" s="390" t="str">
        <f>IF($E426="","",INDEX(F_ProdBM!L:L,MATCH($P426,F_ProdBM!$P:$P,0)))</f>
        <v/>
      </c>
      <c r="M426" s="390" t="str">
        <f>IF($E426="","",INDEX(F_ProdBM!M:M,MATCH($P426,F_ProdBM!$P:$P,0)))</f>
        <v/>
      </c>
      <c r="N426" s="390" t="str">
        <f>IF($E426="","",INDEX(F_ProdBM!N:N,MATCH($P426,F_ProdBM!$P:$P,0)))</f>
        <v/>
      </c>
      <c r="P426" s="175" t="str">
        <f>EUconst_SubMeasureImpact&amp;R409&amp;"_"&amp;D426</f>
        <v>SubMeasImp__4</v>
      </c>
    </row>
    <row r="427" spans="2:16" ht="12.75" customHeight="1" x14ac:dyDescent="0.2">
      <c r="B427" s="343"/>
      <c r="C427" s="343"/>
      <c r="D427" s="344">
        <v>5</v>
      </c>
      <c r="E427" s="1298" t="str">
        <f>IF(INDEX(F_ProdBM!E:E,MATCH($P427,F_ProdBM!$P:$P,0))="","",INDEX(F_ProdBM!E:E,MATCH($P427,F_ProdBM!$P:$P,0)))</f>
        <v/>
      </c>
      <c r="F427" s="1299"/>
      <c r="G427" s="755" t="str">
        <f>IF(INDEX(F_ProdBM!G:G,MATCH($P427,F_ProdBM!$P:$P,0))="","",INDEX(F_ProdBM!G:G,MATCH($P427,F_ProdBM!$P:$P,0)))</f>
        <v/>
      </c>
      <c r="H427" s="756"/>
      <c r="I427" s="390" t="str">
        <f>IF($E427="","",INDEX(F_ProdBM!I:I,MATCH($P427,F_ProdBM!$P:$P,0)))</f>
        <v/>
      </c>
      <c r="J427" s="390" t="str">
        <f>IF($E427="","",INDEX(F_ProdBM!J:J,MATCH($P427,F_ProdBM!$P:$P,0)))</f>
        <v/>
      </c>
      <c r="K427" s="390" t="str">
        <f>IF($E427="","",INDEX(F_ProdBM!K:K,MATCH($P427,F_ProdBM!$P:$P,0)))</f>
        <v/>
      </c>
      <c r="L427" s="390" t="str">
        <f>IF($E427="","",INDEX(F_ProdBM!L:L,MATCH($P427,F_ProdBM!$P:$P,0)))</f>
        <v/>
      </c>
      <c r="M427" s="390" t="str">
        <f>IF($E427="","",INDEX(F_ProdBM!M:M,MATCH($P427,F_ProdBM!$P:$P,0)))</f>
        <v/>
      </c>
      <c r="N427" s="390" t="str">
        <f>IF($E427="","",INDEX(F_ProdBM!N:N,MATCH($P427,F_ProdBM!$P:$P,0)))</f>
        <v/>
      </c>
      <c r="P427" s="175" t="str">
        <f>EUconst_SubMeasureImpact&amp;R409&amp;"_"&amp;D427</f>
        <v>SubMeasImp__5</v>
      </c>
    </row>
    <row r="428" spans="2:16" ht="12.75" customHeight="1" x14ac:dyDescent="0.2">
      <c r="B428" s="343"/>
      <c r="C428" s="343"/>
      <c r="D428" s="344">
        <v>6</v>
      </c>
      <c r="E428" s="1298" t="str">
        <f>IF(INDEX(F_ProdBM!E:E,MATCH($P428,F_ProdBM!$P:$P,0))="","",INDEX(F_ProdBM!E:E,MATCH($P428,F_ProdBM!$P:$P,0)))</f>
        <v/>
      </c>
      <c r="F428" s="1299"/>
      <c r="G428" s="755" t="str">
        <f>IF(INDEX(F_ProdBM!G:G,MATCH($P428,F_ProdBM!$P:$P,0))="","",INDEX(F_ProdBM!G:G,MATCH($P428,F_ProdBM!$P:$P,0)))</f>
        <v/>
      </c>
      <c r="H428" s="756"/>
      <c r="I428" s="390" t="str">
        <f>IF($E428="","",INDEX(F_ProdBM!I:I,MATCH($P428,F_ProdBM!$P:$P,0)))</f>
        <v/>
      </c>
      <c r="J428" s="390" t="str">
        <f>IF($E428="","",INDEX(F_ProdBM!J:J,MATCH($P428,F_ProdBM!$P:$P,0)))</f>
        <v/>
      </c>
      <c r="K428" s="390" t="str">
        <f>IF($E428="","",INDEX(F_ProdBM!K:K,MATCH($P428,F_ProdBM!$P:$P,0)))</f>
        <v/>
      </c>
      <c r="L428" s="390" t="str">
        <f>IF($E428="","",INDEX(F_ProdBM!L:L,MATCH($P428,F_ProdBM!$P:$P,0)))</f>
        <v/>
      </c>
      <c r="M428" s="390" t="str">
        <f>IF($E428="","",INDEX(F_ProdBM!M:M,MATCH($P428,F_ProdBM!$P:$P,0)))</f>
        <v/>
      </c>
      <c r="N428" s="390" t="str">
        <f>IF($E428="","",INDEX(F_ProdBM!N:N,MATCH($P428,F_ProdBM!$P:$P,0)))</f>
        <v/>
      </c>
      <c r="P428" s="175" t="str">
        <f>EUconst_SubMeasureImpact&amp;R409&amp;"_"&amp;D428</f>
        <v>SubMeasImp__6</v>
      </c>
    </row>
    <row r="429" spans="2:16" ht="12.75" customHeight="1" x14ac:dyDescent="0.2">
      <c r="B429" s="343"/>
      <c r="C429" s="343"/>
      <c r="D429" s="344">
        <v>7</v>
      </c>
      <c r="E429" s="1298" t="str">
        <f>IF(INDEX(F_ProdBM!E:E,MATCH($P429,F_ProdBM!$P:$P,0))="","",INDEX(F_ProdBM!E:E,MATCH($P429,F_ProdBM!$P:$P,0)))</f>
        <v/>
      </c>
      <c r="F429" s="1299"/>
      <c r="G429" s="755" t="str">
        <f>IF(INDEX(F_ProdBM!G:G,MATCH($P429,F_ProdBM!$P:$P,0))="","",INDEX(F_ProdBM!G:G,MATCH($P429,F_ProdBM!$P:$P,0)))</f>
        <v/>
      </c>
      <c r="H429" s="756"/>
      <c r="I429" s="390" t="str">
        <f>IF($E429="","",INDEX(F_ProdBM!I:I,MATCH($P429,F_ProdBM!$P:$P,0)))</f>
        <v/>
      </c>
      <c r="J429" s="390" t="str">
        <f>IF($E429="","",INDEX(F_ProdBM!J:J,MATCH($P429,F_ProdBM!$P:$P,0)))</f>
        <v/>
      </c>
      <c r="K429" s="390" t="str">
        <f>IF($E429="","",INDEX(F_ProdBM!K:K,MATCH($P429,F_ProdBM!$P:$P,0)))</f>
        <v/>
      </c>
      <c r="L429" s="390" t="str">
        <f>IF($E429="","",INDEX(F_ProdBM!L:L,MATCH($P429,F_ProdBM!$P:$P,0)))</f>
        <v/>
      </c>
      <c r="M429" s="390" t="str">
        <f>IF($E429="","",INDEX(F_ProdBM!M:M,MATCH($P429,F_ProdBM!$P:$P,0)))</f>
        <v/>
      </c>
      <c r="N429" s="390" t="str">
        <f>IF($E429="","",INDEX(F_ProdBM!N:N,MATCH($P429,F_ProdBM!$P:$P,0)))</f>
        <v/>
      </c>
      <c r="P429" s="175" t="str">
        <f>EUconst_SubMeasureImpact&amp;R409&amp;"_"&amp;D429</f>
        <v>SubMeasImp__7</v>
      </c>
    </row>
    <row r="430" spans="2:16" ht="12.75" customHeight="1" x14ac:dyDescent="0.2">
      <c r="B430" s="343"/>
      <c r="C430" s="343"/>
      <c r="D430" s="344">
        <v>8</v>
      </c>
      <c r="E430" s="1298" t="str">
        <f>IF(INDEX(F_ProdBM!E:E,MATCH($P430,F_ProdBM!$P:$P,0))="","",INDEX(F_ProdBM!E:E,MATCH($P430,F_ProdBM!$P:$P,0)))</f>
        <v/>
      </c>
      <c r="F430" s="1299"/>
      <c r="G430" s="755" t="str">
        <f>IF(INDEX(F_ProdBM!G:G,MATCH($P430,F_ProdBM!$P:$P,0))="","",INDEX(F_ProdBM!G:G,MATCH($P430,F_ProdBM!$P:$P,0)))</f>
        <v/>
      </c>
      <c r="H430" s="756"/>
      <c r="I430" s="390" t="str">
        <f>IF($E430="","",INDEX(F_ProdBM!I:I,MATCH($P430,F_ProdBM!$P:$P,0)))</f>
        <v/>
      </c>
      <c r="J430" s="390" t="str">
        <f>IF($E430="","",INDEX(F_ProdBM!J:J,MATCH($P430,F_ProdBM!$P:$P,0)))</f>
        <v/>
      </c>
      <c r="K430" s="390" t="str">
        <f>IF($E430="","",INDEX(F_ProdBM!K:K,MATCH($P430,F_ProdBM!$P:$P,0)))</f>
        <v/>
      </c>
      <c r="L430" s="390" t="str">
        <f>IF($E430="","",INDEX(F_ProdBM!L:L,MATCH($P430,F_ProdBM!$P:$P,0)))</f>
        <v/>
      </c>
      <c r="M430" s="390" t="str">
        <f>IF($E430="","",INDEX(F_ProdBM!M:M,MATCH($P430,F_ProdBM!$P:$P,0)))</f>
        <v/>
      </c>
      <c r="N430" s="390" t="str">
        <f>IF($E430="","",INDEX(F_ProdBM!N:N,MATCH($P430,F_ProdBM!$P:$P,0)))</f>
        <v/>
      </c>
      <c r="P430" s="175" t="str">
        <f>EUconst_SubMeasureImpact&amp;R409&amp;"_"&amp;D430</f>
        <v>SubMeasImp__8</v>
      </c>
    </row>
    <row r="431" spans="2:16" ht="12.75" customHeight="1" x14ac:dyDescent="0.2">
      <c r="B431" s="343"/>
      <c r="C431" s="343"/>
      <c r="D431" s="344">
        <v>9</v>
      </c>
      <c r="E431" s="1298" t="str">
        <f>IF(INDEX(F_ProdBM!E:E,MATCH($P431,F_ProdBM!$P:$P,0))="","",INDEX(F_ProdBM!E:E,MATCH($P431,F_ProdBM!$P:$P,0)))</f>
        <v/>
      </c>
      <c r="F431" s="1299"/>
      <c r="G431" s="755" t="str">
        <f>IF(INDEX(F_ProdBM!G:G,MATCH($P431,F_ProdBM!$P:$P,0))="","",INDEX(F_ProdBM!G:G,MATCH($P431,F_ProdBM!$P:$P,0)))</f>
        <v/>
      </c>
      <c r="H431" s="756"/>
      <c r="I431" s="390" t="str">
        <f>IF($E431="","",INDEX(F_ProdBM!I:I,MATCH($P431,F_ProdBM!$P:$P,0)))</f>
        <v/>
      </c>
      <c r="J431" s="390" t="str">
        <f>IF($E431="","",INDEX(F_ProdBM!J:J,MATCH($P431,F_ProdBM!$P:$P,0)))</f>
        <v/>
      </c>
      <c r="K431" s="390" t="str">
        <f>IF($E431="","",INDEX(F_ProdBM!K:K,MATCH($P431,F_ProdBM!$P:$P,0)))</f>
        <v/>
      </c>
      <c r="L431" s="390" t="str">
        <f>IF($E431="","",INDEX(F_ProdBM!L:L,MATCH($P431,F_ProdBM!$P:$P,0)))</f>
        <v/>
      </c>
      <c r="M431" s="390" t="str">
        <f>IF($E431="","",INDEX(F_ProdBM!M:M,MATCH($P431,F_ProdBM!$P:$P,0)))</f>
        <v/>
      </c>
      <c r="N431" s="390" t="str">
        <f>IF($E431="","",INDEX(F_ProdBM!N:N,MATCH($P431,F_ProdBM!$P:$P,0)))</f>
        <v/>
      </c>
      <c r="P431" s="175" t="str">
        <f>EUconst_SubMeasureImpact&amp;R409&amp;"_"&amp;D431</f>
        <v>SubMeasImp__9</v>
      </c>
    </row>
    <row r="432" spans="2:16" ht="12.75" customHeight="1" x14ac:dyDescent="0.2">
      <c r="B432" s="343"/>
      <c r="C432" s="343"/>
      <c r="D432" s="344">
        <v>10</v>
      </c>
      <c r="E432" s="1300" t="str">
        <f>IF(INDEX(F_ProdBM!E:E,MATCH($P432,F_ProdBM!$P:$P,0))="","",INDEX(F_ProdBM!E:E,MATCH($P432,F_ProdBM!$P:$P,0)))</f>
        <v/>
      </c>
      <c r="F432" s="1301"/>
      <c r="G432" s="753" t="str">
        <f>IF(INDEX(F_ProdBM!G:G,MATCH($P432,F_ProdBM!$P:$P,0))="","",INDEX(F_ProdBM!G:G,MATCH($P432,F_ProdBM!$P:$P,0)))</f>
        <v/>
      </c>
      <c r="H432" s="754"/>
      <c r="I432" s="391" t="str">
        <f>IF($E432="","",INDEX(F_ProdBM!I:I,MATCH($P432,F_ProdBM!$P:$P,0)))</f>
        <v/>
      </c>
      <c r="J432" s="391" t="str">
        <f>IF($E432="","",INDEX(F_ProdBM!J:J,MATCH($P432,F_ProdBM!$P:$P,0)))</f>
        <v/>
      </c>
      <c r="K432" s="391" t="str">
        <f>IF($E432="","",INDEX(F_ProdBM!K:K,MATCH($P432,F_ProdBM!$P:$P,0)))</f>
        <v/>
      </c>
      <c r="L432" s="391" t="str">
        <f>IF($E432="","",INDEX(F_ProdBM!L:L,MATCH($P432,F_ProdBM!$P:$P,0)))</f>
        <v/>
      </c>
      <c r="M432" s="391" t="str">
        <f>IF($E432="","",INDEX(F_ProdBM!M:M,MATCH($P432,F_ProdBM!$P:$P,0)))</f>
        <v/>
      </c>
      <c r="N432" s="391" t="str">
        <f>IF($E432="","",INDEX(F_ProdBM!N:N,MATCH($P432,F_ProdBM!$P:$P,0)))</f>
        <v/>
      </c>
      <c r="P432" s="175" t="str">
        <f>EUconst_SubMeasureImpact&amp;R409&amp;"_"&amp;D432</f>
        <v>SubMeasImp__10</v>
      </c>
    </row>
    <row r="433" spans="2:16" ht="12.75" customHeight="1" x14ac:dyDescent="0.2">
      <c r="B433" s="343"/>
      <c r="C433" s="343"/>
      <c r="H433" s="669" t="str">
        <f>Translations!$B$323</f>
        <v>ОБЩО</v>
      </c>
      <c r="I433" s="434" t="str">
        <f>IF(COUNT(I423:I432)=0,"",SUM(I423:I432))</f>
        <v/>
      </c>
      <c r="J433" s="434" t="str">
        <f t="shared" ref="J433:N433" si="24">IF(COUNT(J423:J432)=0,"",SUM(J423:J432))</f>
        <v/>
      </c>
      <c r="K433" s="434" t="str">
        <f t="shared" si="24"/>
        <v/>
      </c>
      <c r="L433" s="434" t="str">
        <f t="shared" si="24"/>
        <v/>
      </c>
      <c r="M433" s="434" t="str">
        <f t="shared" si="24"/>
        <v/>
      </c>
      <c r="N433" s="434" t="str">
        <f t="shared" si="24"/>
        <v/>
      </c>
    </row>
    <row r="434" spans="2:16" ht="5.0999999999999996" customHeight="1" x14ac:dyDescent="0.2">
      <c r="B434" s="343"/>
      <c r="C434" s="343"/>
    </row>
    <row r="435" spans="2:16" ht="12.75" customHeight="1" x14ac:dyDescent="0.2">
      <c r="B435" s="343"/>
      <c r="C435" s="343"/>
      <c r="D435" s="752" t="s">
        <v>121</v>
      </c>
      <c r="E435" s="30" t="str">
        <f>Translations!$B$324</f>
        <v>Дял на въздействието на всяка мярка (100 % = референтна стойност по време на изходното ниво, точка i.)</v>
      </c>
    </row>
    <row r="436" spans="2:16" ht="5.0999999999999996" customHeight="1" x14ac:dyDescent="0.2">
      <c r="B436" s="343"/>
      <c r="C436" s="343"/>
    </row>
    <row r="437" spans="2:16" ht="12.75" customHeight="1" x14ac:dyDescent="0.2">
      <c r="B437" s="343"/>
      <c r="C437" s="343"/>
      <c r="E437" s="387" t="str">
        <f>Translations!$B$199</f>
        <v>Мярка</v>
      </c>
      <c r="F437" s="644"/>
      <c r="G437" s="435" t="str">
        <f>Translations!$B$228</f>
        <v>Инвестиции</v>
      </c>
      <c r="I437" s="388">
        <v>2025</v>
      </c>
      <c r="J437" s="388">
        <v>2030</v>
      </c>
      <c r="K437" s="388">
        <v>2035</v>
      </c>
      <c r="L437" s="388">
        <v>2040</v>
      </c>
      <c r="M437" s="388">
        <v>2045</v>
      </c>
      <c r="N437" s="388">
        <v>2050</v>
      </c>
    </row>
    <row r="438" spans="2:16" ht="12.75" customHeight="1" x14ac:dyDescent="0.2">
      <c r="B438" s="343"/>
      <c r="C438" s="343"/>
      <c r="D438" s="344">
        <v>1</v>
      </c>
      <c r="E438" s="1310" t="str">
        <f t="shared" ref="E438:E447" si="25">E423</f>
        <v/>
      </c>
      <c r="F438" s="1310"/>
      <c r="G438" s="760" t="str">
        <f t="shared" ref="G438:G447" si="26">G423</f>
        <v/>
      </c>
      <c r="H438" s="761"/>
      <c r="I438" s="389" t="str">
        <f>IF($E438="","",I423*IF(INDEX(F_ProdBM!$H:$H,MATCH($P438,F_ProdBM!$P:$P,0))=0,0,SUM(INDEX(F_ProdBM!I:I,MATCH($P438,F_ProdBM!$P:$P,0)))/INDEX(F_ProdBM!$H:$H,MATCH($P438,F_ProdBM!$P:$P,0))))</f>
        <v/>
      </c>
      <c r="J438" s="389" t="str">
        <f>IF($E438="","",J423*IF(INDEX(F_ProdBM!$H:$H,MATCH($P438,F_ProdBM!$P:$P,0))=0,0,SUM(INDEX(F_ProdBM!J:J,MATCH($P438,F_ProdBM!$P:$P,0)))/INDEX(F_ProdBM!$H:$H,MATCH($P438,F_ProdBM!$P:$P,0))))</f>
        <v/>
      </c>
      <c r="K438" s="389" t="str">
        <f>IF($E438="","",K423*IF(INDEX(F_ProdBM!$H:$H,MATCH($P438,F_ProdBM!$P:$P,0))=0,0,SUM(INDEX(F_ProdBM!K:K,MATCH($P438,F_ProdBM!$P:$P,0)))/INDEX(F_ProdBM!$H:$H,MATCH($P438,F_ProdBM!$P:$P,0))))</f>
        <v/>
      </c>
      <c r="L438" s="389" t="str">
        <f>IF($E438="","",L423*IF(INDEX(F_ProdBM!$H:$H,MATCH($P438,F_ProdBM!$P:$P,0))=0,0,SUM(INDEX(F_ProdBM!L:L,MATCH($P438,F_ProdBM!$P:$P,0)))/INDEX(F_ProdBM!$H:$H,MATCH($P438,F_ProdBM!$P:$P,0))))</f>
        <v/>
      </c>
      <c r="M438" s="389" t="str">
        <f>IF($E438="","",M423*IF(INDEX(F_ProdBM!$H:$H,MATCH($P438,F_ProdBM!$P:$P,0))=0,0,SUM(INDEX(F_ProdBM!M:M,MATCH($P438,F_ProdBM!$P:$P,0)))/INDEX(F_ProdBM!$H:$H,MATCH($P438,F_ProdBM!$P:$P,0))))</f>
        <v/>
      </c>
      <c r="N438" s="389" t="str">
        <f>IF($E438="","",N423*IF(INDEX(F_ProdBM!$H:$H,MATCH($P438,F_ProdBM!$P:$P,0))=0,0,SUM(INDEX(F_ProdBM!N:N,MATCH($P438,F_ProdBM!$P:$P,0)))/INDEX(F_ProdBM!$H:$H,MATCH($P438,F_ProdBM!$P:$P,0))))</f>
        <v/>
      </c>
      <c r="P438" s="175" t="str">
        <f>EUconst_SubAbsoluteReduction&amp;R409</f>
        <v>AbsRed_</v>
      </c>
    </row>
    <row r="439" spans="2:16" ht="12.75" customHeight="1" x14ac:dyDescent="0.2">
      <c r="B439" s="343"/>
      <c r="C439" s="343"/>
      <c r="D439" s="344">
        <v>2</v>
      </c>
      <c r="E439" s="1298" t="str">
        <f t="shared" si="25"/>
        <v/>
      </c>
      <c r="F439" s="1299"/>
      <c r="G439" s="755" t="str">
        <f t="shared" si="26"/>
        <v/>
      </c>
      <c r="H439" s="756"/>
      <c r="I439" s="390" t="str">
        <f>IF($E439="","",I424*IF(INDEX(F_ProdBM!$H:$H,MATCH($P439,F_ProdBM!$P:$P,0))=0,0,SUM(INDEX(F_ProdBM!I:I,MATCH($P439,F_ProdBM!$P:$P,0)))/INDEX(F_ProdBM!$H:$H,MATCH($P439,F_ProdBM!$P:$P,0))))</f>
        <v/>
      </c>
      <c r="J439" s="390" t="str">
        <f>IF($E439="","",J424*IF(INDEX(F_ProdBM!$H:$H,MATCH($P439,F_ProdBM!$P:$P,0))=0,0,SUM(INDEX(F_ProdBM!J:J,MATCH($P439,F_ProdBM!$P:$P,0)))/INDEX(F_ProdBM!$H:$H,MATCH($P439,F_ProdBM!$P:$P,0))))</f>
        <v/>
      </c>
      <c r="K439" s="390" t="str">
        <f>IF($E439="","",K424*IF(INDEX(F_ProdBM!$H:$H,MATCH($P439,F_ProdBM!$P:$P,0))=0,0,SUM(INDEX(F_ProdBM!K:K,MATCH($P439,F_ProdBM!$P:$P,0)))/INDEX(F_ProdBM!$H:$H,MATCH($P439,F_ProdBM!$P:$P,0))))</f>
        <v/>
      </c>
      <c r="L439" s="390" t="str">
        <f>IF($E439="","",L424*IF(INDEX(F_ProdBM!$H:$H,MATCH($P439,F_ProdBM!$P:$P,0))=0,0,SUM(INDEX(F_ProdBM!L:L,MATCH($P439,F_ProdBM!$P:$P,0)))/INDEX(F_ProdBM!$H:$H,MATCH($P439,F_ProdBM!$P:$P,0))))</f>
        <v/>
      </c>
      <c r="M439" s="390" t="str">
        <f>IF($E439="","",M424*IF(INDEX(F_ProdBM!$H:$H,MATCH($P439,F_ProdBM!$P:$P,0))=0,0,SUM(INDEX(F_ProdBM!M:M,MATCH($P439,F_ProdBM!$P:$P,0)))/INDEX(F_ProdBM!$H:$H,MATCH($P439,F_ProdBM!$P:$P,0))))</f>
        <v/>
      </c>
      <c r="N439" s="390" t="str">
        <f>IF($E439="","",N424*IF(INDEX(F_ProdBM!$H:$H,MATCH($P439,F_ProdBM!$P:$P,0))=0,0,SUM(INDEX(F_ProdBM!N:N,MATCH($P439,F_ProdBM!$P:$P,0)))/INDEX(F_ProdBM!$H:$H,MATCH($P439,F_ProdBM!$P:$P,0))))</f>
        <v/>
      </c>
      <c r="P439" s="175" t="str">
        <f>EUconst_SubAbsoluteReduction&amp;R409</f>
        <v>AbsRed_</v>
      </c>
    </row>
    <row r="440" spans="2:16" ht="12.75" customHeight="1" x14ac:dyDescent="0.2">
      <c r="B440" s="343"/>
      <c r="C440" s="343"/>
      <c r="D440" s="344">
        <v>3</v>
      </c>
      <c r="E440" s="1298" t="str">
        <f t="shared" si="25"/>
        <v/>
      </c>
      <c r="F440" s="1299"/>
      <c r="G440" s="755" t="str">
        <f t="shared" si="26"/>
        <v/>
      </c>
      <c r="H440" s="756"/>
      <c r="I440" s="390" t="str">
        <f>IF($E440="","",I425*IF(INDEX(F_ProdBM!$H:$H,MATCH($P440,F_ProdBM!$P:$P,0))=0,0,SUM(INDEX(F_ProdBM!I:I,MATCH($P440,F_ProdBM!$P:$P,0)))/INDEX(F_ProdBM!$H:$H,MATCH($P440,F_ProdBM!$P:$P,0))))</f>
        <v/>
      </c>
      <c r="J440" s="390" t="str">
        <f>IF($E440="","",J425*IF(INDEX(F_ProdBM!$H:$H,MATCH($P440,F_ProdBM!$P:$P,0))=0,0,SUM(INDEX(F_ProdBM!J:J,MATCH($P440,F_ProdBM!$P:$P,0)))/INDEX(F_ProdBM!$H:$H,MATCH($P440,F_ProdBM!$P:$P,0))))</f>
        <v/>
      </c>
      <c r="K440" s="390" t="str">
        <f>IF($E440="","",K425*IF(INDEX(F_ProdBM!$H:$H,MATCH($P440,F_ProdBM!$P:$P,0))=0,0,SUM(INDEX(F_ProdBM!K:K,MATCH($P440,F_ProdBM!$P:$P,0)))/INDEX(F_ProdBM!$H:$H,MATCH($P440,F_ProdBM!$P:$P,0))))</f>
        <v/>
      </c>
      <c r="L440" s="390" t="str">
        <f>IF($E440="","",L425*IF(INDEX(F_ProdBM!$H:$H,MATCH($P440,F_ProdBM!$P:$P,0))=0,0,SUM(INDEX(F_ProdBM!L:L,MATCH($P440,F_ProdBM!$P:$P,0)))/INDEX(F_ProdBM!$H:$H,MATCH($P440,F_ProdBM!$P:$P,0))))</f>
        <v/>
      </c>
      <c r="M440" s="390" t="str">
        <f>IF($E440="","",M425*IF(INDEX(F_ProdBM!$H:$H,MATCH($P440,F_ProdBM!$P:$P,0))=0,0,SUM(INDEX(F_ProdBM!M:M,MATCH($P440,F_ProdBM!$P:$P,0)))/INDEX(F_ProdBM!$H:$H,MATCH($P440,F_ProdBM!$P:$P,0))))</f>
        <v/>
      </c>
      <c r="N440" s="390" t="str">
        <f>IF($E440="","",N425*IF(INDEX(F_ProdBM!$H:$H,MATCH($P440,F_ProdBM!$P:$P,0))=0,0,SUM(INDEX(F_ProdBM!N:N,MATCH($P440,F_ProdBM!$P:$P,0)))/INDEX(F_ProdBM!$H:$H,MATCH($P440,F_ProdBM!$P:$P,0))))</f>
        <v/>
      </c>
      <c r="P440" s="175" t="str">
        <f>EUconst_SubAbsoluteReduction&amp;R409</f>
        <v>AbsRed_</v>
      </c>
    </row>
    <row r="441" spans="2:16" ht="12.75" customHeight="1" x14ac:dyDescent="0.2">
      <c r="B441" s="343"/>
      <c r="C441" s="343"/>
      <c r="D441" s="344">
        <v>4</v>
      </c>
      <c r="E441" s="1298" t="str">
        <f t="shared" si="25"/>
        <v/>
      </c>
      <c r="F441" s="1299"/>
      <c r="G441" s="755" t="str">
        <f t="shared" si="26"/>
        <v/>
      </c>
      <c r="H441" s="756"/>
      <c r="I441" s="390" t="str">
        <f>IF($E441="","",I426*IF(INDEX(F_ProdBM!$H:$H,MATCH($P441,F_ProdBM!$P:$P,0))=0,0,SUM(INDEX(F_ProdBM!I:I,MATCH($P441,F_ProdBM!$P:$P,0)))/INDEX(F_ProdBM!$H:$H,MATCH($P441,F_ProdBM!$P:$P,0))))</f>
        <v/>
      </c>
      <c r="J441" s="390" t="str">
        <f>IF($E441="","",J426*IF(INDEX(F_ProdBM!$H:$H,MATCH($P441,F_ProdBM!$P:$P,0))=0,0,SUM(INDEX(F_ProdBM!J:J,MATCH($P441,F_ProdBM!$P:$P,0)))/INDEX(F_ProdBM!$H:$H,MATCH($P441,F_ProdBM!$P:$P,0))))</f>
        <v/>
      </c>
      <c r="K441" s="390" t="str">
        <f>IF($E441="","",K426*IF(INDEX(F_ProdBM!$H:$H,MATCH($P441,F_ProdBM!$P:$P,0))=0,0,SUM(INDEX(F_ProdBM!K:K,MATCH($P441,F_ProdBM!$P:$P,0)))/INDEX(F_ProdBM!$H:$H,MATCH($P441,F_ProdBM!$P:$P,0))))</f>
        <v/>
      </c>
      <c r="L441" s="390" t="str">
        <f>IF($E441="","",L426*IF(INDEX(F_ProdBM!$H:$H,MATCH($P441,F_ProdBM!$P:$P,0))=0,0,SUM(INDEX(F_ProdBM!L:L,MATCH($P441,F_ProdBM!$P:$P,0)))/INDEX(F_ProdBM!$H:$H,MATCH($P441,F_ProdBM!$P:$P,0))))</f>
        <v/>
      </c>
      <c r="M441" s="390" t="str">
        <f>IF($E441="","",M426*IF(INDEX(F_ProdBM!$H:$H,MATCH($P441,F_ProdBM!$P:$P,0))=0,0,SUM(INDEX(F_ProdBM!M:M,MATCH($P441,F_ProdBM!$P:$P,0)))/INDEX(F_ProdBM!$H:$H,MATCH($P441,F_ProdBM!$P:$P,0))))</f>
        <v/>
      </c>
      <c r="N441" s="390" t="str">
        <f>IF($E441="","",N426*IF(INDEX(F_ProdBM!$H:$H,MATCH($P441,F_ProdBM!$P:$P,0))=0,0,SUM(INDEX(F_ProdBM!N:N,MATCH($P441,F_ProdBM!$P:$P,0)))/INDEX(F_ProdBM!$H:$H,MATCH($P441,F_ProdBM!$P:$P,0))))</f>
        <v/>
      </c>
      <c r="P441" s="175" t="str">
        <f>EUconst_SubAbsoluteReduction&amp;R409</f>
        <v>AbsRed_</v>
      </c>
    </row>
    <row r="442" spans="2:16" ht="12.75" customHeight="1" x14ac:dyDescent="0.2">
      <c r="B442" s="343"/>
      <c r="C442" s="343"/>
      <c r="D442" s="344">
        <v>5</v>
      </c>
      <c r="E442" s="1298" t="str">
        <f t="shared" si="25"/>
        <v/>
      </c>
      <c r="F442" s="1299"/>
      <c r="G442" s="755" t="str">
        <f t="shared" si="26"/>
        <v/>
      </c>
      <c r="H442" s="756"/>
      <c r="I442" s="390" t="str">
        <f>IF($E442="","",I427*IF(INDEX(F_ProdBM!$H:$H,MATCH($P442,F_ProdBM!$P:$P,0))=0,0,SUM(INDEX(F_ProdBM!I:I,MATCH($P442,F_ProdBM!$P:$P,0)))/INDEX(F_ProdBM!$H:$H,MATCH($P442,F_ProdBM!$P:$P,0))))</f>
        <v/>
      </c>
      <c r="J442" s="390" t="str">
        <f>IF($E442="","",J427*IF(INDEX(F_ProdBM!$H:$H,MATCH($P442,F_ProdBM!$P:$P,0))=0,0,SUM(INDEX(F_ProdBM!J:J,MATCH($P442,F_ProdBM!$P:$P,0)))/INDEX(F_ProdBM!$H:$H,MATCH($P442,F_ProdBM!$P:$P,0))))</f>
        <v/>
      </c>
      <c r="K442" s="390" t="str">
        <f>IF($E442="","",K427*IF(INDEX(F_ProdBM!$H:$H,MATCH($P442,F_ProdBM!$P:$P,0))=0,0,SUM(INDEX(F_ProdBM!K:K,MATCH($P442,F_ProdBM!$P:$P,0)))/INDEX(F_ProdBM!$H:$H,MATCH($P442,F_ProdBM!$P:$P,0))))</f>
        <v/>
      </c>
      <c r="L442" s="390" t="str">
        <f>IF($E442="","",L427*IF(INDEX(F_ProdBM!$H:$H,MATCH($P442,F_ProdBM!$P:$P,0))=0,0,SUM(INDEX(F_ProdBM!L:L,MATCH($P442,F_ProdBM!$P:$P,0)))/INDEX(F_ProdBM!$H:$H,MATCH($P442,F_ProdBM!$P:$P,0))))</f>
        <v/>
      </c>
      <c r="M442" s="390" t="str">
        <f>IF($E442="","",M427*IF(INDEX(F_ProdBM!$H:$H,MATCH($P442,F_ProdBM!$P:$P,0))=0,0,SUM(INDEX(F_ProdBM!M:M,MATCH($P442,F_ProdBM!$P:$P,0)))/INDEX(F_ProdBM!$H:$H,MATCH($P442,F_ProdBM!$P:$P,0))))</f>
        <v/>
      </c>
      <c r="N442" s="390" t="str">
        <f>IF($E442="","",N427*IF(INDEX(F_ProdBM!$H:$H,MATCH($P442,F_ProdBM!$P:$P,0))=0,0,SUM(INDEX(F_ProdBM!N:N,MATCH($P442,F_ProdBM!$P:$P,0)))/INDEX(F_ProdBM!$H:$H,MATCH($P442,F_ProdBM!$P:$P,0))))</f>
        <v/>
      </c>
      <c r="P442" s="175" t="str">
        <f>EUconst_SubAbsoluteReduction&amp;R409</f>
        <v>AbsRed_</v>
      </c>
    </row>
    <row r="443" spans="2:16" ht="12.75" customHeight="1" x14ac:dyDescent="0.2">
      <c r="B443" s="343"/>
      <c r="C443" s="343"/>
      <c r="D443" s="344">
        <v>6</v>
      </c>
      <c r="E443" s="1298" t="str">
        <f t="shared" si="25"/>
        <v/>
      </c>
      <c r="F443" s="1299"/>
      <c r="G443" s="755" t="str">
        <f t="shared" si="26"/>
        <v/>
      </c>
      <c r="H443" s="756"/>
      <c r="I443" s="390" t="str">
        <f>IF($E443="","",I428*IF(INDEX(F_ProdBM!$H:$H,MATCH($P443,F_ProdBM!$P:$P,0))=0,0,SUM(INDEX(F_ProdBM!I:I,MATCH($P443,F_ProdBM!$P:$P,0)))/INDEX(F_ProdBM!$H:$H,MATCH($P443,F_ProdBM!$P:$P,0))))</f>
        <v/>
      </c>
      <c r="J443" s="390" t="str">
        <f>IF($E443="","",J428*IF(INDEX(F_ProdBM!$H:$H,MATCH($P443,F_ProdBM!$P:$P,0))=0,0,SUM(INDEX(F_ProdBM!J:J,MATCH($P443,F_ProdBM!$P:$P,0)))/INDEX(F_ProdBM!$H:$H,MATCH($P443,F_ProdBM!$P:$P,0))))</f>
        <v/>
      </c>
      <c r="K443" s="390" t="str">
        <f>IF($E443="","",K428*IF(INDEX(F_ProdBM!$H:$H,MATCH($P443,F_ProdBM!$P:$P,0))=0,0,SUM(INDEX(F_ProdBM!K:K,MATCH($P443,F_ProdBM!$P:$P,0)))/INDEX(F_ProdBM!$H:$H,MATCH($P443,F_ProdBM!$P:$P,0))))</f>
        <v/>
      </c>
      <c r="L443" s="390" t="str">
        <f>IF($E443="","",L428*IF(INDEX(F_ProdBM!$H:$H,MATCH($P443,F_ProdBM!$P:$P,0))=0,0,SUM(INDEX(F_ProdBM!L:L,MATCH($P443,F_ProdBM!$P:$P,0)))/INDEX(F_ProdBM!$H:$H,MATCH($P443,F_ProdBM!$P:$P,0))))</f>
        <v/>
      </c>
      <c r="M443" s="390" t="str">
        <f>IF($E443="","",M428*IF(INDEX(F_ProdBM!$H:$H,MATCH($P443,F_ProdBM!$P:$P,0))=0,0,SUM(INDEX(F_ProdBM!M:M,MATCH($P443,F_ProdBM!$P:$P,0)))/INDEX(F_ProdBM!$H:$H,MATCH($P443,F_ProdBM!$P:$P,0))))</f>
        <v/>
      </c>
      <c r="N443" s="390" t="str">
        <f>IF($E443="","",N428*IF(INDEX(F_ProdBM!$H:$H,MATCH($P443,F_ProdBM!$P:$P,0))=0,0,SUM(INDEX(F_ProdBM!N:N,MATCH($P443,F_ProdBM!$P:$P,0)))/INDEX(F_ProdBM!$H:$H,MATCH($P443,F_ProdBM!$P:$P,0))))</f>
        <v/>
      </c>
      <c r="P443" s="175" t="str">
        <f>EUconst_SubAbsoluteReduction&amp;R409</f>
        <v>AbsRed_</v>
      </c>
    </row>
    <row r="444" spans="2:16" ht="12.75" customHeight="1" x14ac:dyDescent="0.2">
      <c r="B444" s="343"/>
      <c r="C444" s="343"/>
      <c r="D444" s="344">
        <v>7</v>
      </c>
      <c r="E444" s="1298" t="str">
        <f t="shared" si="25"/>
        <v/>
      </c>
      <c r="F444" s="1299"/>
      <c r="G444" s="755" t="str">
        <f t="shared" si="26"/>
        <v/>
      </c>
      <c r="H444" s="756"/>
      <c r="I444" s="390" t="str">
        <f>IF($E444="","",I429*IF(INDEX(F_ProdBM!$H:$H,MATCH($P444,F_ProdBM!$P:$P,0))=0,0,SUM(INDEX(F_ProdBM!I:I,MATCH($P444,F_ProdBM!$P:$P,0)))/INDEX(F_ProdBM!$H:$H,MATCH($P444,F_ProdBM!$P:$P,0))))</f>
        <v/>
      </c>
      <c r="J444" s="390" t="str">
        <f>IF($E444="","",J429*IF(INDEX(F_ProdBM!$H:$H,MATCH($P444,F_ProdBM!$P:$P,0))=0,0,SUM(INDEX(F_ProdBM!J:J,MATCH($P444,F_ProdBM!$P:$P,0)))/INDEX(F_ProdBM!$H:$H,MATCH($P444,F_ProdBM!$P:$P,0))))</f>
        <v/>
      </c>
      <c r="K444" s="390" t="str">
        <f>IF($E444="","",K429*IF(INDEX(F_ProdBM!$H:$H,MATCH($P444,F_ProdBM!$P:$P,0))=0,0,SUM(INDEX(F_ProdBM!K:K,MATCH($P444,F_ProdBM!$P:$P,0)))/INDEX(F_ProdBM!$H:$H,MATCH($P444,F_ProdBM!$P:$P,0))))</f>
        <v/>
      </c>
      <c r="L444" s="390" t="str">
        <f>IF($E444="","",L429*IF(INDEX(F_ProdBM!$H:$H,MATCH($P444,F_ProdBM!$P:$P,0))=0,0,SUM(INDEX(F_ProdBM!L:L,MATCH($P444,F_ProdBM!$P:$P,0)))/INDEX(F_ProdBM!$H:$H,MATCH($P444,F_ProdBM!$P:$P,0))))</f>
        <v/>
      </c>
      <c r="M444" s="390" t="str">
        <f>IF($E444="","",M429*IF(INDEX(F_ProdBM!$H:$H,MATCH($P444,F_ProdBM!$P:$P,0))=0,0,SUM(INDEX(F_ProdBM!M:M,MATCH($P444,F_ProdBM!$P:$P,0)))/INDEX(F_ProdBM!$H:$H,MATCH($P444,F_ProdBM!$P:$P,0))))</f>
        <v/>
      </c>
      <c r="N444" s="390" t="str">
        <f>IF($E444="","",N429*IF(INDEX(F_ProdBM!$H:$H,MATCH($P444,F_ProdBM!$P:$P,0))=0,0,SUM(INDEX(F_ProdBM!N:N,MATCH($P444,F_ProdBM!$P:$P,0)))/INDEX(F_ProdBM!$H:$H,MATCH($P444,F_ProdBM!$P:$P,0))))</f>
        <v/>
      </c>
      <c r="P444" s="175" t="str">
        <f>EUconst_SubAbsoluteReduction&amp;R409</f>
        <v>AbsRed_</v>
      </c>
    </row>
    <row r="445" spans="2:16" ht="12.75" customHeight="1" x14ac:dyDescent="0.2">
      <c r="B445" s="343"/>
      <c r="C445" s="343"/>
      <c r="D445" s="344">
        <v>8</v>
      </c>
      <c r="E445" s="1298" t="str">
        <f t="shared" si="25"/>
        <v/>
      </c>
      <c r="F445" s="1299"/>
      <c r="G445" s="755" t="str">
        <f t="shared" si="26"/>
        <v/>
      </c>
      <c r="H445" s="756"/>
      <c r="I445" s="390" t="str">
        <f>IF($E445="","",I430*IF(INDEX(F_ProdBM!$H:$H,MATCH($P445,F_ProdBM!$P:$P,0))=0,0,SUM(INDEX(F_ProdBM!I:I,MATCH($P445,F_ProdBM!$P:$P,0)))/INDEX(F_ProdBM!$H:$H,MATCH($P445,F_ProdBM!$P:$P,0))))</f>
        <v/>
      </c>
      <c r="J445" s="390" t="str">
        <f>IF($E445="","",J430*IF(INDEX(F_ProdBM!$H:$H,MATCH($P445,F_ProdBM!$P:$P,0))=0,0,SUM(INDEX(F_ProdBM!J:J,MATCH($P445,F_ProdBM!$P:$P,0)))/INDEX(F_ProdBM!$H:$H,MATCH($P445,F_ProdBM!$P:$P,0))))</f>
        <v/>
      </c>
      <c r="K445" s="390" t="str">
        <f>IF($E445="","",K430*IF(INDEX(F_ProdBM!$H:$H,MATCH($P445,F_ProdBM!$P:$P,0))=0,0,SUM(INDEX(F_ProdBM!K:K,MATCH($P445,F_ProdBM!$P:$P,0)))/INDEX(F_ProdBM!$H:$H,MATCH($P445,F_ProdBM!$P:$P,0))))</f>
        <v/>
      </c>
      <c r="L445" s="390" t="str">
        <f>IF($E445="","",L430*IF(INDEX(F_ProdBM!$H:$H,MATCH($P445,F_ProdBM!$P:$P,0))=0,0,SUM(INDEX(F_ProdBM!L:L,MATCH($P445,F_ProdBM!$P:$P,0)))/INDEX(F_ProdBM!$H:$H,MATCH($P445,F_ProdBM!$P:$P,0))))</f>
        <v/>
      </c>
      <c r="M445" s="390" t="str">
        <f>IF($E445="","",M430*IF(INDEX(F_ProdBM!$H:$H,MATCH($P445,F_ProdBM!$P:$P,0))=0,0,SUM(INDEX(F_ProdBM!M:M,MATCH($P445,F_ProdBM!$P:$P,0)))/INDEX(F_ProdBM!$H:$H,MATCH($P445,F_ProdBM!$P:$P,0))))</f>
        <v/>
      </c>
      <c r="N445" s="390" t="str">
        <f>IF($E445="","",N430*IF(INDEX(F_ProdBM!$H:$H,MATCH($P445,F_ProdBM!$P:$P,0))=0,0,SUM(INDEX(F_ProdBM!N:N,MATCH($P445,F_ProdBM!$P:$P,0)))/INDEX(F_ProdBM!$H:$H,MATCH($P445,F_ProdBM!$P:$P,0))))</f>
        <v/>
      </c>
      <c r="P445" s="175" t="str">
        <f>EUconst_SubAbsoluteReduction&amp;R409</f>
        <v>AbsRed_</v>
      </c>
    </row>
    <row r="446" spans="2:16" ht="12.75" customHeight="1" x14ac:dyDescent="0.2">
      <c r="B446" s="343"/>
      <c r="C446" s="343"/>
      <c r="D446" s="344">
        <v>9</v>
      </c>
      <c r="E446" s="1298" t="str">
        <f t="shared" si="25"/>
        <v/>
      </c>
      <c r="F446" s="1299"/>
      <c r="G446" s="755" t="str">
        <f t="shared" si="26"/>
        <v/>
      </c>
      <c r="H446" s="756"/>
      <c r="I446" s="390" t="str">
        <f>IF($E446="","",I431*IF(INDEX(F_ProdBM!$H:$H,MATCH($P446,F_ProdBM!$P:$P,0))=0,0,SUM(INDEX(F_ProdBM!I:I,MATCH($P446,F_ProdBM!$P:$P,0)))/INDEX(F_ProdBM!$H:$H,MATCH($P446,F_ProdBM!$P:$P,0))))</f>
        <v/>
      </c>
      <c r="J446" s="390" t="str">
        <f>IF($E446="","",J431*IF(INDEX(F_ProdBM!$H:$H,MATCH($P446,F_ProdBM!$P:$P,0))=0,0,SUM(INDEX(F_ProdBM!J:J,MATCH($P446,F_ProdBM!$P:$P,0)))/INDEX(F_ProdBM!$H:$H,MATCH($P446,F_ProdBM!$P:$P,0))))</f>
        <v/>
      </c>
      <c r="K446" s="390" t="str">
        <f>IF($E446="","",K431*IF(INDEX(F_ProdBM!$H:$H,MATCH($P446,F_ProdBM!$P:$P,0))=0,0,SUM(INDEX(F_ProdBM!K:K,MATCH($P446,F_ProdBM!$P:$P,0)))/INDEX(F_ProdBM!$H:$H,MATCH($P446,F_ProdBM!$P:$P,0))))</f>
        <v/>
      </c>
      <c r="L446" s="390" t="str">
        <f>IF($E446="","",L431*IF(INDEX(F_ProdBM!$H:$H,MATCH($P446,F_ProdBM!$P:$P,0))=0,0,SUM(INDEX(F_ProdBM!L:L,MATCH($P446,F_ProdBM!$P:$P,0)))/INDEX(F_ProdBM!$H:$H,MATCH($P446,F_ProdBM!$P:$P,0))))</f>
        <v/>
      </c>
      <c r="M446" s="390" t="str">
        <f>IF($E446="","",M431*IF(INDEX(F_ProdBM!$H:$H,MATCH($P446,F_ProdBM!$P:$P,0))=0,0,SUM(INDEX(F_ProdBM!M:M,MATCH($P446,F_ProdBM!$P:$P,0)))/INDEX(F_ProdBM!$H:$H,MATCH($P446,F_ProdBM!$P:$P,0))))</f>
        <v/>
      </c>
      <c r="N446" s="390" t="str">
        <f>IF($E446="","",N431*IF(INDEX(F_ProdBM!$H:$H,MATCH($P446,F_ProdBM!$P:$P,0))=0,0,SUM(INDEX(F_ProdBM!N:N,MATCH($P446,F_ProdBM!$P:$P,0)))/INDEX(F_ProdBM!$H:$H,MATCH($P446,F_ProdBM!$P:$P,0))))</f>
        <v/>
      </c>
      <c r="P446" s="175" t="str">
        <f>EUconst_SubAbsoluteReduction&amp;R409</f>
        <v>AbsRed_</v>
      </c>
    </row>
    <row r="447" spans="2:16" ht="12.75" customHeight="1" x14ac:dyDescent="0.2">
      <c r="B447" s="343"/>
      <c r="C447" s="343"/>
      <c r="D447" s="344">
        <v>10</v>
      </c>
      <c r="E447" s="1300" t="str">
        <f t="shared" si="25"/>
        <v/>
      </c>
      <c r="F447" s="1301"/>
      <c r="G447" s="753" t="str">
        <f t="shared" si="26"/>
        <v/>
      </c>
      <c r="H447" s="754"/>
      <c r="I447" s="391" t="str">
        <f>IF($E447="","",I432*IF(INDEX(F_ProdBM!$H:$H,MATCH($P447,F_ProdBM!$P:$P,0))=0,0,SUM(INDEX(F_ProdBM!I:I,MATCH($P447,F_ProdBM!$P:$P,0)))/INDEX(F_ProdBM!$H:$H,MATCH($P447,F_ProdBM!$P:$P,0))))</f>
        <v/>
      </c>
      <c r="J447" s="391" t="str">
        <f>IF($E447="","",J432*IF(INDEX(F_ProdBM!$H:$H,MATCH($P447,F_ProdBM!$P:$P,0))=0,0,SUM(INDEX(F_ProdBM!J:J,MATCH($P447,F_ProdBM!$P:$P,0)))/INDEX(F_ProdBM!$H:$H,MATCH($P447,F_ProdBM!$P:$P,0))))</f>
        <v/>
      </c>
      <c r="K447" s="391" t="str">
        <f>IF($E447="","",K432*IF(INDEX(F_ProdBM!$H:$H,MATCH($P447,F_ProdBM!$P:$P,0))=0,0,SUM(INDEX(F_ProdBM!K:K,MATCH($P447,F_ProdBM!$P:$P,0)))/INDEX(F_ProdBM!$H:$H,MATCH($P447,F_ProdBM!$P:$P,0))))</f>
        <v/>
      </c>
      <c r="L447" s="391" t="str">
        <f>IF($E447="","",L432*IF(INDEX(F_ProdBM!$H:$H,MATCH($P447,F_ProdBM!$P:$P,0))=0,0,SUM(INDEX(F_ProdBM!L:L,MATCH($P447,F_ProdBM!$P:$P,0)))/INDEX(F_ProdBM!$H:$H,MATCH($P447,F_ProdBM!$P:$P,0))))</f>
        <v/>
      </c>
      <c r="M447" s="391" t="str">
        <f>IF($E447="","",M432*IF(INDEX(F_ProdBM!$H:$H,MATCH($P447,F_ProdBM!$P:$P,0))=0,0,SUM(INDEX(F_ProdBM!M:M,MATCH($P447,F_ProdBM!$P:$P,0)))/INDEX(F_ProdBM!$H:$H,MATCH($P447,F_ProdBM!$P:$P,0))))</f>
        <v/>
      </c>
      <c r="N447" s="391" t="str">
        <f>IF($E447="","",N432*IF(INDEX(F_ProdBM!$H:$H,MATCH($P447,F_ProdBM!$P:$P,0))=0,0,SUM(INDEX(F_ProdBM!N:N,MATCH($P447,F_ProdBM!$P:$P,0)))/INDEX(F_ProdBM!$H:$H,MATCH($P447,F_ProdBM!$P:$P,0))))</f>
        <v/>
      </c>
      <c r="P447" s="175" t="str">
        <f>EUconst_SubAbsoluteReduction&amp;R409</f>
        <v>AbsRed_</v>
      </c>
    </row>
    <row r="448" spans="2:16" ht="12.75" customHeight="1" x14ac:dyDescent="0.2">
      <c r="B448" s="343"/>
      <c r="C448" s="343"/>
      <c r="H448" s="669" t="str">
        <f>Translations!$B$323</f>
        <v>ОБЩО</v>
      </c>
      <c r="I448" s="386" t="str">
        <f t="shared" ref="I448:N448" si="27">IF(I418=EUconst_Cessation,-1,IF(COUNT(I438:I447)=0,"",SUM(I438:I447)))</f>
        <v/>
      </c>
      <c r="J448" s="386" t="str">
        <f t="shared" si="27"/>
        <v/>
      </c>
      <c r="K448" s="386" t="str">
        <f t="shared" si="27"/>
        <v/>
      </c>
      <c r="L448" s="386" t="str">
        <f t="shared" si="27"/>
        <v/>
      </c>
      <c r="M448" s="386" t="str">
        <f t="shared" si="27"/>
        <v/>
      </c>
      <c r="N448" s="386" t="str">
        <f t="shared" si="27"/>
        <v/>
      </c>
    </row>
    <row r="449" spans="2:18" ht="12.75" customHeight="1" x14ac:dyDescent="0.2"/>
    <row r="450" spans="2:18" ht="5.0999999999999996" customHeight="1" thickBot="1" x14ac:dyDescent="0.25">
      <c r="E450" s="432"/>
      <c r="F450" s="644"/>
      <c r="G450" s="644"/>
      <c r="H450" s="644"/>
      <c r="I450" s="644"/>
      <c r="J450" s="644"/>
      <c r="K450" s="644"/>
      <c r="L450" s="644"/>
      <c r="M450" s="644"/>
      <c r="N450" s="644"/>
    </row>
    <row r="451" spans="2:18" ht="5.0999999999999996" customHeight="1" thickBot="1" x14ac:dyDescent="0.3">
      <c r="C451" s="433"/>
      <c r="D451" s="433"/>
      <c r="E451" s="433"/>
      <c r="F451" s="433"/>
      <c r="G451" s="433"/>
      <c r="H451" s="433"/>
      <c r="I451" s="433"/>
      <c r="J451" s="433"/>
      <c r="K451" s="433"/>
      <c r="L451" s="433"/>
      <c r="M451" s="433"/>
      <c r="N451" s="433"/>
    </row>
    <row r="452" spans="2:18" ht="20.100000000000001" customHeight="1" thickBot="1" x14ac:dyDescent="0.25">
      <c r="C452" s="385">
        <f>C409+1</f>
        <v>5</v>
      </c>
      <c r="D452" s="1302" t="str">
        <f>Translations!$B$262</f>
        <v>Подинсталация с еталон за продукт:</v>
      </c>
      <c r="E452" s="1303"/>
      <c r="F452" s="1303"/>
      <c r="G452" s="1303"/>
      <c r="H452" s="1304"/>
      <c r="I452" s="1311" t="str">
        <f>R452</f>
        <v/>
      </c>
      <c r="J452" s="1312"/>
      <c r="K452" s="1312"/>
      <c r="L452" s="1312"/>
      <c r="M452" s="1312"/>
      <c r="N452" s="1313"/>
      <c r="P452" s="287" t="str">
        <f>Translations!$B$318</f>
        <v>Подробности: Продукт BM</v>
      </c>
      <c r="R452" s="668" t="str">
        <f>IF(INDEX(CNTR_SubInstListIsProdBM,$C452),INDEX(CNTR_SubInstListNames,$C452),"")</f>
        <v/>
      </c>
    </row>
    <row r="453" spans="2:18" ht="5.0999999999999996" customHeight="1" x14ac:dyDescent="0.2"/>
    <row r="454" spans="2:18" ht="25.5" customHeight="1" x14ac:dyDescent="0.2">
      <c r="E454" s="736"/>
      <c r="F454" s="736"/>
      <c r="G454" s="736"/>
      <c r="H454" s="746" t="str">
        <f>Translations!$B$271</f>
        <v>Референтна стойност</v>
      </c>
      <c r="I454" s="1268">
        <f>INDEX(EUconst_EndOfPeriods,COLUMNS($I$281:I454))</f>
        <v>2025</v>
      </c>
      <c r="J454" s="1268">
        <f>INDEX(EUconst_EndOfPeriods,COLUMNS($I$281:J454))</f>
        <v>2030</v>
      </c>
      <c r="K454" s="1268">
        <f>INDEX(EUconst_EndOfPeriods,COLUMNS($I$281:K454))</f>
        <v>2035</v>
      </c>
      <c r="L454" s="1268">
        <f>INDEX(EUconst_EndOfPeriods,COLUMNS($I$281:L454))</f>
        <v>2040</v>
      </c>
      <c r="M454" s="1268">
        <f>INDEX(EUconst_EndOfPeriods,COLUMNS($I$281:M454))</f>
        <v>2045</v>
      </c>
      <c r="N454" s="1268">
        <f>INDEX(EUconst_EndOfPeriods,COLUMNS($I$281:N454))</f>
        <v>2050</v>
      </c>
    </row>
    <row r="455" spans="2:18" ht="12.75" customHeight="1" x14ac:dyDescent="0.2">
      <c r="E455" s="736"/>
      <c r="F455" s="736"/>
      <c r="G455" s="736"/>
      <c r="H455" s="456" t="str">
        <f>INDEX(F_ProdBM!H:H,MATCH(P456,F_ProdBM!$P:$P,0)-1)</f>
        <v/>
      </c>
      <c r="I455" s="1269"/>
      <c r="J455" s="1269"/>
      <c r="K455" s="1269"/>
      <c r="L455" s="1269"/>
      <c r="M455" s="1269"/>
      <c r="N455" s="1269"/>
    </row>
    <row r="456" spans="2:18" ht="12.75" customHeight="1" x14ac:dyDescent="0.2">
      <c r="B456" s="343"/>
      <c r="C456" s="343"/>
      <c r="D456" s="752" t="s">
        <v>117</v>
      </c>
      <c r="E456" s="1275" t="str">
        <f>Translations!$B$319</f>
        <v>Цели в сравнение с базовата стойност</v>
      </c>
      <c r="F456" s="1275"/>
      <c r="G456" s="1276"/>
      <c r="H456" s="474" t="str">
        <f>INDEX(F_ProdBM!H:H,MATCH($P456,F_ProdBM!$P:$P,0))</f>
        <v/>
      </c>
      <c r="I456" s="441" t="str">
        <f>INDEX(F_ProdBM!I:I,MATCH($P456,F_ProdBM!$P:$P,0))</f>
        <v/>
      </c>
      <c r="J456" s="441" t="str">
        <f>INDEX(F_ProdBM!J:J,MATCH($P456,F_ProdBM!$P:$P,0))</f>
        <v/>
      </c>
      <c r="K456" s="441" t="str">
        <f>INDEX(F_ProdBM!K:K,MATCH($P456,F_ProdBM!$P:$P,0))</f>
        <v/>
      </c>
      <c r="L456" s="441" t="str">
        <f>INDEX(F_ProdBM!L:L,MATCH($P456,F_ProdBM!$P:$P,0))</f>
        <v/>
      </c>
      <c r="M456" s="441" t="str">
        <f>INDEX(F_ProdBM!M:M,MATCH($P456,F_ProdBM!$P:$P,0))</f>
        <v/>
      </c>
      <c r="N456" s="441" t="str">
        <f>INDEX(F_ProdBM!N:N,MATCH($P456,F_ProdBM!$P:$P,0))</f>
        <v/>
      </c>
      <c r="P456" s="312" t="str">
        <f>EUconst_SubRelToBaseline&amp;R452</f>
        <v>RelBL_</v>
      </c>
    </row>
    <row r="457" spans="2:18" ht="12.75" customHeight="1" x14ac:dyDescent="0.2">
      <c r="B457" s="343"/>
      <c r="C457" s="343"/>
      <c r="D457" s="752" t="s">
        <v>118</v>
      </c>
      <c r="E457" s="1277" t="str">
        <f>Translations!$B$320</f>
        <v>Цели спрямо съответната стойност на БМ</v>
      </c>
      <c r="F457" s="1277"/>
      <c r="G457" s="1278"/>
      <c r="H457" s="476" t="str">
        <f>INDEX(F_ProdBM!H:H,MATCH($P457,F_ProdBM!$P:$P,0))</f>
        <v/>
      </c>
      <c r="I457" s="381" t="str">
        <f>INDEX(F_ProdBM!I:I,MATCH($P457,F_ProdBM!$P:$P,0))</f>
        <v/>
      </c>
      <c r="J457" s="381" t="str">
        <f>INDEX(F_ProdBM!J:J,MATCH($P457,F_ProdBM!$P:$P,0))</f>
        <v/>
      </c>
      <c r="K457" s="381" t="str">
        <f>INDEX(F_ProdBM!K:K,MATCH($P457,F_ProdBM!$P:$P,0))</f>
        <v/>
      </c>
      <c r="L457" s="381" t="str">
        <f>INDEX(F_ProdBM!L:L,MATCH($P457,F_ProdBM!$P:$P,0))</f>
        <v/>
      </c>
      <c r="M457" s="381" t="str">
        <f>INDEX(F_ProdBM!M:M,MATCH($P457,F_ProdBM!$P:$P,0))</f>
        <v/>
      </c>
      <c r="N457" s="381" t="str">
        <f>INDEX(F_ProdBM!N:N,MATCH($P457,F_ProdBM!$P:$P,0))</f>
        <v/>
      </c>
      <c r="P457" s="312" t="str">
        <f>EUconst_SubRelToBM&amp;R452</f>
        <v>RelBM_</v>
      </c>
    </row>
    <row r="458" spans="2:18" ht="5.0999999999999996" customHeight="1" x14ac:dyDescent="0.2">
      <c r="B458" s="343"/>
      <c r="C458" s="343"/>
    </row>
    <row r="459" spans="2:18" ht="25.5" customHeight="1" x14ac:dyDescent="0.2">
      <c r="B459" s="343"/>
      <c r="C459" s="343"/>
      <c r="D459" s="736"/>
      <c r="E459" s="736"/>
      <c r="F459" s="736"/>
      <c r="G459" s="736"/>
      <c r="H459" s="746" t="str">
        <f>Translations!$B$271</f>
        <v>Референтна стойност</v>
      </c>
      <c r="I459" s="1268">
        <f>INDEX(EUconst_EndOfPeriods,COLUMNS($I$281:I459))</f>
        <v>2025</v>
      </c>
      <c r="J459" s="1268">
        <f>INDEX(EUconst_EndOfPeriods,COLUMNS($I$281:J459))</f>
        <v>2030</v>
      </c>
      <c r="K459" s="1268">
        <f>INDEX(EUconst_EndOfPeriods,COLUMNS($I$281:K459))</f>
        <v>2035</v>
      </c>
      <c r="L459" s="1268">
        <f>INDEX(EUconst_EndOfPeriods,COLUMNS($I$281:L459))</f>
        <v>2040</v>
      </c>
      <c r="M459" s="1268">
        <f>INDEX(EUconst_EndOfPeriods,COLUMNS($I$281:M459))</f>
        <v>2045</v>
      </c>
      <c r="N459" s="1268">
        <f>INDEX(EUconst_EndOfPeriods,COLUMNS($I$281:N459))</f>
        <v>2050</v>
      </c>
    </row>
    <row r="460" spans="2:18" ht="12.75" customHeight="1" x14ac:dyDescent="0.2">
      <c r="B460" s="343"/>
      <c r="C460" s="343"/>
      <c r="G460" s="736"/>
      <c r="H460" s="456" t="str">
        <f>H455</f>
        <v/>
      </c>
      <c r="I460" s="1269"/>
      <c r="J460" s="1269"/>
      <c r="K460" s="1269"/>
      <c r="L460" s="1269"/>
      <c r="M460" s="1269"/>
      <c r="N460" s="1269"/>
    </row>
    <row r="461" spans="2:18" ht="12.75" customHeight="1" x14ac:dyDescent="0.2">
      <c r="B461" s="343"/>
      <c r="C461" s="343"/>
      <c r="D461" s="752" t="s">
        <v>119</v>
      </c>
      <c r="E461" s="1274" t="str">
        <f>Translations!$B$321</f>
        <v>Абсолютно специфично намаление в сравнение с изходното ниво</v>
      </c>
      <c r="F461" s="1274"/>
      <c r="G461" s="1274"/>
      <c r="H461" s="361" t="str">
        <f>INDEX(F_ProdBM!H:H,MATCH($P461,F_ProdBM!$P:$P,0))</f>
        <v/>
      </c>
      <c r="I461" s="481" t="str">
        <f>INDEX(F_ProdBM!I:I,MATCH($P461,F_ProdBM!$P:$P,0))</f>
        <v/>
      </c>
      <c r="J461" s="481" t="str">
        <f>INDEX(F_ProdBM!J:J,MATCH($P461,F_ProdBM!$P:$P,0))</f>
        <v/>
      </c>
      <c r="K461" s="481" t="str">
        <f>INDEX(F_ProdBM!K:K,MATCH($P461,F_ProdBM!$P:$P,0))</f>
        <v/>
      </c>
      <c r="L461" s="481" t="str">
        <f>INDEX(F_ProdBM!L:L,MATCH($P461,F_ProdBM!$P:$P,0))</f>
        <v/>
      </c>
      <c r="M461" s="481" t="str">
        <f>INDEX(F_ProdBM!M:M,MATCH($P461,F_ProdBM!$P:$P,0))</f>
        <v/>
      </c>
      <c r="N461" s="481" t="str">
        <f>INDEX(F_ProdBM!N:N,MATCH($P461,F_ProdBM!$P:$P,0))</f>
        <v/>
      </c>
      <c r="P461" s="175" t="str">
        <f>EUconst_SubAbsoluteReduction&amp;R452</f>
        <v>AbsRed_</v>
      </c>
    </row>
    <row r="462" spans="2:18" ht="5.0999999999999996" customHeight="1" x14ac:dyDescent="0.2">
      <c r="B462" s="343"/>
      <c r="C462" s="343"/>
    </row>
    <row r="463" spans="2:18" ht="12.75" customHeight="1" x14ac:dyDescent="0.2">
      <c r="B463" s="343"/>
      <c r="C463" s="343"/>
      <c r="D463" s="752" t="s">
        <v>120</v>
      </c>
      <c r="E463" s="30" t="str">
        <f>Translations!$B$322</f>
        <v>Дял на въздействието на всяка мярка (100 % = стойността по точка iii.)</v>
      </c>
    </row>
    <row r="464" spans="2:18" ht="5.0999999999999996" customHeight="1" x14ac:dyDescent="0.2">
      <c r="B464" s="343"/>
      <c r="C464" s="343"/>
    </row>
    <row r="465" spans="2:16" ht="12.75" customHeight="1" x14ac:dyDescent="0.2">
      <c r="B465" s="343"/>
      <c r="C465" s="343"/>
      <c r="E465" s="387" t="str">
        <f>Translations!$B$199</f>
        <v>Мярка</v>
      </c>
      <c r="F465" s="644"/>
      <c r="G465" s="1296" t="str">
        <f>Translations!$B$228</f>
        <v>Инвестиции</v>
      </c>
      <c r="H465" s="1297"/>
      <c r="I465" s="388">
        <v>2025</v>
      </c>
      <c r="J465" s="388">
        <v>2030</v>
      </c>
      <c r="K465" s="388">
        <v>2035</v>
      </c>
      <c r="L465" s="388">
        <v>2040</v>
      </c>
      <c r="M465" s="388">
        <v>2045</v>
      </c>
      <c r="N465" s="388">
        <v>2050</v>
      </c>
    </row>
    <row r="466" spans="2:16" ht="12.75" customHeight="1" x14ac:dyDescent="0.2">
      <c r="B466" s="343"/>
      <c r="C466" s="343"/>
      <c r="D466" s="344">
        <v>1</v>
      </c>
      <c r="E466" s="1310" t="str">
        <f>IF(INDEX(F_ProdBM!E:E,MATCH($P466,F_ProdBM!$P:$P,0))="","",INDEX(F_ProdBM!E:E,MATCH($P466,F_ProdBM!$P:$P,0)))</f>
        <v/>
      </c>
      <c r="F466" s="1310"/>
      <c r="G466" s="760" t="str">
        <f>IF(INDEX(F_ProdBM!G:G,MATCH($P466,F_ProdBM!$P:$P,0))="","",INDEX(F_ProdBM!G:G,MATCH($P466,F_ProdBM!$P:$P,0)))</f>
        <v/>
      </c>
      <c r="H466" s="761"/>
      <c r="I466" s="389" t="str">
        <f>IF($E466="","",INDEX(F_ProdBM!I:I,MATCH($P466,F_ProdBM!$P:$P,0)))</f>
        <v/>
      </c>
      <c r="J466" s="389" t="str">
        <f>IF($E466="","",INDEX(F_ProdBM!J:J,MATCH($P466,F_ProdBM!$P:$P,0)))</f>
        <v/>
      </c>
      <c r="K466" s="389" t="str">
        <f>IF($E466="","",INDEX(F_ProdBM!K:K,MATCH($P466,F_ProdBM!$P:$P,0)))</f>
        <v/>
      </c>
      <c r="L466" s="389" t="str">
        <f>IF($E466="","",INDEX(F_ProdBM!L:L,MATCH($P466,F_ProdBM!$P:$P,0)))</f>
        <v/>
      </c>
      <c r="M466" s="389" t="str">
        <f>IF($E466="","",INDEX(F_ProdBM!M:M,MATCH($P466,F_ProdBM!$P:$P,0)))</f>
        <v/>
      </c>
      <c r="N466" s="389" t="str">
        <f>IF($E466="","",INDEX(F_ProdBM!N:N,MATCH($P466,F_ProdBM!$P:$P,0)))</f>
        <v/>
      </c>
      <c r="P466" s="175" t="str">
        <f>EUconst_SubMeasureImpact&amp;R452&amp;"_"&amp;D466</f>
        <v>SubMeasImp__1</v>
      </c>
    </row>
    <row r="467" spans="2:16" ht="12.75" customHeight="1" x14ac:dyDescent="0.2">
      <c r="B467" s="343"/>
      <c r="C467" s="343"/>
      <c r="D467" s="344">
        <v>2</v>
      </c>
      <c r="E467" s="1298" t="str">
        <f>IF(INDEX(F_ProdBM!E:E,MATCH($P467,F_ProdBM!$P:$P,0))="","",INDEX(F_ProdBM!E:E,MATCH($P467,F_ProdBM!$P:$P,0)))</f>
        <v/>
      </c>
      <c r="F467" s="1299"/>
      <c r="G467" s="755" t="str">
        <f>IF(INDEX(F_ProdBM!G:G,MATCH($P467,F_ProdBM!$P:$P,0))="","",INDEX(F_ProdBM!G:G,MATCH($P467,F_ProdBM!$P:$P,0)))</f>
        <v/>
      </c>
      <c r="H467" s="756"/>
      <c r="I467" s="390" t="str">
        <f>IF($E467="","",INDEX(F_ProdBM!I:I,MATCH($P467,F_ProdBM!$P:$P,0)))</f>
        <v/>
      </c>
      <c r="J467" s="390" t="str">
        <f>IF($E467="","",INDEX(F_ProdBM!J:J,MATCH($P467,F_ProdBM!$P:$P,0)))</f>
        <v/>
      </c>
      <c r="K467" s="390" t="str">
        <f>IF($E467="","",INDEX(F_ProdBM!K:K,MATCH($P467,F_ProdBM!$P:$P,0)))</f>
        <v/>
      </c>
      <c r="L467" s="390" t="str">
        <f>IF($E467="","",INDEX(F_ProdBM!L:L,MATCH($P467,F_ProdBM!$P:$P,0)))</f>
        <v/>
      </c>
      <c r="M467" s="390" t="str">
        <f>IF($E467="","",INDEX(F_ProdBM!M:M,MATCH($P467,F_ProdBM!$P:$P,0)))</f>
        <v/>
      </c>
      <c r="N467" s="390" t="str">
        <f>IF($E467="","",INDEX(F_ProdBM!N:N,MATCH($P467,F_ProdBM!$P:$P,0)))</f>
        <v/>
      </c>
      <c r="P467" s="175" t="str">
        <f>EUconst_SubMeasureImpact&amp;R452&amp;"_"&amp;D467</f>
        <v>SubMeasImp__2</v>
      </c>
    </row>
    <row r="468" spans="2:16" ht="12.75" customHeight="1" x14ac:dyDescent="0.2">
      <c r="B468" s="343"/>
      <c r="C468" s="343"/>
      <c r="D468" s="344">
        <v>3</v>
      </c>
      <c r="E468" s="1298" t="str">
        <f>IF(INDEX(F_ProdBM!E:E,MATCH($P468,F_ProdBM!$P:$P,0))="","",INDEX(F_ProdBM!E:E,MATCH($P468,F_ProdBM!$P:$P,0)))</f>
        <v/>
      </c>
      <c r="F468" s="1299"/>
      <c r="G468" s="755" t="str">
        <f>IF(INDEX(F_ProdBM!G:G,MATCH($P468,F_ProdBM!$P:$P,0))="","",INDEX(F_ProdBM!G:G,MATCH($P468,F_ProdBM!$P:$P,0)))</f>
        <v/>
      </c>
      <c r="H468" s="756"/>
      <c r="I468" s="390" t="str">
        <f>IF($E468="","",INDEX(F_ProdBM!I:I,MATCH($P468,F_ProdBM!$P:$P,0)))</f>
        <v/>
      </c>
      <c r="J468" s="390" t="str">
        <f>IF($E468="","",INDEX(F_ProdBM!J:J,MATCH($P468,F_ProdBM!$P:$P,0)))</f>
        <v/>
      </c>
      <c r="K468" s="390" t="str">
        <f>IF($E468="","",INDEX(F_ProdBM!K:K,MATCH($P468,F_ProdBM!$P:$P,0)))</f>
        <v/>
      </c>
      <c r="L468" s="390" t="str">
        <f>IF($E468="","",INDEX(F_ProdBM!L:L,MATCH($P468,F_ProdBM!$P:$P,0)))</f>
        <v/>
      </c>
      <c r="M468" s="390" t="str">
        <f>IF($E468="","",INDEX(F_ProdBM!M:M,MATCH($P468,F_ProdBM!$P:$P,0)))</f>
        <v/>
      </c>
      <c r="N468" s="390" t="str">
        <f>IF($E468="","",INDEX(F_ProdBM!N:N,MATCH($P468,F_ProdBM!$P:$P,0)))</f>
        <v/>
      </c>
      <c r="P468" s="175" t="str">
        <f>EUconst_SubMeasureImpact&amp;R452&amp;"_"&amp;D468</f>
        <v>SubMeasImp__3</v>
      </c>
    </row>
    <row r="469" spans="2:16" ht="12.75" customHeight="1" x14ac:dyDescent="0.2">
      <c r="B469" s="343"/>
      <c r="C469" s="343"/>
      <c r="D469" s="344">
        <v>4</v>
      </c>
      <c r="E469" s="1298" t="str">
        <f>IF(INDEX(F_ProdBM!E:E,MATCH($P469,F_ProdBM!$P:$P,0))="","",INDEX(F_ProdBM!E:E,MATCH($P469,F_ProdBM!$P:$P,0)))</f>
        <v/>
      </c>
      <c r="F469" s="1299"/>
      <c r="G469" s="755" t="str">
        <f>IF(INDEX(F_ProdBM!G:G,MATCH($P469,F_ProdBM!$P:$P,0))="","",INDEX(F_ProdBM!G:G,MATCH($P469,F_ProdBM!$P:$P,0)))</f>
        <v/>
      </c>
      <c r="H469" s="756"/>
      <c r="I469" s="390" t="str">
        <f>IF($E469="","",INDEX(F_ProdBM!I:I,MATCH($P469,F_ProdBM!$P:$P,0)))</f>
        <v/>
      </c>
      <c r="J469" s="390" t="str">
        <f>IF($E469="","",INDEX(F_ProdBM!J:J,MATCH($P469,F_ProdBM!$P:$P,0)))</f>
        <v/>
      </c>
      <c r="K469" s="390" t="str">
        <f>IF($E469="","",INDEX(F_ProdBM!K:K,MATCH($P469,F_ProdBM!$P:$P,0)))</f>
        <v/>
      </c>
      <c r="L469" s="390" t="str">
        <f>IF($E469="","",INDEX(F_ProdBM!L:L,MATCH($P469,F_ProdBM!$P:$P,0)))</f>
        <v/>
      </c>
      <c r="M469" s="390" t="str">
        <f>IF($E469="","",INDEX(F_ProdBM!M:M,MATCH($P469,F_ProdBM!$P:$P,0)))</f>
        <v/>
      </c>
      <c r="N469" s="390" t="str">
        <f>IF($E469="","",INDEX(F_ProdBM!N:N,MATCH($P469,F_ProdBM!$P:$P,0)))</f>
        <v/>
      </c>
      <c r="P469" s="175" t="str">
        <f>EUconst_SubMeasureImpact&amp;R452&amp;"_"&amp;D469</f>
        <v>SubMeasImp__4</v>
      </c>
    </row>
    <row r="470" spans="2:16" ht="12.75" customHeight="1" x14ac:dyDescent="0.2">
      <c r="B470" s="343"/>
      <c r="C470" s="343"/>
      <c r="D470" s="344">
        <v>5</v>
      </c>
      <c r="E470" s="1298" t="str">
        <f>IF(INDEX(F_ProdBM!E:E,MATCH($P470,F_ProdBM!$P:$P,0))="","",INDEX(F_ProdBM!E:E,MATCH($P470,F_ProdBM!$P:$P,0)))</f>
        <v/>
      </c>
      <c r="F470" s="1299"/>
      <c r="G470" s="755" t="str">
        <f>IF(INDEX(F_ProdBM!G:G,MATCH($P470,F_ProdBM!$P:$P,0))="","",INDEX(F_ProdBM!G:G,MATCH($P470,F_ProdBM!$P:$P,0)))</f>
        <v/>
      </c>
      <c r="H470" s="756"/>
      <c r="I470" s="390" t="str">
        <f>IF($E470="","",INDEX(F_ProdBM!I:I,MATCH($P470,F_ProdBM!$P:$P,0)))</f>
        <v/>
      </c>
      <c r="J470" s="390" t="str">
        <f>IF($E470="","",INDEX(F_ProdBM!J:J,MATCH($P470,F_ProdBM!$P:$P,0)))</f>
        <v/>
      </c>
      <c r="K470" s="390" t="str">
        <f>IF($E470="","",INDEX(F_ProdBM!K:K,MATCH($P470,F_ProdBM!$P:$P,0)))</f>
        <v/>
      </c>
      <c r="L470" s="390" t="str">
        <f>IF($E470="","",INDEX(F_ProdBM!L:L,MATCH($P470,F_ProdBM!$P:$P,0)))</f>
        <v/>
      </c>
      <c r="M470" s="390" t="str">
        <f>IF($E470="","",INDEX(F_ProdBM!M:M,MATCH($P470,F_ProdBM!$P:$P,0)))</f>
        <v/>
      </c>
      <c r="N470" s="390" t="str">
        <f>IF($E470="","",INDEX(F_ProdBM!N:N,MATCH($P470,F_ProdBM!$P:$P,0)))</f>
        <v/>
      </c>
      <c r="P470" s="175" t="str">
        <f>EUconst_SubMeasureImpact&amp;R452&amp;"_"&amp;D470</f>
        <v>SubMeasImp__5</v>
      </c>
    </row>
    <row r="471" spans="2:16" ht="12.75" customHeight="1" x14ac:dyDescent="0.2">
      <c r="B471" s="343"/>
      <c r="C471" s="343"/>
      <c r="D471" s="344">
        <v>6</v>
      </c>
      <c r="E471" s="1298" t="str">
        <f>IF(INDEX(F_ProdBM!E:E,MATCH($P471,F_ProdBM!$P:$P,0))="","",INDEX(F_ProdBM!E:E,MATCH($P471,F_ProdBM!$P:$P,0)))</f>
        <v/>
      </c>
      <c r="F471" s="1299"/>
      <c r="G471" s="755" t="str">
        <f>IF(INDEX(F_ProdBM!G:G,MATCH($P471,F_ProdBM!$P:$P,0))="","",INDEX(F_ProdBM!G:G,MATCH($P471,F_ProdBM!$P:$P,0)))</f>
        <v/>
      </c>
      <c r="H471" s="756"/>
      <c r="I471" s="390" t="str">
        <f>IF($E471="","",INDEX(F_ProdBM!I:I,MATCH($P471,F_ProdBM!$P:$P,0)))</f>
        <v/>
      </c>
      <c r="J471" s="390" t="str">
        <f>IF($E471="","",INDEX(F_ProdBM!J:J,MATCH($P471,F_ProdBM!$P:$P,0)))</f>
        <v/>
      </c>
      <c r="K471" s="390" t="str">
        <f>IF($E471="","",INDEX(F_ProdBM!K:K,MATCH($P471,F_ProdBM!$P:$P,0)))</f>
        <v/>
      </c>
      <c r="L471" s="390" t="str">
        <f>IF($E471="","",INDEX(F_ProdBM!L:L,MATCH($P471,F_ProdBM!$P:$P,0)))</f>
        <v/>
      </c>
      <c r="M471" s="390" t="str">
        <f>IF($E471="","",INDEX(F_ProdBM!M:M,MATCH($P471,F_ProdBM!$P:$P,0)))</f>
        <v/>
      </c>
      <c r="N471" s="390" t="str">
        <f>IF($E471="","",INDEX(F_ProdBM!N:N,MATCH($P471,F_ProdBM!$P:$P,0)))</f>
        <v/>
      </c>
      <c r="P471" s="175" t="str">
        <f>EUconst_SubMeasureImpact&amp;R452&amp;"_"&amp;D471</f>
        <v>SubMeasImp__6</v>
      </c>
    </row>
    <row r="472" spans="2:16" ht="12.75" customHeight="1" x14ac:dyDescent="0.2">
      <c r="B472" s="343"/>
      <c r="C472" s="343"/>
      <c r="D472" s="344">
        <v>7</v>
      </c>
      <c r="E472" s="1298" t="str">
        <f>IF(INDEX(F_ProdBM!E:E,MATCH($P472,F_ProdBM!$P:$P,0))="","",INDEX(F_ProdBM!E:E,MATCH($P472,F_ProdBM!$P:$P,0)))</f>
        <v/>
      </c>
      <c r="F472" s="1299"/>
      <c r="G472" s="755" t="str">
        <f>IF(INDEX(F_ProdBM!G:G,MATCH($P472,F_ProdBM!$P:$P,0))="","",INDEX(F_ProdBM!G:G,MATCH($P472,F_ProdBM!$P:$P,0)))</f>
        <v/>
      </c>
      <c r="H472" s="756"/>
      <c r="I472" s="390" t="str">
        <f>IF($E472="","",INDEX(F_ProdBM!I:I,MATCH($P472,F_ProdBM!$P:$P,0)))</f>
        <v/>
      </c>
      <c r="J472" s="390" t="str">
        <f>IF($E472="","",INDEX(F_ProdBM!J:J,MATCH($P472,F_ProdBM!$P:$P,0)))</f>
        <v/>
      </c>
      <c r="K472" s="390" t="str">
        <f>IF($E472="","",INDEX(F_ProdBM!K:K,MATCH($P472,F_ProdBM!$P:$P,0)))</f>
        <v/>
      </c>
      <c r="L472" s="390" t="str">
        <f>IF($E472="","",INDEX(F_ProdBM!L:L,MATCH($P472,F_ProdBM!$P:$P,0)))</f>
        <v/>
      </c>
      <c r="M472" s="390" t="str">
        <f>IF($E472="","",INDEX(F_ProdBM!M:M,MATCH($P472,F_ProdBM!$P:$P,0)))</f>
        <v/>
      </c>
      <c r="N472" s="390" t="str">
        <f>IF($E472="","",INDEX(F_ProdBM!N:N,MATCH($P472,F_ProdBM!$P:$P,0)))</f>
        <v/>
      </c>
      <c r="P472" s="175" t="str">
        <f>EUconst_SubMeasureImpact&amp;R452&amp;"_"&amp;D472</f>
        <v>SubMeasImp__7</v>
      </c>
    </row>
    <row r="473" spans="2:16" ht="12.75" customHeight="1" x14ac:dyDescent="0.2">
      <c r="B473" s="343"/>
      <c r="C473" s="343"/>
      <c r="D473" s="344">
        <v>8</v>
      </c>
      <c r="E473" s="1298" t="str">
        <f>IF(INDEX(F_ProdBM!E:E,MATCH($P473,F_ProdBM!$P:$P,0))="","",INDEX(F_ProdBM!E:E,MATCH($P473,F_ProdBM!$P:$P,0)))</f>
        <v/>
      </c>
      <c r="F473" s="1299"/>
      <c r="G473" s="755" t="str">
        <f>IF(INDEX(F_ProdBM!G:G,MATCH($P473,F_ProdBM!$P:$P,0))="","",INDEX(F_ProdBM!G:G,MATCH($P473,F_ProdBM!$P:$P,0)))</f>
        <v/>
      </c>
      <c r="H473" s="756"/>
      <c r="I473" s="390" t="str">
        <f>IF($E473="","",INDEX(F_ProdBM!I:I,MATCH($P473,F_ProdBM!$P:$P,0)))</f>
        <v/>
      </c>
      <c r="J473" s="390" t="str">
        <f>IF($E473="","",INDEX(F_ProdBM!J:J,MATCH($P473,F_ProdBM!$P:$P,0)))</f>
        <v/>
      </c>
      <c r="K473" s="390" t="str">
        <f>IF($E473="","",INDEX(F_ProdBM!K:K,MATCH($P473,F_ProdBM!$P:$P,0)))</f>
        <v/>
      </c>
      <c r="L473" s="390" t="str">
        <f>IF($E473="","",INDEX(F_ProdBM!L:L,MATCH($P473,F_ProdBM!$P:$P,0)))</f>
        <v/>
      </c>
      <c r="M473" s="390" t="str">
        <f>IF($E473="","",INDEX(F_ProdBM!M:M,MATCH($P473,F_ProdBM!$P:$P,0)))</f>
        <v/>
      </c>
      <c r="N473" s="390" t="str">
        <f>IF($E473="","",INDEX(F_ProdBM!N:N,MATCH($P473,F_ProdBM!$P:$P,0)))</f>
        <v/>
      </c>
      <c r="P473" s="175" t="str">
        <f>EUconst_SubMeasureImpact&amp;R452&amp;"_"&amp;D473</f>
        <v>SubMeasImp__8</v>
      </c>
    </row>
    <row r="474" spans="2:16" ht="12.75" customHeight="1" x14ac:dyDescent="0.2">
      <c r="B474" s="343"/>
      <c r="C474" s="343"/>
      <c r="D474" s="344">
        <v>9</v>
      </c>
      <c r="E474" s="1298" t="str">
        <f>IF(INDEX(F_ProdBM!E:E,MATCH($P474,F_ProdBM!$P:$P,0))="","",INDEX(F_ProdBM!E:E,MATCH($P474,F_ProdBM!$P:$P,0)))</f>
        <v/>
      </c>
      <c r="F474" s="1299"/>
      <c r="G474" s="755" t="str">
        <f>IF(INDEX(F_ProdBM!G:G,MATCH($P474,F_ProdBM!$P:$P,0))="","",INDEX(F_ProdBM!G:G,MATCH($P474,F_ProdBM!$P:$P,0)))</f>
        <v/>
      </c>
      <c r="H474" s="756"/>
      <c r="I474" s="390" t="str">
        <f>IF($E474="","",INDEX(F_ProdBM!I:I,MATCH($P474,F_ProdBM!$P:$P,0)))</f>
        <v/>
      </c>
      <c r="J474" s="390" t="str">
        <f>IF($E474="","",INDEX(F_ProdBM!J:J,MATCH($P474,F_ProdBM!$P:$P,0)))</f>
        <v/>
      </c>
      <c r="K474" s="390" t="str">
        <f>IF($E474="","",INDEX(F_ProdBM!K:K,MATCH($P474,F_ProdBM!$P:$P,0)))</f>
        <v/>
      </c>
      <c r="L474" s="390" t="str">
        <f>IF($E474="","",INDEX(F_ProdBM!L:L,MATCH($P474,F_ProdBM!$P:$P,0)))</f>
        <v/>
      </c>
      <c r="M474" s="390" t="str">
        <f>IF($E474="","",INDEX(F_ProdBM!M:M,MATCH($P474,F_ProdBM!$P:$P,0)))</f>
        <v/>
      </c>
      <c r="N474" s="390" t="str">
        <f>IF($E474="","",INDEX(F_ProdBM!N:N,MATCH($P474,F_ProdBM!$P:$P,0)))</f>
        <v/>
      </c>
      <c r="P474" s="175" t="str">
        <f>EUconst_SubMeasureImpact&amp;R452&amp;"_"&amp;D474</f>
        <v>SubMeasImp__9</v>
      </c>
    </row>
    <row r="475" spans="2:16" ht="12.75" customHeight="1" x14ac:dyDescent="0.2">
      <c r="B475" s="343"/>
      <c r="C475" s="343"/>
      <c r="D475" s="344">
        <v>10</v>
      </c>
      <c r="E475" s="1300" t="str">
        <f>IF(INDEX(F_ProdBM!E:E,MATCH($P475,F_ProdBM!$P:$P,0))="","",INDEX(F_ProdBM!E:E,MATCH($P475,F_ProdBM!$P:$P,0)))</f>
        <v/>
      </c>
      <c r="F475" s="1301"/>
      <c r="G475" s="753" t="str">
        <f>IF(INDEX(F_ProdBM!G:G,MATCH($P475,F_ProdBM!$P:$P,0))="","",INDEX(F_ProdBM!G:G,MATCH($P475,F_ProdBM!$P:$P,0)))</f>
        <v/>
      </c>
      <c r="H475" s="754"/>
      <c r="I475" s="391" t="str">
        <f>IF($E475="","",INDEX(F_ProdBM!I:I,MATCH($P475,F_ProdBM!$P:$P,0)))</f>
        <v/>
      </c>
      <c r="J475" s="391" t="str">
        <f>IF($E475="","",INDEX(F_ProdBM!J:J,MATCH($P475,F_ProdBM!$P:$P,0)))</f>
        <v/>
      </c>
      <c r="K475" s="391" t="str">
        <f>IF($E475="","",INDEX(F_ProdBM!K:K,MATCH($P475,F_ProdBM!$P:$P,0)))</f>
        <v/>
      </c>
      <c r="L475" s="391" t="str">
        <f>IF($E475="","",INDEX(F_ProdBM!L:L,MATCH($P475,F_ProdBM!$P:$P,0)))</f>
        <v/>
      </c>
      <c r="M475" s="391" t="str">
        <f>IF($E475="","",INDEX(F_ProdBM!M:M,MATCH($P475,F_ProdBM!$P:$P,0)))</f>
        <v/>
      </c>
      <c r="N475" s="391" t="str">
        <f>IF($E475="","",INDEX(F_ProdBM!N:N,MATCH($P475,F_ProdBM!$P:$P,0)))</f>
        <v/>
      </c>
      <c r="P475" s="175" t="str">
        <f>EUconst_SubMeasureImpact&amp;R452&amp;"_"&amp;D475</f>
        <v>SubMeasImp__10</v>
      </c>
    </row>
    <row r="476" spans="2:16" ht="12.75" customHeight="1" x14ac:dyDescent="0.2">
      <c r="B476" s="343"/>
      <c r="C476" s="343"/>
      <c r="H476" s="669" t="str">
        <f>Translations!$B$323</f>
        <v>ОБЩО</v>
      </c>
      <c r="I476" s="434" t="str">
        <f>IF(COUNT(I466:I475)=0,"",SUM(I466:I475))</f>
        <v/>
      </c>
      <c r="J476" s="434" t="str">
        <f t="shared" ref="J476:N476" si="28">IF(COUNT(J466:J475)=0,"",SUM(J466:J475))</f>
        <v/>
      </c>
      <c r="K476" s="434" t="str">
        <f t="shared" si="28"/>
        <v/>
      </c>
      <c r="L476" s="434" t="str">
        <f t="shared" si="28"/>
        <v/>
      </c>
      <c r="M476" s="434" t="str">
        <f t="shared" si="28"/>
        <v/>
      </c>
      <c r="N476" s="434" t="str">
        <f t="shared" si="28"/>
        <v/>
      </c>
    </row>
    <row r="477" spans="2:16" ht="5.0999999999999996" customHeight="1" x14ac:dyDescent="0.2">
      <c r="B477" s="343"/>
      <c r="C477" s="343"/>
    </row>
    <row r="478" spans="2:16" ht="12.75" customHeight="1" x14ac:dyDescent="0.2">
      <c r="B478" s="343"/>
      <c r="C478" s="343"/>
      <c r="D478" s="752" t="s">
        <v>121</v>
      </c>
      <c r="E478" s="30" t="str">
        <f>Translations!$B$324</f>
        <v>Дял на въздействието на всяка мярка (100 % = референтна стойност по време на изходното ниво, точка i.)</v>
      </c>
    </row>
    <row r="479" spans="2:16" ht="5.0999999999999996" customHeight="1" x14ac:dyDescent="0.2">
      <c r="B479" s="343"/>
      <c r="C479" s="343"/>
    </row>
    <row r="480" spans="2:16" ht="12.75" customHeight="1" x14ac:dyDescent="0.2">
      <c r="B480" s="343"/>
      <c r="C480" s="343"/>
      <c r="E480" s="387" t="str">
        <f>Translations!$B$199</f>
        <v>Мярка</v>
      </c>
      <c r="F480" s="644"/>
      <c r="G480" s="435" t="str">
        <f>Translations!$B$228</f>
        <v>Инвестиции</v>
      </c>
      <c r="I480" s="388">
        <v>2025</v>
      </c>
      <c r="J480" s="388">
        <v>2030</v>
      </c>
      <c r="K480" s="388">
        <v>2035</v>
      </c>
      <c r="L480" s="388">
        <v>2040</v>
      </c>
      <c r="M480" s="388">
        <v>2045</v>
      </c>
      <c r="N480" s="388">
        <v>2050</v>
      </c>
    </row>
    <row r="481" spans="2:18" ht="12.75" customHeight="1" x14ac:dyDescent="0.2">
      <c r="B481" s="343"/>
      <c r="C481" s="343"/>
      <c r="D481" s="344">
        <v>1</v>
      </c>
      <c r="E481" s="1310" t="str">
        <f t="shared" ref="E481:E490" si="29">E466</f>
        <v/>
      </c>
      <c r="F481" s="1310"/>
      <c r="G481" s="760" t="str">
        <f t="shared" ref="G481:G490" si="30">G466</f>
        <v/>
      </c>
      <c r="H481" s="761"/>
      <c r="I481" s="389" t="str">
        <f>IF($E481="","",I466*IF(INDEX(F_ProdBM!$H:$H,MATCH($P481,F_ProdBM!$P:$P,0))=0,0,SUM(INDEX(F_ProdBM!I:I,MATCH($P481,F_ProdBM!$P:$P,0)))/INDEX(F_ProdBM!$H:$H,MATCH($P481,F_ProdBM!$P:$P,0))))</f>
        <v/>
      </c>
      <c r="J481" s="389" t="str">
        <f>IF($E481="","",J466*IF(INDEX(F_ProdBM!$H:$H,MATCH($P481,F_ProdBM!$P:$P,0))=0,0,SUM(INDEX(F_ProdBM!J:J,MATCH($P481,F_ProdBM!$P:$P,0)))/INDEX(F_ProdBM!$H:$H,MATCH($P481,F_ProdBM!$P:$P,0))))</f>
        <v/>
      </c>
      <c r="K481" s="389" t="str">
        <f>IF($E481="","",K466*IF(INDEX(F_ProdBM!$H:$H,MATCH($P481,F_ProdBM!$P:$P,0))=0,0,SUM(INDEX(F_ProdBM!K:K,MATCH($P481,F_ProdBM!$P:$P,0)))/INDEX(F_ProdBM!$H:$H,MATCH($P481,F_ProdBM!$P:$P,0))))</f>
        <v/>
      </c>
      <c r="L481" s="389" t="str">
        <f>IF($E481="","",L466*IF(INDEX(F_ProdBM!$H:$H,MATCH($P481,F_ProdBM!$P:$P,0))=0,0,SUM(INDEX(F_ProdBM!L:L,MATCH($P481,F_ProdBM!$P:$P,0)))/INDEX(F_ProdBM!$H:$H,MATCH($P481,F_ProdBM!$P:$P,0))))</f>
        <v/>
      </c>
      <c r="M481" s="389" t="str">
        <f>IF($E481="","",M466*IF(INDEX(F_ProdBM!$H:$H,MATCH($P481,F_ProdBM!$P:$P,0))=0,0,SUM(INDEX(F_ProdBM!M:M,MATCH($P481,F_ProdBM!$P:$P,0)))/INDEX(F_ProdBM!$H:$H,MATCH($P481,F_ProdBM!$P:$P,0))))</f>
        <v/>
      </c>
      <c r="N481" s="389" t="str">
        <f>IF($E481="","",N466*IF(INDEX(F_ProdBM!$H:$H,MATCH($P481,F_ProdBM!$P:$P,0))=0,0,SUM(INDEX(F_ProdBM!N:N,MATCH($P481,F_ProdBM!$P:$P,0)))/INDEX(F_ProdBM!$H:$H,MATCH($P481,F_ProdBM!$P:$P,0))))</f>
        <v/>
      </c>
      <c r="P481" s="175" t="str">
        <f>EUconst_SubAbsoluteReduction&amp;R452</f>
        <v>AbsRed_</v>
      </c>
    </row>
    <row r="482" spans="2:18" ht="12.75" customHeight="1" x14ac:dyDescent="0.2">
      <c r="B482" s="343"/>
      <c r="C482" s="343"/>
      <c r="D482" s="344">
        <v>2</v>
      </c>
      <c r="E482" s="1298" t="str">
        <f t="shared" si="29"/>
        <v/>
      </c>
      <c r="F482" s="1299"/>
      <c r="G482" s="755" t="str">
        <f t="shared" si="30"/>
        <v/>
      </c>
      <c r="H482" s="756"/>
      <c r="I482" s="390" t="str">
        <f>IF($E482="","",I467*IF(INDEX(F_ProdBM!$H:$H,MATCH($P482,F_ProdBM!$P:$P,0))=0,0,SUM(INDEX(F_ProdBM!I:I,MATCH($P482,F_ProdBM!$P:$P,0)))/INDEX(F_ProdBM!$H:$H,MATCH($P482,F_ProdBM!$P:$P,0))))</f>
        <v/>
      </c>
      <c r="J482" s="390" t="str">
        <f>IF($E482="","",J467*IF(INDEX(F_ProdBM!$H:$H,MATCH($P482,F_ProdBM!$P:$P,0))=0,0,SUM(INDEX(F_ProdBM!J:J,MATCH($P482,F_ProdBM!$P:$P,0)))/INDEX(F_ProdBM!$H:$H,MATCH($P482,F_ProdBM!$P:$P,0))))</f>
        <v/>
      </c>
      <c r="K482" s="390" t="str">
        <f>IF($E482="","",K467*IF(INDEX(F_ProdBM!$H:$H,MATCH($P482,F_ProdBM!$P:$P,0))=0,0,SUM(INDEX(F_ProdBM!K:K,MATCH($P482,F_ProdBM!$P:$P,0)))/INDEX(F_ProdBM!$H:$H,MATCH($P482,F_ProdBM!$P:$P,0))))</f>
        <v/>
      </c>
      <c r="L482" s="390" t="str">
        <f>IF($E482="","",L467*IF(INDEX(F_ProdBM!$H:$H,MATCH($P482,F_ProdBM!$P:$P,0))=0,0,SUM(INDEX(F_ProdBM!L:L,MATCH($P482,F_ProdBM!$P:$P,0)))/INDEX(F_ProdBM!$H:$H,MATCH($P482,F_ProdBM!$P:$P,0))))</f>
        <v/>
      </c>
      <c r="M482" s="390" t="str">
        <f>IF($E482="","",M467*IF(INDEX(F_ProdBM!$H:$H,MATCH($P482,F_ProdBM!$P:$P,0))=0,0,SUM(INDEX(F_ProdBM!M:M,MATCH($P482,F_ProdBM!$P:$P,0)))/INDEX(F_ProdBM!$H:$H,MATCH($P482,F_ProdBM!$P:$P,0))))</f>
        <v/>
      </c>
      <c r="N482" s="390" t="str">
        <f>IF($E482="","",N467*IF(INDEX(F_ProdBM!$H:$H,MATCH($P482,F_ProdBM!$P:$P,0))=0,0,SUM(INDEX(F_ProdBM!N:N,MATCH($P482,F_ProdBM!$P:$P,0)))/INDEX(F_ProdBM!$H:$H,MATCH($P482,F_ProdBM!$P:$P,0))))</f>
        <v/>
      </c>
      <c r="P482" s="175" t="str">
        <f>EUconst_SubAbsoluteReduction&amp;R452</f>
        <v>AbsRed_</v>
      </c>
    </row>
    <row r="483" spans="2:18" ht="12.75" customHeight="1" x14ac:dyDescent="0.2">
      <c r="B483" s="343"/>
      <c r="C483" s="343"/>
      <c r="D483" s="344">
        <v>3</v>
      </c>
      <c r="E483" s="1298" t="str">
        <f t="shared" si="29"/>
        <v/>
      </c>
      <c r="F483" s="1299"/>
      <c r="G483" s="755" t="str">
        <f t="shared" si="30"/>
        <v/>
      </c>
      <c r="H483" s="756"/>
      <c r="I483" s="390" t="str">
        <f>IF($E483="","",I468*IF(INDEX(F_ProdBM!$H:$H,MATCH($P483,F_ProdBM!$P:$P,0))=0,0,SUM(INDEX(F_ProdBM!I:I,MATCH($P483,F_ProdBM!$P:$P,0)))/INDEX(F_ProdBM!$H:$H,MATCH($P483,F_ProdBM!$P:$P,0))))</f>
        <v/>
      </c>
      <c r="J483" s="390" t="str">
        <f>IF($E483="","",J468*IF(INDEX(F_ProdBM!$H:$H,MATCH($P483,F_ProdBM!$P:$P,0))=0,0,SUM(INDEX(F_ProdBM!J:J,MATCH($P483,F_ProdBM!$P:$P,0)))/INDEX(F_ProdBM!$H:$H,MATCH($P483,F_ProdBM!$P:$P,0))))</f>
        <v/>
      </c>
      <c r="K483" s="390" t="str">
        <f>IF($E483="","",K468*IF(INDEX(F_ProdBM!$H:$H,MATCH($P483,F_ProdBM!$P:$P,0))=0,0,SUM(INDEX(F_ProdBM!K:K,MATCH($P483,F_ProdBM!$P:$P,0)))/INDEX(F_ProdBM!$H:$H,MATCH($P483,F_ProdBM!$P:$P,0))))</f>
        <v/>
      </c>
      <c r="L483" s="390" t="str">
        <f>IF($E483="","",L468*IF(INDEX(F_ProdBM!$H:$H,MATCH($P483,F_ProdBM!$P:$P,0))=0,0,SUM(INDEX(F_ProdBM!L:L,MATCH($P483,F_ProdBM!$P:$P,0)))/INDEX(F_ProdBM!$H:$H,MATCH($P483,F_ProdBM!$P:$P,0))))</f>
        <v/>
      </c>
      <c r="M483" s="390" t="str">
        <f>IF($E483="","",M468*IF(INDEX(F_ProdBM!$H:$H,MATCH($P483,F_ProdBM!$P:$P,0))=0,0,SUM(INDEX(F_ProdBM!M:M,MATCH($P483,F_ProdBM!$P:$P,0)))/INDEX(F_ProdBM!$H:$H,MATCH($P483,F_ProdBM!$P:$P,0))))</f>
        <v/>
      </c>
      <c r="N483" s="390" t="str">
        <f>IF($E483="","",N468*IF(INDEX(F_ProdBM!$H:$H,MATCH($P483,F_ProdBM!$P:$P,0))=0,0,SUM(INDEX(F_ProdBM!N:N,MATCH($P483,F_ProdBM!$P:$P,0)))/INDEX(F_ProdBM!$H:$H,MATCH($P483,F_ProdBM!$P:$P,0))))</f>
        <v/>
      </c>
      <c r="P483" s="175" t="str">
        <f>EUconst_SubAbsoluteReduction&amp;R452</f>
        <v>AbsRed_</v>
      </c>
    </row>
    <row r="484" spans="2:18" ht="12.75" customHeight="1" x14ac:dyDescent="0.2">
      <c r="B484" s="343"/>
      <c r="C484" s="343"/>
      <c r="D484" s="344">
        <v>4</v>
      </c>
      <c r="E484" s="1298" t="str">
        <f t="shared" si="29"/>
        <v/>
      </c>
      <c r="F484" s="1299"/>
      <c r="G484" s="755" t="str">
        <f t="shared" si="30"/>
        <v/>
      </c>
      <c r="H484" s="756"/>
      <c r="I484" s="390" t="str">
        <f>IF($E484="","",I469*IF(INDEX(F_ProdBM!$H:$H,MATCH($P484,F_ProdBM!$P:$P,0))=0,0,SUM(INDEX(F_ProdBM!I:I,MATCH($P484,F_ProdBM!$P:$P,0)))/INDEX(F_ProdBM!$H:$H,MATCH($P484,F_ProdBM!$P:$P,0))))</f>
        <v/>
      </c>
      <c r="J484" s="390" t="str">
        <f>IF($E484="","",J469*IF(INDEX(F_ProdBM!$H:$H,MATCH($P484,F_ProdBM!$P:$P,0))=0,0,SUM(INDEX(F_ProdBM!J:J,MATCH($P484,F_ProdBM!$P:$P,0)))/INDEX(F_ProdBM!$H:$H,MATCH($P484,F_ProdBM!$P:$P,0))))</f>
        <v/>
      </c>
      <c r="K484" s="390" t="str">
        <f>IF($E484="","",K469*IF(INDEX(F_ProdBM!$H:$H,MATCH($P484,F_ProdBM!$P:$P,0))=0,0,SUM(INDEX(F_ProdBM!K:K,MATCH($P484,F_ProdBM!$P:$P,0)))/INDEX(F_ProdBM!$H:$H,MATCH($P484,F_ProdBM!$P:$P,0))))</f>
        <v/>
      </c>
      <c r="L484" s="390" t="str">
        <f>IF($E484="","",L469*IF(INDEX(F_ProdBM!$H:$H,MATCH($P484,F_ProdBM!$P:$P,0))=0,0,SUM(INDEX(F_ProdBM!L:L,MATCH($P484,F_ProdBM!$P:$P,0)))/INDEX(F_ProdBM!$H:$H,MATCH($P484,F_ProdBM!$P:$P,0))))</f>
        <v/>
      </c>
      <c r="M484" s="390" t="str">
        <f>IF($E484="","",M469*IF(INDEX(F_ProdBM!$H:$H,MATCH($P484,F_ProdBM!$P:$P,0))=0,0,SUM(INDEX(F_ProdBM!M:M,MATCH($P484,F_ProdBM!$P:$P,0)))/INDEX(F_ProdBM!$H:$H,MATCH($P484,F_ProdBM!$P:$P,0))))</f>
        <v/>
      </c>
      <c r="N484" s="390" t="str">
        <f>IF($E484="","",N469*IF(INDEX(F_ProdBM!$H:$H,MATCH($P484,F_ProdBM!$P:$P,0))=0,0,SUM(INDEX(F_ProdBM!N:N,MATCH($P484,F_ProdBM!$P:$P,0)))/INDEX(F_ProdBM!$H:$H,MATCH($P484,F_ProdBM!$P:$P,0))))</f>
        <v/>
      </c>
      <c r="P484" s="175" t="str">
        <f>EUconst_SubAbsoluteReduction&amp;R452</f>
        <v>AbsRed_</v>
      </c>
    </row>
    <row r="485" spans="2:18" ht="12.75" customHeight="1" x14ac:dyDescent="0.2">
      <c r="B485" s="343"/>
      <c r="C485" s="343"/>
      <c r="D485" s="344">
        <v>5</v>
      </c>
      <c r="E485" s="1298" t="str">
        <f t="shared" si="29"/>
        <v/>
      </c>
      <c r="F485" s="1299"/>
      <c r="G485" s="755" t="str">
        <f t="shared" si="30"/>
        <v/>
      </c>
      <c r="H485" s="756"/>
      <c r="I485" s="390" t="str">
        <f>IF($E485="","",I470*IF(INDEX(F_ProdBM!$H:$H,MATCH($P485,F_ProdBM!$P:$P,0))=0,0,SUM(INDEX(F_ProdBM!I:I,MATCH($P485,F_ProdBM!$P:$P,0)))/INDEX(F_ProdBM!$H:$H,MATCH($P485,F_ProdBM!$P:$P,0))))</f>
        <v/>
      </c>
      <c r="J485" s="390" t="str">
        <f>IF($E485="","",J470*IF(INDEX(F_ProdBM!$H:$H,MATCH($P485,F_ProdBM!$P:$P,0))=0,0,SUM(INDEX(F_ProdBM!J:J,MATCH($P485,F_ProdBM!$P:$P,0)))/INDEX(F_ProdBM!$H:$H,MATCH($P485,F_ProdBM!$P:$P,0))))</f>
        <v/>
      </c>
      <c r="K485" s="390" t="str">
        <f>IF($E485="","",K470*IF(INDEX(F_ProdBM!$H:$H,MATCH($P485,F_ProdBM!$P:$P,0))=0,0,SUM(INDEX(F_ProdBM!K:K,MATCH($P485,F_ProdBM!$P:$P,0)))/INDEX(F_ProdBM!$H:$H,MATCH($P485,F_ProdBM!$P:$P,0))))</f>
        <v/>
      </c>
      <c r="L485" s="390" t="str">
        <f>IF($E485="","",L470*IF(INDEX(F_ProdBM!$H:$H,MATCH($P485,F_ProdBM!$P:$P,0))=0,0,SUM(INDEX(F_ProdBM!L:L,MATCH($P485,F_ProdBM!$P:$P,0)))/INDEX(F_ProdBM!$H:$H,MATCH($P485,F_ProdBM!$P:$P,0))))</f>
        <v/>
      </c>
      <c r="M485" s="390" t="str">
        <f>IF($E485="","",M470*IF(INDEX(F_ProdBM!$H:$H,MATCH($P485,F_ProdBM!$P:$P,0))=0,0,SUM(INDEX(F_ProdBM!M:M,MATCH($P485,F_ProdBM!$P:$P,0)))/INDEX(F_ProdBM!$H:$H,MATCH($P485,F_ProdBM!$P:$P,0))))</f>
        <v/>
      </c>
      <c r="N485" s="390" t="str">
        <f>IF($E485="","",N470*IF(INDEX(F_ProdBM!$H:$H,MATCH($P485,F_ProdBM!$P:$P,0))=0,0,SUM(INDEX(F_ProdBM!N:N,MATCH($P485,F_ProdBM!$P:$P,0)))/INDEX(F_ProdBM!$H:$H,MATCH($P485,F_ProdBM!$P:$P,0))))</f>
        <v/>
      </c>
      <c r="P485" s="175" t="str">
        <f>EUconst_SubAbsoluteReduction&amp;R452</f>
        <v>AbsRed_</v>
      </c>
    </row>
    <row r="486" spans="2:18" ht="12.75" customHeight="1" x14ac:dyDescent="0.2">
      <c r="B486" s="343"/>
      <c r="C486" s="343"/>
      <c r="D486" s="344">
        <v>6</v>
      </c>
      <c r="E486" s="1298" t="str">
        <f t="shared" si="29"/>
        <v/>
      </c>
      <c r="F486" s="1299"/>
      <c r="G486" s="755" t="str">
        <f t="shared" si="30"/>
        <v/>
      </c>
      <c r="H486" s="756"/>
      <c r="I486" s="390" t="str">
        <f>IF($E486="","",I471*IF(INDEX(F_ProdBM!$H:$H,MATCH($P486,F_ProdBM!$P:$P,0))=0,0,SUM(INDEX(F_ProdBM!I:I,MATCH($P486,F_ProdBM!$P:$P,0)))/INDEX(F_ProdBM!$H:$H,MATCH($P486,F_ProdBM!$P:$P,0))))</f>
        <v/>
      </c>
      <c r="J486" s="390" t="str">
        <f>IF($E486="","",J471*IF(INDEX(F_ProdBM!$H:$H,MATCH($P486,F_ProdBM!$P:$P,0))=0,0,SUM(INDEX(F_ProdBM!J:J,MATCH($P486,F_ProdBM!$P:$P,0)))/INDEX(F_ProdBM!$H:$H,MATCH($P486,F_ProdBM!$P:$P,0))))</f>
        <v/>
      </c>
      <c r="K486" s="390" t="str">
        <f>IF($E486="","",K471*IF(INDEX(F_ProdBM!$H:$H,MATCH($P486,F_ProdBM!$P:$P,0))=0,0,SUM(INDEX(F_ProdBM!K:K,MATCH($P486,F_ProdBM!$P:$P,0)))/INDEX(F_ProdBM!$H:$H,MATCH($P486,F_ProdBM!$P:$P,0))))</f>
        <v/>
      </c>
      <c r="L486" s="390" t="str">
        <f>IF($E486="","",L471*IF(INDEX(F_ProdBM!$H:$H,MATCH($P486,F_ProdBM!$P:$P,0))=0,0,SUM(INDEX(F_ProdBM!L:L,MATCH($P486,F_ProdBM!$P:$P,0)))/INDEX(F_ProdBM!$H:$H,MATCH($P486,F_ProdBM!$P:$P,0))))</f>
        <v/>
      </c>
      <c r="M486" s="390" t="str">
        <f>IF($E486="","",M471*IF(INDEX(F_ProdBM!$H:$H,MATCH($P486,F_ProdBM!$P:$P,0))=0,0,SUM(INDEX(F_ProdBM!M:M,MATCH($P486,F_ProdBM!$P:$P,0)))/INDEX(F_ProdBM!$H:$H,MATCH($P486,F_ProdBM!$P:$P,0))))</f>
        <v/>
      </c>
      <c r="N486" s="390" t="str">
        <f>IF($E486="","",N471*IF(INDEX(F_ProdBM!$H:$H,MATCH($P486,F_ProdBM!$P:$P,0))=0,0,SUM(INDEX(F_ProdBM!N:N,MATCH($P486,F_ProdBM!$P:$P,0)))/INDEX(F_ProdBM!$H:$H,MATCH($P486,F_ProdBM!$P:$P,0))))</f>
        <v/>
      </c>
      <c r="P486" s="175" t="str">
        <f>EUconst_SubAbsoluteReduction&amp;R452</f>
        <v>AbsRed_</v>
      </c>
    </row>
    <row r="487" spans="2:18" ht="12.75" customHeight="1" x14ac:dyDescent="0.2">
      <c r="B487" s="343"/>
      <c r="C487" s="343"/>
      <c r="D487" s="344">
        <v>7</v>
      </c>
      <c r="E487" s="1298" t="str">
        <f t="shared" si="29"/>
        <v/>
      </c>
      <c r="F487" s="1299"/>
      <c r="G487" s="755" t="str">
        <f t="shared" si="30"/>
        <v/>
      </c>
      <c r="H487" s="756"/>
      <c r="I487" s="390" t="str">
        <f>IF($E487="","",I472*IF(INDEX(F_ProdBM!$H:$H,MATCH($P487,F_ProdBM!$P:$P,0))=0,0,SUM(INDEX(F_ProdBM!I:I,MATCH($P487,F_ProdBM!$P:$P,0)))/INDEX(F_ProdBM!$H:$H,MATCH($P487,F_ProdBM!$P:$P,0))))</f>
        <v/>
      </c>
      <c r="J487" s="390" t="str">
        <f>IF($E487="","",J472*IF(INDEX(F_ProdBM!$H:$H,MATCH($P487,F_ProdBM!$P:$P,0))=0,0,SUM(INDEX(F_ProdBM!J:J,MATCH($P487,F_ProdBM!$P:$P,0)))/INDEX(F_ProdBM!$H:$H,MATCH($P487,F_ProdBM!$P:$P,0))))</f>
        <v/>
      </c>
      <c r="K487" s="390" t="str">
        <f>IF($E487="","",K472*IF(INDEX(F_ProdBM!$H:$H,MATCH($P487,F_ProdBM!$P:$P,0))=0,0,SUM(INDEX(F_ProdBM!K:K,MATCH($P487,F_ProdBM!$P:$P,0)))/INDEX(F_ProdBM!$H:$H,MATCH($P487,F_ProdBM!$P:$P,0))))</f>
        <v/>
      </c>
      <c r="L487" s="390" t="str">
        <f>IF($E487="","",L472*IF(INDEX(F_ProdBM!$H:$H,MATCH($P487,F_ProdBM!$P:$P,0))=0,0,SUM(INDEX(F_ProdBM!L:L,MATCH($P487,F_ProdBM!$P:$P,0)))/INDEX(F_ProdBM!$H:$H,MATCH($P487,F_ProdBM!$P:$P,0))))</f>
        <v/>
      </c>
      <c r="M487" s="390" t="str">
        <f>IF($E487="","",M472*IF(INDEX(F_ProdBM!$H:$H,MATCH($P487,F_ProdBM!$P:$P,0))=0,0,SUM(INDEX(F_ProdBM!M:M,MATCH($P487,F_ProdBM!$P:$P,0)))/INDEX(F_ProdBM!$H:$H,MATCH($P487,F_ProdBM!$P:$P,0))))</f>
        <v/>
      </c>
      <c r="N487" s="390" t="str">
        <f>IF($E487="","",N472*IF(INDEX(F_ProdBM!$H:$H,MATCH($P487,F_ProdBM!$P:$P,0))=0,0,SUM(INDEX(F_ProdBM!N:N,MATCH($P487,F_ProdBM!$P:$P,0)))/INDEX(F_ProdBM!$H:$H,MATCH($P487,F_ProdBM!$P:$P,0))))</f>
        <v/>
      </c>
      <c r="P487" s="175" t="str">
        <f>EUconst_SubAbsoluteReduction&amp;R452</f>
        <v>AbsRed_</v>
      </c>
    </row>
    <row r="488" spans="2:18" ht="12.75" customHeight="1" x14ac:dyDescent="0.2">
      <c r="B488" s="343"/>
      <c r="C488" s="343"/>
      <c r="D488" s="344">
        <v>8</v>
      </c>
      <c r="E488" s="1298" t="str">
        <f t="shared" si="29"/>
        <v/>
      </c>
      <c r="F488" s="1299"/>
      <c r="G488" s="755" t="str">
        <f t="shared" si="30"/>
        <v/>
      </c>
      <c r="H488" s="756"/>
      <c r="I488" s="390" t="str">
        <f>IF($E488="","",I473*IF(INDEX(F_ProdBM!$H:$H,MATCH($P488,F_ProdBM!$P:$P,0))=0,0,SUM(INDEX(F_ProdBM!I:I,MATCH($P488,F_ProdBM!$P:$P,0)))/INDEX(F_ProdBM!$H:$H,MATCH($P488,F_ProdBM!$P:$P,0))))</f>
        <v/>
      </c>
      <c r="J488" s="390" t="str">
        <f>IF($E488="","",J473*IF(INDEX(F_ProdBM!$H:$H,MATCH($P488,F_ProdBM!$P:$P,0))=0,0,SUM(INDEX(F_ProdBM!J:J,MATCH($P488,F_ProdBM!$P:$P,0)))/INDEX(F_ProdBM!$H:$H,MATCH($P488,F_ProdBM!$P:$P,0))))</f>
        <v/>
      </c>
      <c r="K488" s="390" t="str">
        <f>IF($E488="","",K473*IF(INDEX(F_ProdBM!$H:$H,MATCH($P488,F_ProdBM!$P:$P,0))=0,0,SUM(INDEX(F_ProdBM!K:K,MATCH($P488,F_ProdBM!$P:$P,0)))/INDEX(F_ProdBM!$H:$H,MATCH($P488,F_ProdBM!$P:$P,0))))</f>
        <v/>
      </c>
      <c r="L488" s="390" t="str">
        <f>IF($E488="","",L473*IF(INDEX(F_ProdBM!$H:$H,MATCH($P488,F_ProdBM!$P:$P,0))=0,0,SUM(INDEX(F_ProdBM!L:L,MATCH($P488,F_ProdBM!$P:$P,0)))/INDEX(F_ProdBM!$H:$H,MATCH($P488,F_ProdBM!$P:$P,0))))</f>
        <v/>
      </c>
      <c r="M488" s="390" t="str">
        <f>IF($E488="","",M473*IF(INDEX(F_ProdBM!$H:$H,MATCH($P488,F_ProdBM!$P:$P,0))=0,0,SUM(INDEX(F_ProdBM!M:M,MATCH($P488,F_ProdBM!$P:$P,0)))/INDEX(F_ProdBM!$H:$H,MATCH($P488,F_ProdBM!$P:$P,0))))</f>
        <v/>
      </c>
      <c r="N488" s="390" t="str">
        <f>IF($E488="","",N473*IF(INDEX(F_ProdBM!$H:$H,MATCH($P488,F_ProdBM!$P:$P,0))=0,0,SUM(INDEX(F_ProdBM!N:N,MATCH($P488,F_ProdBM!$P:$P,0)))/INDEX(F_ProdBM!$H:$H,MATCH($P488,F_ProdBM!$P:$P,0))))</f>
        <v/>
      </c>
      <c r="P488" s="175" t="str">
        <f>EUconst_SubAbsoluteReduction&amp;R452</f>
        <v>AbsRed_</v>
      </c>
    </row>
    <row r="489" spans="2:18" ht="12.75" customHeight="1" x14ac:dyDescent="0.2">
      <c r="B489" s="343"/>
      <c r="C489" s="343"/>
      <c r="D489" s="344">
        <v>9</v>
      </c>
      <c r="E489" s="1298" t="str">
        <f t="shared" si="29"/>
        <v/>
      </c>
      <c r="F489" s="1299"/>
      <c r="G489" s="755" t="str">
        <f t="shared" si="30"/>
        <v/>
      </c>
      <c r="H489" s="756"/>
      <c r="I489" s="390" t="str">
        <f>IF($E489="","",I474*IF(INDEX(F_ProdBM!$H:$H,MATCH($P489,F_ProdBM!$P:$P,0))=0,0,SUM(INDEX(F_ProdBM!I:I,MATCH($P489,F_ProdBM!$P:$P,0)))/INDEX(F_ProdBM!$H:$H,MATCH($P489,F_ProdBM!$P:$P,0))))</f>
        <v/>
      </c>
      <c r="J489" s="390" t="str">
        <f>IF($E489="","",J474*IF(INDEX(F_ProdBM!$H:$H,MATCH($P489,F_ProdBM!$P:$P,0))=0,0,SUM(INDEX(F_ProdBM!J:J,MATCH($P489,F_ProdBM!$P:$P,0)))/INDEX(F_ProdBM!$H:$H,MATCH($P489,F_ProdBM!$P:$P,0))))</f>
        <v/>
      </c>
      <c r="K489" s="390" t="str">
        <f>IF($E489="","",K474*IF(INDEX(F_ProdBM!$H:$H,MATCH($P489,F_ProdBM!$P:$P,0))=0,0,SUM(INDEX(F_ProdBM!K:K,MATCH($P489,F_ProdBM!$P:$P,0)))/INDEX(F_ProdBM!$H:$H,MATCH($P489,F_ProdBM!$P:$P,0))))</f>
        <v/>
      </c>
      <c r="L489" s="390" t="str">
        <f>IF($E489="","",L474*IF(INDEX(F_ProdBM!$H:$H,MATCH($P489,F_ProdBM!$P:$P,0))=0,0,SUM(INDEX(F_ProdBM!L:L,MATCH($P489,F_ProdBM!$P:$P,0)))/INDEX(F_ProdBM!$H:$H,MATCH($P489,F_ProdBM!$P:$P,0))))</f>
        <v/>
      </c>
      <c r="M489" s="390" t="str">
        <f>IF($E489="","",M474*IF(INDEX(F_ProdBM!$H:$H,MATCH($P489,F_ProdBM!$P:$P,0))=0,0,SUM(INDEX(F_ProdBM!M:M,MATCH($P489,F_ProdBM!$P:$P,0)))/INDEX(F_ProdBM!$H:$H,MATCH($P489,F_ProdBM!$P:$P,0))))</f>
        <v/>
      </c>
      <c r="N489" s="390" t="str">
        <f>IF($E489="","",N474*IF(INDEX(F_ProdBM!$H:$H,MATCH($P489,F_ProdBM!$P:$P,0))=0,0,SUM(INDEX(F_ProdBM!N:N,MATCH($P489,F_ProdBM!$P:$P,0)))/INDEX(F_ProdBM!$H:$H,MATCH($P489,F_ProdBM!$P:$P,0))))</f>
        <v/>
      </c>
      <c r="P489" s="175" t="str">
        <f>EUconst_SubAbsoluteReduction&amp;R452</f>
        <v>AbsRed_</v>
      </c>
    </row>
    <row r="490" spans="2:18" ht="12.75" customHeight="1" x14ac:dyDescent="0.2">
      <c r="B490" s="343"/>
      <c r="C490" s="343"/>
      <c r="D490" s="344">
        <v>10</v>
      </c>
      <c r="E490" s="1300" t="str">
        <f t="shared" si="29"/>
        <v/>
      </c>
      <c r="F490" s="1301"/>
      <c r="G490" s="753" t="str">
        <f t="shared" si="30"/>
        <v/>
      </c>
      <c r="H490" s="754"/>
      <c r="I490" s="391" t="str">
        <f>IF($E490="","",I475*IF(INDEX(F_ProdBM!$H:$H,MATCH($P490,F_ProdBM!$P:$P,0))=0,0,SUM(INDEX(F_ProdBM!I:I,MATCH($P490,F_ProdBM!$P:$P,0)))/INDEX(F_ProdBM!$H:$H,MATCH($P490,F_ProdBM!$P:$P,0))))</f>
        <v/>
      </c>
      <c r="J490" s="391" t="str">
        <f>IF($E490="","",J475*IF(INDEX(F_ProdBM!$H:$H,MATCH($P490,F_ProdBM!$P:$P,0))=0,0,SUM(INDEX(F_ProdBM!J:J,MATCH($P490,F_ProdBM!$P:$P,0)))/INDEX(F_ProdBM!$H:$H,MATCH($P490,F_ProdBM!$P:$P,0))))</f>
        <v/>
      </c>
      <c r="K490" s="391" t="str">
        <f>IF($E490="","",K475*IF(INDEX(F_ProdBM!$H:$H,MATCH($P490,F_ProdBM!$P:$P,0))=0,0,SUM(INDEX(F_ProdBM!K:K,MATCH($P490,F_ProdBM!$P:$P,0)))/INDEX(F_ProdBM!$H:$H,MATCH($P490,F_ProdBM!$P:$P,0))))</f>
        <v/>
      </c>
      <c r="L490" s="391" t="str">
        <f>IF($E490="","",L475*IF(INDEX(F_ProdBM!$H:$H,MATCH($P490,F_ProdBM!$P:$P,0))=0,0,SUM(INDEX(F_ProdBM!L:L,MATCH($P490,F_ProdBM!$P:$P,0)))/INDEX(F_ProdBM!$H:$H,MATCH($P490,F_ProdBM!$P:$P,0))))</f>
        <v/>
      </c>
      <c r="M490" s="391" t="str">
        <f>IF($E490="","",M475*IF(INDEX(F_ProdBM!$H:$H,MATCH($P490,F_ProdBM!$P:$P,0))=0,0,SUM(INDEX(F_ProdBM!M:M,MATCH($P490,F_ProdBM!$P:$P,0)))/INDEX(F_ProdBM!$H:$H,MATCH($P490,F_ProdBM!$P:$P,0))))</f>
        <v/>
      </c>
      <c r="N490" s="391" t="str">
        <f>IF($E490="","",N475*IF(INDEX(F_ProdBM!$H:$H,MATCH($P490,F_ProdBM!$P:$P,0))=0,0,SUM(INDEX(F_ProdBM!N:N,MATCH($P490,F_ProdBM!$P:$P,0)))/INDEX(F_ProdBM!$H:$H,MATCH($P490,F_ProdBM!$P:$P,0))))</f>
        <v/>
      </c>
      <c r="P490" s="175" t="str">
        <f>EUconst_SubAbsoluteReduction&amp;R452</f>
        <v>AbsRed_</v>
      </c>
    </row>
    <row r="491" spans="2:18" ht="12.75" customHeight="1" x14ac:dyDescent="0.2">
      <c r="B491" s="343"/>
      <c r="C491" s="343"/>
      <c r="H491" s="669" t="str">
        <f>Translations!$B$323</f>
        <v>ОБЩО</v>
      </c>
      <c r="I491" s="386" t="str">
        <f t="shared" ref="I491:N491" si="31">IF(I461=EUconst_Cessation,-1,IF(COUNT(I481:I490)=0,"",SUM(I481:I490)))</f>
        <v/>
      </c>
      <c r="J491" s="386" t="str">
        <f t="shared" si="31"/>
        <v/>
      </c>
      <c r="K491" s="386" t="str">
        <f t="shared" si="31"/>
        <v/>
      </c>
      <c r="L491" s="386" t="str">
        <f t="shared" si="31"/>
        <v/>
      </c>
      <c r="M491" s="386" t="str">
        <f t="shared" si="31"/>
        <v/>
      </c>
      <c r="N491" s="386" t="str">
        <f t="shared" si="31"/>
        <v/>
      </c>
    </row>
    <row r="492" spans="2:18" ht="12.75" customHeight="1" x14ac:dyDescent="0.2"/>
    <row r="493" spans="2:18" ht="5.0999999999999996" customHeight="1" thickBot="1" x14ac:dyDescent="0.25">
      <c r="E493" s="432"/>
      <c r="F493" s="644"/>
      <c r="G493" s="644"/>
      <c r="H493" s="644"/>
      <c r="I493" s="644"/>
      <c r="J493" s="644"/>
      <c r="K493" s="644"/>
      <c r="L493" s="644"/>
      <c r="M493" s="644"/>
      <c r="N493" s="644"/>
    </row>
    <row r="494" spans="2:18" ht="5.0999999999999996" customHeight="1" thickBot="1" x14ac:dyDescent="0.3">
      <c r="C494" s="433"/>
      <c r="D494" s="433"/>
      <c r="E494" s="433"/>
      <c r="F494" s="433"/>
      <c r="G494" s="433"/>
      <c r="H494" s="433"/>
      <c r="I494" s="433"/>
      <c r="J494" s="433"/>
      <c r="K494" s="433"/>
      <c r="L494" s="433"/>
      <c r="M494" s="433"/>
      <c r="N494" s="433"/>
    </row>
    <row r="495" spans="2:18" ht="20.100000000000001" customHeight="1" thickBot="1" x14ac:dyDescent="0.25">
      <c r="C495" s="385">
        <f>C452+1</f>
        <v>6</v>
      </c>
      <c r="D495" s="1302" t="str">
        <f>Translations!$B$262</f>
        <v>Подинсталация с еталон за продукт:</v>
      </c>
      <c r="E495" s="1303"/>
      <c r="F495" s="1303"/>
      <c r="G495" s="1303"/>
      <c r="H495" s="1304"/>
      <c r="I495" s="1311" t="str">
        <f>R495</f>
        <v/>
      </c>
      <c r="J495" s="1312"/>
      <c r="K495" s="1312"/>
      <c r="L495" s="1312"/>
      <c r="M495" s="1312"/>
      <c r="N495" s="1313"/>
      <c r="P495" s="287" t="str">
        <f>Translations!$B$318</f>
        <v>Подробности: Продукт BM</v>
      </c>
      <c r="R495" s="668" t="str">
        <f>IF(INDEX(CNTR_SubInstListIsProdBM,$C495),INDEX(CNTR_SubInstListNames,$C495),"")</f>
        <v/>
      </c>
    </row>
    <row r="496" spans="2:18" ht="5.0999999999999996" customHeight="1" x14ac:dyDescent="0.2"/>
    <row r="497" spans="2:16" ht="25.5" customHeight="1" x14ac:dyDescent="0.2">
      <c r="E497" s="736"/>
      <c r="F497" s="736"/>
      <c r="G497" s="736"/>
      <c r="H497" s="746" t="str">
        <f>Translations!$B$271</f>
        <v>Референтна стойност</v>
      </c>
      <c r="I497" s="1268">
        <f>INDEX(EUconst_EndOfPeriods,COLUMNS($I$281:I497))</f>
        <v>2025</v>
      </c>
      <c r="J497" s="1268">
        <f>INDEX(EUconst_EndOfPeriods,COLUMNS($I$281:J497))</f>
        <v>2030</v>
      </c>
      <c r="K497" s="1268">
        <f>INDEX(EUconst_EndOfPeriods,COLUMNS($I$281:K497))</f>
        <v>2035</v>
      </c>
      <c r="L497" s="1268">
        <f>INDEX(EUconst_EndOfPeriods,COLUMNS($I$281:L497))</f>
        <v>2040</v>
      </c>
      <c r="M497" s="1268">
        <f>INDEX(EUconst_EndOfPeriods,COLUMNS($I$281:M497))</f>
        <v>2045</v>
      </c>
      <c r="N497" s="1268">
        <f>INDEX(EUconst_EndOfPeriods,COLUMNS($I$281:N497))</f>
        <v>2050</v>
      </c>
    </row>
    <row r="498" spans="2:16" ht="12.75" customHeight="1" x14ac:dyDescent="0.2">
      <c r="E498" s="736"/>
      <c r="F498" s="736"/>
      <c r="G498" s="736"/>
      <c r="H498" s="456" t="str">
        <f>INDEX(F_ProdBM!H:H,MATCH(P499,F_ProdBM!$P:$P,0)-1)</f>
        <v/>
      </c>
      <c r="I498" s="1269"/>
      <c r="J498" s="1269"/>
      <c r="K498" s="1269"/>
      <c r="L498" s="1269"/>
      <c r="M498" s="1269"/>
      <c r="N498" s="1269"/>
    </row>
    <row r="499" spans="2:16" ht="12.75" customHeight="1" x14ac:dyDescent="0.2">
      <c r="B499" s="343"/>
      <c r="C499" s="343"/>
      <c r="D499" s="752" t="s">
        <v>117</v>
      </c>
      <c r="E499" s="1275" t="str">
        <f>Translations!$B$319</f>
        <v>Цели в сравнение с базовата стойност</v>
      </c>
      <c r="F499" s="1275"/>
      <c r="G499" s="1276"/>
      <c r="H499" s="474" t="str">
        <f>INDEX(F_ProdBM!H:H,MATCH($P499,F_ProdBM!$P:$P,0))</f>
        <v/>
      </c>
      <c r="I499" s="441" t="str">
        <f>INDEX(F_ProdBM!I:I,MATCH($P499,F_ProdBM!$P:$P,0))</f>
        <v/>
      </c>
      <c r="J499" s="441" t="str">
        <f>INDEX(F_ProdBM!J:J,MATCH($P499,F_ProdBM!$P:$P,0))</f>
        <v/>
      </c>
      <c r="K499" s="441" t="str">
        <f>INDEX(F_ProdBM!K:K,MATCH($P499,F_ProdBM!$P:$P,0))</f>
        <v/>
      </c>
      <c r="L499" s="441" t="str">
        <f>INDEX(F_ProdBM!L:L,MATCH($P499,F_ProdBM!$P:$P,0))</f>
        <v/>
      </c>
      <c r="M499" s="441" t="str">
        <f>INDEX(F_ProdBM!M:M,MATCH($P499,F_ProdBM!$P:$P,0))</f>
        <v/>
      </c>
      <c r="N499" s="441" t="str">
        <f>INDEX(F_ProdBM!N:N,MATCH($P499,F_ProdBM!$P:$P,0))</f>
        <v/>
      </c>
      <c r="P499" s="312" t="str">
        <f>EUconst_SubRelToBaseline&amp;R495</f>
        <v>RelBL_</v>
      </c>
    </row>
    <row r="500" spans="2:16" ht="12.75" customHeight="1" x14ac:dyDescent="0.2">
      <c r="B500" s="343"/>
      <c r="C500" s="343"/>
      <c r="D500" s="752" t="s">
        <v>118</v>
      </c>
      <c r="E500" s="1277" t="str">
        <f>Translations!$B$320</f>
        <v>Цели спрямо съответната стойност на БМ</v>
      </c>
      <c r="F500" s="1277"/>
      <c r="G500" s="1278"/>
      <c r="H500" s="476" t="str">
        <f>INDEX(F_ProdBM!H:H,MATCH($P500,F_ProdBM!$P:$P,0))</f>
        <v/>
      </c>
      <c r="I500" s="381" t="str">
        <f>INDEX(F_ProdBM!I:I,MATCH($P500,F_ProdBM!$P:$P,0))</f>
        <v/>
      </c>
      <c r="J500" s="381" t="str">
        <f>INDEX(F_ProdBM!J:J,MATCH($P500,F_ProdBM!$P:$P,0))</f>
        <v/>
      </c>
      <c r="K500" s="381" t="str">
        <f>INDEX(F_ProdBM!K:K,MATCH($P500,F_ProdBM!$P:$P,0))</f>
        <v/>
      </c>
      <c r="L500" s="381" t="str">
        <f>INDEX(F_ProdBM!L:L,MATCH($P500,F_ProdBM!$P:$P,0))</f>
        <v/>
      </c>
      <c r="M500" s="381" t="str">
        <f>INDEX(F_ProdBM!M:M,MATCH($P500,F_ProdBM!$P:$P,0))</f>
        <v/>
      </c>
      <c r="N500" s="381" t="str">
        <f>INDEX(F_ProdBM!N:N,MATCH($P500,F_ProdBM!$P:$P,0))</f>
        <v/>
      </c>
      <c r="P500" s="312" t="str">
        <f>EUconst_SubRelToBM&amp;R495</f>
        <v>RelBM_</v>
      </c>
    </row>
    <row r="501" spans="2:16" ht="5.0999999999999996" customHeight="1" x14ac:dyDescent="0.2">
      <c r="B501" s="343"/>
      <c r="C501" s="343"/>
    </row>
    <row r="502" spans="2:16" ht="25.5" customHeight="1" x14ac:dyDescent="0.2">
      <c r="B502" s="343"/>
      <c r="C502" s="343"/>
      <c r="D502" s="736"/>
      <c r="E502" s="736"/>
      <c r="F502" s="736"/>
      <c r="G502" s="736"/>
      <c r="H502" s="746" t="str">
        <f>Translations!$B$271</f>
        <v>Референтна стойност</v>
      </c>
      <c r="I502" s="1268">
        <f>INDEX(EUconst_EndOfPeriods,COLUMNS($I$281:I502))</f>
        <v>2025</v>
      </c>
      <c r="J502" s="1268">
        <f>INDEX(EUconst_EndOfPeriods,COLUMNS($I$281:J502))</f>
        <v>2030</v>
      </c>
      <c r="K502" s="1268">
        <f>INDEX(EUconst_EndOfPeriods,COLUMNS($I$281:K502))</f>
        <v>2035</v>
      </c>
      <c r="L502" s="1268">
        <f>INDEX(EUconst_EndOfPeriods,COLUMNS($I$281:L502))</f>
        <v>2040</v>
      </c>
      <c r="M502" s="1268">
        <f>INDEX(EUconst_EndOfPeriods,COLUMNS($I$281:M502))</f>
        <v>2045</v>
      </c>
      <c r="N502" s="1268">
        <f>INDEX(EUconst_EndOfPeriods,COLUMNS($I$281:N502))</f>
        <v>2050</v>
      </c>
    </row>
    <row r="503" spans="2:16" ht="12.75" customHeight="1" x14ac:dyDescent="0.2">
      <c r="B503" s="343"/>
      <c r="C503" s="343"/>
      <c r="G503" s="736"/>
      <c r="H503" s="456" t="str">
        <f>H498</f>
        <v/>
      </c>
      <c r="I503" s="1269"/>
      <c r="J503" s="1269"/>
      <c r="K503" s="1269"/>
      <c r="L503" s="1269"/>
      <c r="M503" s="1269"/>
      <c r="N503" s="1269"/>
    </row>
    <row r="504" spans="2:16" ht="12.75" customHeight="1" x14ac:dyDescent="0.2">
      <c r="B504" s="343"/>
      <c r="C504" s="343"/>
      <c r="D504" s="752" t="s">
        <v>119</v>
      </c>
      <c r="E504" s="1274" t="str">
        <f>Translations!$B$321</f>
        <v>Абсолютно специфично намаление в сравнение с изходното ниво</v>
      </c>
      <c r="F504" s="1274"/>
      <c r="G504" s="1274"/>
      <c r="H504" s="361" t="str">
        <f>INDEX(F_ProdBM!H:H,MATCH($P504,F_ProdBM!$P:$P,0))</f>
        <v/>
      </c>
      <c r="I504" s="481" t="str">
        <f>INDEX(F_ProdBM!I:I,MATCH($P504,F_ProdBM!$P:$P,0))</f>
        <v/>
      </c>
      <c r="J504" s="481" t="str">
        <f>INDEX(F_ProdBM!J:J,MATCH($P504,F_ProdBM!$P:$P,0))</f>
        <v/>
      </c>
      <c r="K504" s="481" t="str">
        <f>INDEX(F_ProdBM!K:K,MATCH($P504,F_ProdBM!$P:$P,0))</f>
        <v/>
      </c>
      <c r="L504" s="481" t="str">
        <f>INDEX(F_ProdBM!L:L,MATCH($P504,F_ProdBM!$P:$P,0))</f>
        <v/>
      </c>
      <c r="M504" s="481" t="str">
        <f>INDEX(F_ProdBM!M:M,MATCH($P504,F_ProdBM!$P:$P,0))</f>
        <v/>
      </c>
      <c r="N504" s="481" t="str">
        <f>INDEX(F_ProdBM!N:N,MATCH($P504,F_ProdBM!$P:$P,0))</f>
        <v/>
      </c>
      <c r="P504" s="175" t="str">
        <f>EUconst_SubAbsoluteReduction&amp;R495</f>
        <v>AbsRed_</v>
      </c>
    </row>
    <row r="505" spans="2:16" ht="5.0999999999999996" customHeight="1" x14ac:dyDescent="0.2">
      <c r="B505" s="343"/>
      <c r="C505" s="343"/>
    </row>
    <row r="506" spans="2:16" ht="12.75" customHeight="1" x14ac:dyDescent="0.2">
      <c r="B506" s="343"/>
      <c r="C506" s="343"/>
      <c r="D506" s="752" t="s">
        <v>120</v>
      </c>
      <c r="E506" s="30" t="str">
        <f>Translations!$B$322</f>
        <v>Дял на въздействието на всяка мярка (100 % = стойността по точка iii.)</v>
      </c>
    </row>
    <row r="507" spans="2:16" ht="5.0999999999999996" customHeight="1" x14ac:dyDescent="0.2">
      <c r="B507" s="343"/>
      <c r="C507" s="343"/>
    </row>
    <row r="508" spans="2:16" ht="12.75" customHeight="1" x14ac:dyDescent="0.2">
      <c r="B508" s="343"/>
      <c r="C508" s="343"/>
      <c r="E508" s="387" t="str">
        <f>Translations!$B$199</f>
        <v>Мярка</v>
      </c>
      <c r="F508" s="644"/>
      <c r="G508" s="1296" t="str">
        <f>Translations!$B$228</f>
        <v>Инвестиции</v>
      </c>
      <c r="H508" s="1297"/>
      <c r="I508" s="388">
        <v>2025</v>
      </c>
      <c r="J508" s="388">
        <v>2030</v>
      </c>
      <c r="K508" s="388">
        <v>2035</v>
      </c>
      <c r="L508" s="388">
        <v>2040</v>
      </c>
      <c r="M508" s="388">
        <v>2045</v>
      </c>
      <c r="N508" s="388">
        <v>2050</v>
      </c>
    </row>
    <row r="509" spans="2:16" ht="12.75" customHeight="1" x14ac:dyDescent="0.2">
      <c r="B509" s="343"/>
      <c r="C509" s="343"/>
      <c r="D509" s="344">
        <v>1</v>
      </c>
      <c r="E509" s="1310" t="str">
        <f>IF(INDEX(F_ProdBM!E:E,MATCH($P509,F_ProdBM!$P:$P,0))="","",INDEX(F_ProdBM!E:E,MATCH($P509,F_ProdBM!$P:$P,0)))</f>
        <v/>
      </c>
      <c r="F509" s="1310"/>
      <c r="G509" s="760" t="str">
        <f>IF(INDEX(F_ProdBM!G:G,MATCH($P509,F_ProdBM!$P:$P,0))="","",INDEX(F_ProdBM!G:G,MATCH($P509,F_ProdBM!$P:$P,0)))</f>
        <v/>
      </c>
      <c r="H509" s="761"/>
      <c r="I509" s="389" t="str">
        <f>IF($E509="","",INDEX(F_ProdBM!I:I,MATCH($P509,F_ProdBM!$P:$P,0)))</f>
        <v/>
      </c>
      <c r="J509" s="389" t="str">
        <f>IF($E509="","",INDEX(F_ProdBM!J:J,MATCH($P509,F_ProdBM!$P:$P,0)))</f>
        <v/>
      </c>
      <c r="K509" s="389" t="str">
        <f>IF($E509="","",INDEX(F_ProdBM!K:K,MATCH($P509,F_ProdBM!$P:$P,0)))</f>
        <v/>
      </c>
      <c r="L509" s="389" t="str">
        <f>IF($E509="","",INDEX(F_ProdBM!L:L,MATCH($P509,F_ProdBM!$P:$P,0)))</f>
        <v/>
      </c>
      <c r="M509" s="389" t="str">
        <f>IF($E509="","",INDEX(F_ProdBM!M:M,MATCH($P509,F_ProdBM!$P:$P,0)))</f>
        <v/>
      </c>
      <c r="N509" s="389" t="str">
        <f>IF($E509="","",INDEX(F_ProdBM!N:N,MATCH($P509,F_ProdBM!$P:$P,0)))</f>
        <v/>
      </c>
      <c r="P509" s="175" t="str">
        <f>EUconst_SubMeasureImpact&amp;R495&amp;"_"&amp;D509</f>
        <v>SubMeasImp__1</v>
      </c>
    </row>
    <row r="510" spans="2:16" ht="12.75" customHeight="1" x14ac:dyDescent="0.2">
      <c r="B510" s="343"/>
      <c r="C510" s="343"/>
      <c r="D510" s="344">
        <v>2</v>
      </c>
      <c r="E510" s="1298" t="str">
        <f>IF(INDEX(F_ProdBM!E:E,MATCH($P510,F_ProdBM!$P:$P,0))="","",INDEX(F_ProdBM!E:E,MATCH($P510,F_ProdBM!$P:$P,0)))</f>
        <v/>
      </c>
      <c r="F510" s="1299"/>
      <c r="G510" s="755" t="str">
        <f>IF(INDEX(F_ProdBM!G:G,MATCH($P510,F_ProdBM!$P:$P,0))="","",INDEX(F_ProdBM!G:G,MATCH($P510,F_ProdBM!$P:$P,0)))</f>
        <v/>
      </c>
      <c r="H510" s="756"/>
      <c r="I510" s="390" t="str">
        <f>IF($E510="","",INDEX(F_ProdBM!I:I,MATCH($P510,F_ProdBM!$P:$P,0)))</f>
        <v/>
      </c>
      <c r="J510" s="390" t="str">
        <f>IF($E510="","",INDEX(F_ProdBM!J:J,MATCH($P510,F_ProdBM!$P:$P,0)))</f>
        <v/>
      </c>
      <c r="K510" s="390" t="str">
        <f>IF($E510="","",INDEX(F_ProdBM!K:K,MATCH($P510,F_ProdBM!$P:$P,0)))</f>
        <v/>
      </c>
      <c r="L510" s="390" t="str">
        <f>IF($E510="","",INDEX(F_ProdBM!L:L,MATCH($P510,F_ProdBM!$P:$P,0)))</f>
        <v/>
      </c>
      <c r="M510" s="390" t="str">
        <f>IF($E510="","",INDEX(F_ProdBM!M:M,MATCH($P510,F_ProdBM!$P:$P,0)))</f>
        <v/>
      </c>
      <c r="N510" s="390" t="str">
        <f>IF($E510="","",INDEX(F_ProdBM!N:N,MATCH($P510,F_ProdBM!$P:$P,0)))</f>
        <v/>
      </c>
      <c r="P510" s="175" t="str">
        <f>EUconst_SubMeasureImpact&amp;R495&amp;"_"&amp;D510</f>
        <v>SubMeasImp__2</v>
      </c>
    </row>
    <row r="511" spans="2:16" ht="12.75" customHeight="1" x14ac:dyDescent="0.2">
      <c r="B511" s="343"/>
      <c r="C511" s="343"/>
      <c r="D511" s="344">
        <v>3</v>
      </c>
      <c r="E511" s="1298" t="str">
        <f>IF(INDEX(F_ProdBM!E:E,MATCH($P511,F_ProdBM!$P:$P,0))="","",INDEX(F_ProdBM!E:E,MATCH($P511,F_ProdBM!$P:$P,0)))</f>
        <v/>
      </c>
      <c r="F511" s="1299"/>
      <c r="G511" s="755" t="str">
        <f>IF(INDEX(F_ProdBM!G:G,MATCH($P511,F_ProdBM!$P:$P,0))="","",INDEX(F_ProdBM!G:G,MATCH($P511,F_ProdBM!$P:$P,0)))</f>
        <v/>
      </c>
      <c r="H511" s="756"/>
      <c r="I511" s="390" t="str">
        <f>IF($E511="","",INDEX(F_ProdBM!I:I,MATCH($P511,F_ProdBM!$P:$P,0)))</f>
        <v/>
      </c>
      <c r="J511" s="390" t="str">
        <f>IF($E511="","",INDEX(F_ProdBM!J:J,MATCH($P511,F_ProdBM!$P:$P,0)))</f>
        <v/>
      </c>
      <c r="K511" s="390" t="str">
        <f>IF($E511="","",INDEX(F_ProdBM!K:K,MATCH($P511,F_ProdBM!$P:$P,0)))</f>
        <v/>
      </c>
      <c r="L511" s="390" t="str">
        <f>IF($E511="","",INDEX(F_ProdBM!L:L,MATCH($P511,F_ProdBM!$P:$P,0)))</f>
        <v/>
      </c>
      <c r="M511" s="390" t="str">
        <f>IF($E511="","",INDEX(F_ProdBM!M:M,MATCH($P511,F_ProdBM!$P:$P,0)))</f>
        <v/>
      </c>
      <c r="N511" s="390" t="str">
        <f>IF($E511="","",INDEX(F_ProdBM!N:N,MATCH($P511,F_ProdBM!$P:$P,0)))</f>
        <v/>
      </c>
      <c r="P511" s="175" t="str">
        <f>EUconst_SubMeasureImpact&amp;R495&amp;"_"&amp;D511</f>
        <v>SubMeasImp__3</v>
      </c>
    </row>
    <row r="512" spans="2:16" ht="12.75" customHeight="1" x14ac:dyDescent="0.2">
      <c r="B512" s="343"/>
      <c r="C512" s="343"/>
      <c r="D512" s="344">
        <v>4</v>
      </c>
      <c r="E512" s="1298" t="str">
        <f>IF(INDEX(F_ProdBM!E:E,MATCH($P512,F_ProdBM!$P:$P,0))="","",INDEX(F_ProdBM!E:E,MATCH($P512,F_ProdBM!$P:$P,0)))</f>
        <v/>
      </c>
      <c r="F512" s="1299"/>
      <c r="G512" s="755" t="str">
        <f>IF(INDEX(F_ProdBM!G:G,MATCH($P512,F_ProdBM!$P:$P,0))="","",INDEX(F_ProdBM!G:G,MATCH($P512,F_ProdBM!$P:$P,0)))</f>
        <v/>
      </c>
      <c r="H512" s="756"/>
      <c r="I512" s="390" t="str">
        <f>IF($E512="","",INDEX(F_ProdBM!I:I,MATCH($P512,F_ProdBM!$P:$P,0)))</f>
        <v/>
      </c>
      <c r="J512" s="390" t="str">
        <f>IF($E512="","",INDEX(F_ProdBM!J:J,MATCH($P512,F_ProdBM!$P:$P,0)))</f>
        <v/>
      </c>
      <c r="K512" s="390" t="str">
        <f>IF($E512="","",INDEX(F_ProdBM!K:K,MATCH($P512,F_ProdBM!$P:$P,0)))</f>
        <v/>
      </c>
      <c r="L512" s="390" t="str">
        <f>IF($E512="","",INDEX(F_ProdBM!L:L,MATCH($P512,F_ProdBM!$P:$P,0)))</f>
        <v/>
      </c>
      <c r="M512" s="390" t="str">
        <f>IF($E512="","",INDEX(F_ProdBM!M:M,MATCH($P512,F_ProdBM!$P:$P,0)))</f>
        <v/>
      </c>
      <c r="N512" s="390" t="str">
        <f>IF($E512="","",INDEX(F_ProdBM!N:N,MATCH($P512,F_ProdBM!$P:$P,0)))</f>
        <v/>
      </c>
      <c r="P512" s="175" t="str">
        <f>EUconst_SubMeasureImpact&amp;R495&amp;"_"&amp;D512</f>
        <v>SubMeasImp__4</v>
      </c>
    </row>
    <row r="513" spans="2:16" ht="12.75" customHeight="1" x14ac:dyDescent="0.2">
      <c r="B513" s="343"/>
      <c r="C513" s="343"/>
      <c r="D513" s="344">
        <v>5</v>
      </c>
      <c r="E513" s="1298" t="str">
        <f>IF(INDEX(F_ProdBM!E:E,MATCH($P513,F_ProdBM!$P:$P,0))="","",INDEX(F_ProdBM!E:E,MATCH($P513,F_ProdBM!$P:$P,0)))</f>
        <v/>
      </c>
      <c r="F513" s="1299"/>
      <c r="G513" s="755" t="str">
        <f>IF(INDEX(F_ProdBM!G:G,MATCH($P513,F_ProdBM!$P:$P,0))="","",INDEX(F_ProdBM!G:G,MATCH($P513,F_ProdBM!$P:$P,0)))</f>
        <v/>
      </c>
      <c r="H513" s="756"/>
      <c r="I513" s="390" t="str">
        <f>IF($E513="","",INDEX(F_ProdBM!I:I,MATCH($P513,F_ProdBM!$P:$P,0)))</f>
        <v/>
      </c>
      <c r="J513" s="390" t="str">
        <f>IF($E513="","",INDEX(F_ProdBM!J:J,MATCH($P513,F_ProdBM!$P:$P,0)))</f>
        <v/>
      </c>
      <c r="K513" s="390" t="str">
        <f>IF($E513="","",INDEX(F_ProdBM!K:K,MATCH($P513,F_ProdBM!$P:$P,0)))</f>
        <v/>
      </c>
      <c r="L513" s="390" t="str">
        <f>IF($E513="","",INDEX(F_ProdBM!L:L,MATCH($P513,F_ProdBM!$P:$P,0)))</f>
        <v/>
      </c>
      <c r="M513" s="390" t="str">
        <f>IF($E513="","",INDEX(F_ProdBM!M:M,MATCH($P513,F_ProdBM!$P:$P,0)))</f>
        <v/>
      </c>
      <c r="N513" s="390" t="str">
        <f>IF($E513="","",INDEX(F_ProdBM!N:N,MATCH($P513,F_ProdBM!$P:$P,0)))</f>
        <v/>
      </c>
      <c r="P513" s="175" t="str">
        <f>EUconst_SubMeasureImpact&amp;R495&amp;"_"&amp;D513</f>
        <v>SubMeasImp__5</v>
      </c>
    </row>
    <row r="514" spans="2:16" ht="12.75" customHeight="1" x14ac:dyDescent="0.2">
      <c r="B514" s="343"/>
      <c r="C514" s="343"/>
      <c r="D514" s="344">
        <v>6</v>
      </c>
      <c r="E514" s="1298" t="str">
        <f>IF(INDEX(F_ProdBM!E:E,MATCH($P514,F_ProdBM!$P:$P,0))="","",INDEX(F_ProdBM!E:E,MATCH($P514,F_ProdBM!$P:$P,0)))</f>
        <v/>
      </c>
      <c r="F514" s="1299"/>
      <c r="G514" s="755" t="str">
        <f>IF(INDEX(F_ProdBM!G:G,MATCH($P514,F_ProdBM!$P:$P,0))="","",INDEX(F_ProdBM!G:G,MATCH($P514,F_ProdBM!$P:$P,0)))</f>
        <v/>
      </c>
      <c r="H514" s="756"/>
      <c r="I514" s="390" t="str">
        <f>IF($E514="","",INDEX(F_ProdBM!I:I,MATCH($P514,F_ProdBM!$P:$P,0)))</f>
        <v/>
      </c>
      <c r="J514" s="390" t="str">
        <f>IF($E514="","",INDEX(F_ProdBM!J:J,MATCH($P514,F_ProdBM!$P:$P,0)))</f>
        <v/>
      </c>
      <c r="K514" s="390" t="str">
        <f>IF($E514="","",INDEX(F_ProdBM!K:K,MATCH($P514,F_ProdBM!$P:$P,0)))</f>
        <v/>
      </c>
      <c r="L514" s="390" t="str">
        <f>IF($E514="","",INDEX(F_ProdBM!L:L,MATCH($P514,F_ProdBM!$P:$P,0)))</f>
        <v/>
      </c>
      <c r="M514" s="390" t="str">
        <f>IF($E514="","",INDEX(F_ProdBM!M:M,MATCH($P514,F_ProdBM!$P:$P,0)))</f>
        <v/>
      </c>
      <c r="N514" s="390" t="str">
        <f>IF($E514="","",INDEX(F_ProdBM!N:N,MATCH($P514,F_ProdBM!$P:$P,0)))</f>
        <v/>
      </c>
      <c r="P514" s="175" t="str">
        <f>EUconst_SubMeasureImpact&amp;R495&amp;"_"&amp;D514</f>
        <v>SubMeasImp__6</v>
      </c>
    </row>
    <row r="515" spans="2:16" ht="12.75" customHeight="1" x14ac:dyDescent="0.2">
      <c r="B515" s="343"/>
      <c r="C515" s="343"/>
      <c r="D515" s="344">
        <v>7</v>
      </c>
      <c r="E515" s="1298" t="str">
        <f>IF(INDEX(F_ProdBM!E:E,MATCH($P515,F_ProdBM!$P:$P,0))="","",INDEX(F_ProdBM!E:E,MATCH($P515,F_ProdBM!$P:$P,0)))</f>
        <v/>
      </c>
      <c r="F515" s="1299"/>
      <c r="G515" s="755" t="str">
        <f>IF(INDEX(F_ProdBM!G:G,MATCH($P515,F_ProdBM!$P:$P,0))="","",INDEX(F_ProdBM!G:G,MATCH($P515,F_ProdBM!$P:$P,0)))</f>
        <v/>
      </c>
      <c r="H515" s="756"/>
      <c r="I515" s="390" t="str">
        <f>IF($E515="","",INDEX(F_ProdBM!I:I,MATCH($P515,F_ProdBM!$P:$P,0)))</f>
        <v/>
      </c>
      <c r="J515" s="390" t="str">
        <f>IF($E515="","",INDEX(F_ProdBM!J:J,MATCH($P515,F_ProdBM!$P:$P,0)))</f>
        <v/>
      </c>
      <c r="K515" s="390" t="str">
        <f>IF($E515="","",INDEX(F_ProdBM!K:K,MATCH($P515,F_ProdBM!$P:$P,0)))</f>
        <v/>
      </c>
      <c r="L515" s="390" t="str">
        <f>IF($E515="","",INDEX(F_ProdBM!L:L,MATCH($P515,F_ProdBM!$P:$P,0)))</f>
        <v/>
      </c>
      <c r="M515" s="390" t="str">
        <f>IF($E515="","",INDEX(F_ProdBM!M:M,MATCH($P515,F_ProdBM!$P:$P,0)))</f>
        <v/>
      </c>
      <c r="N515" s="390" t="str">
        <f>IF($E515="","",INDEX(F_ProdBM!N:N,MATCH($P515,F_ProdBM!$P:$P,0)))</f>
        <v/>
      </c>
      <c r="P515" s="175" t="str">
        <f>EUconst_SubMeasureImpact&amp;R495&amp;"_"&amp;D515</f>
        <v>SubMeasImp__7</v>
      </c>
    </row>
    <row r="516" spans="2:16" ht="12.75" customHeight="1" x14ac:dyDescent="0.2">
      <c r="B516" s="343"/>
      <c r="C516" s="343"/>
      <c r="D516" s="344">
        <v>8</v>
      </c>
      <c r="E516" s="1298" t="str">
        <f>IF(INDEX(F_ProdBM!E:E,MATCH($P516,F_ProdBM!$P:$P,0))="","",INDEX(F_ProdBM!E:E,MATCH($P516,F_ProdBM!$P:$P,0)))</f>
        <v/>
      </c>
      <c r="F516" s="1299"/>
      <c r="G516" s="755" t="str">
        <f>IF(INDEX(F_ProdBM!G:G,MATCH($P516,F_ProdBM!$P:$P,0))="","",INDEX(F_ProdBM!G:G,MATCH($P516,F_ProdBM!$P:$P,0)))</f>
        <v/>
      </c>
      <c r="H516" s="756"/>
      <c r="I516" s="390" t="str">
        <f>IF($E516="","",INDEX(F_ProdBM!I:I,MATCH($P516,F_ProdBM!$P:$P,0)))</f>
        <v/>
      </c>
      <c r="J516" s="390" t="str">
        <f>IF($E516="","",INDEX(F_ProdBM!J:J,MATCH($P516,F_ProdBM!$P:$P,0)))</f>
        <v/>
      </c>
      <c r="K516" s="390" t="str">
        <f>IF($E516="","",INDEX(F_ProdBM!K:K,MATCH($P516,F_ProdBM!$P:$P,0)))</f>
        <v/>
      </c>
      <c r="L516" s="390" t="str">
        <f>IF($E516="","",INDEX(F_ProdBM!L:L,MATCH($P516,F_ProdBM!$P:$P,0)))</f>
        <v/>
      </c>
      <c r="M516" s="390" t="str">
        <f>IF($E516="","",INDEX(F_ProdBM!M:M,MATCH($P516,F_ProdBM!$P:$P,0)))</f>
        <v/>
      </c>
      <c r="N516" s="390" t="str">
        <f>IF($E516="","",INDEX(F_ProdBM!N:N,MATCH($P516,F_ProdBM!$P:$P,0)))</f>
        <v/>
      </c>
      <c r="P516" s="175" t="str">
        <f>EUconst_SubMeasureImpact&amp;R495&amp;"_"&amp;D516</f>
        <v>SubMeasImp__8</v>
      </c>
    </row>
    <row r="517" spans="2:16" ht="12.75" customHeight="1" x14ac:dyDescent="0.2">
      <c r="B517" s="343"/>
      <c r="C517" s="343"/>
      <c r="D517" s="344">
        <v>9</v>
      </c>
      <c r="E517" s="1298" t="str">
        <f>IF(INDEX(F_ProdBM!E:E,MATCH($P517,F_ProdBM!$P:$P,0))="","",INDEX(F_ProdBM!E:E,MATCH($P517,F_ProdBM!$P:$P,0)))</f>
        <v/>
      </c>
      <c r="F517" s="1299"/>
      <c r="G517" s="755" t="str">
        <f>IF(INDEX(F_ProdBM!G:G,MATCH($P517,F_ProdBM!$P:$P,0))="","",INDEX(F_ProdBM!G:G,MATCH($P517,F_ProdBM!$P:$P,0)))</f>
        <v/>
      </c>
      <c r="H517" s="756"/>
      <c r="I517" s="390" t="str">
        <f>IF($E517="","",INDEX(F_ProdBM!I:I,MATCH($P517,F_ProdBM!$P:$P,0)))</f>
        <v/>
      </c>
      <c r="J517" s="390" t="str">
        <f>IF($E517="","",INDEX(F_ProdBM!J:J,MATCH($P517,F_ProdBM!$P:$P,0)))</f>
        <v/>
      </c>
      <c r="K517" s="390" t="str">
        <f>IF($E517="","",INDEX(F_ProdBM!K:K,MATCH($P517,F_ProdBM!$P:$P,0)))</f>
        <v/>
      </c>
      <c r="L517" s="390" t="str">
        <f>IF($E517="","",INDEX(F_ProdBM!L:L,MATCH($P517,F_ProdBM!$P:$P,0)))</f>
        <v/>
      </c>
      <c r="M517" s="390" t="str">
        <f>IF($E517="","",INDEX(F_ProdBM!M:M,MATCH($P517,F_ProdBM!$P:$P,0)))</f>
        <v/>
      </c>
      <c r="N517" s="390" t="str">
        <f>IF($E517="","",INDEX(F_ProdBM!N:N,MATCH($P517,F_ProdBM!$P:$P,0)))</f>
        <v/>
      </c>
      <c r="P517" s="175" t="str">
        <f>EUconst_SubMeasureImpact&amp;R495&amp;"_"&amp;D517</f>
        <v>SubMeasImp__9</v>
      </c>
    </row>
    <row r="518" spans="2:16" ht="12.75" customHeight="1" x14ac:dyDescent="0.2">
      <c r="B518" s="343"/>
      <c r="C518" s="343"/>
      <c r="D518" s="344">
        <v>10</v>
      </c>
      <c r="E518" s="1300" t="str">
        <f>IF(INDEX(F_ProdBM!E:E,MATCH($P518,F_ProdBM!$P:$P,0))="","",INDEX(F_ProdBM!E:E,MATCH($P518,F_ProdBM!$P:$P,0)))</f>
        <v/>
      </c>
      <c r="F518" s="1301"/>
      <c r="G518" s="753" t="str">
        <f>IF(INDEX(F_ProdBM!G:G,MATCH($P518,F_ProdBM!$P:$P,0))="","",INDEX(F_ProdBM!G:G,MATCH($P518,F_ProdBM!$P:$P,0)))</f>
        <v/>
      </c>
      <c r="H518" s="754"/>
      <c r="I518" s="391" t="str">
        <f>IF($E518="","",INDEX(F_ProdBM!I:I,MATCH($P518,F_ProdBM!$P:$P,0)))</f>
        <v/>
      </c>
      <c r="J518" s="391" t="str">
        <f>IF($E518="","",INDEX(F_ProdBM!J:J,MATCH($P518,F_ProdBM!$P:$P,0)))</f>
        <v/>
      </c>
      <c r="K518" s="391" t="str">
        <f>IF($E518="","",INDEX(F_ProdBM!K:K,MATCH($P518,F_ProdBM!$P:$P,0)))</f>
        <v/>
      </c>
      <c r="L518" s="391" t="str">
        <f>IF($E518="","",INDEX(F_ProdBM!L:L,MATCH($P518,F_ProdBM!$P:$P,0)))</f>
        <v/>
      </c>
      <c r="M518" s="391" t="str">
        <f>IF($E518="","",INDEX(F_ProdBM!M:M,MATCH($P518,F_ProdBM!$P:$P,0)))</f>
        <v/>
      </c>
      <c r="N518" s="391" t="str">
        <f>IF($E518="","",INDEX(F_ProdBM!N:N,MATCH($P518,F_ProdBM!$P:$P,0)))</f>
        <v/>
      </c>
      <c r="P518" s="175" t="str">
        <f>EUconst_SubMeasureImpact&amp;R495&amp;"_"&amp;D518</f>
        <v>SubMeasImp__10</v>
      </c>
    </row>
    <row r="519" spans="2:16" ht="12.75" customHeight="1" x14ac:dyDescent="0.2">
      <c r="B519" s="343"/>
      <c r="C519" s="343"/>
      <c r="H519" s="669" t="str">
        <f>Translations!$B$323</f>
        <v>ОБЩО</v>
      </c>
      <c r="I519" s="434" t="str">
        <f>IF(COUNT(I509:I518)=0,"",SUM(I509:I518))</f>
        <v/>
      </c>
      <c r="J519" s="434" t="str">
        <f t="shared" ref="J519:N519" si="32">IF(COUNT(J509:J518)=0,"",SUM(J509:J518))</f>
        <v/>
      </c>
      <c r="K519" s="434" t="str">
        <f t="shared" si="32"/>
        <v/>
      </c>
      <c r="L519" s="434" t="str">
        <f t="shared" si="32"/>
        <v/>
      </c>
      <c r="M519" s="434" t="str">
        <f t="shared" si="32"/>
        <v/>
      </c>
      <c r="N519" s="434" t="str">
        <f t="shared" si="32"/>
        <v/>
      </c>
    </row>
    <row r="520" spans="2:16" ht="5.0999999999999996" customHeight="1" x14ac:dyDescent="0.2">
      <c r="B520" s="343"/>
      <c r="C520" s="343"/>
    </row>
    <row r="521" spans="2:16" ht="12.75" customHeight="1" x14ac:dyDescent="0.2">
      <c r="B521" s="343"/>
      <c r="C521" s="343"/>
      <c r="D521" s="752" t="s">
        <v>121</v>
      </c>
      <c r="E521" s="30" t="str">
        <f>Translations!$B$324</f>
        <v>Дял на въздействието на всяка мярка (100 % = референтна стойност по време на изходното ниво, точка i.)</v>
      </c>
    </row>
    <row r="522" spans="2:16" ht="5.0999999999999996" customHeight="1" x14ac:dyDescent="0.2">
      <c r="B522" s="343"/>
      <c r="C522" s="343"/>
    </row>
    <row r="523" spans="2:16" ht="12.75" customHeight="1" x14ac:dyDescent="0.2">
      <c r="B523" s="343"/>
      <c r="C523" s="343"/>
      <c r="E523" s="387" t="str">
        <f>Translations!$B$199</f>
        <v>Мярка</v>
      </c>
      <c r="F523" s="644"/>
      <c r="G523" s="435" t="str">
        <f>Translations!$B$228</f>
        <v>Инвестиции</v>
      </c>
      <c r="I523" s="388">
        <v>2025</v>
      </c>
      <c r="J523" s="388">
        <v>2030</v>
      </c>
      <c r="K523" s="388">
        <v>2035</v>
      </c>
      <c r="L523" s="388">
        <v>2040</v>
      </c>
      <c r="M523" s="388">
        <v>2045</v>
      </c>
      <c r="N523" s="388">
        <v>2050</v>
      </c>
    </row>
    <row r="524" spans="2:16" ht="12.75" customHeight="1" x14ac:dyDescent="0.2">
      <c r="B524" s="343"/>
      <c r="C524" s="343"/>
      <c r="D524" s="344">
        <v>1</v>
      </c>
      <c r="E524" s="1310" t="str">
        <f t="shared" ref="E524:E533" si="33">E509</f>
        <v/>
      </c>
      <c r="F524" s="1310"/>
      <c r="G524" s="760" t="str">
        <f t="shared" ref="G524:G533" si="34">G509</f>
        <v/>
      </c>
      <c r="H524" s="761"/>
      <c r="I524" s="389" t="str">
        <f>IF($E524="","",I509*IF(INDEX(F_ProdBM!$H:$H,MATCH($P524,F_ProdBM!$P:$P,0))=0,0,SUM(INDEX(F_ProdBM!I:I,MATCH($P524,F_ProdBM!$P:$P,0)))/INDEX(F_ProdBM!$H:$H,MATCH($P524,F_ProdBM!$P:$P,0))))</f>
        <v/>
      </c>
      <c r="J524" s="389" t="str">
        <f>IF($E524="","",J509*IF(INDEX(F_ProdBM!$H:$H,MATCH($P524,F_ProdBM!$P:$P,0))=0,0,SUM(INDEX(F_ProdBM!J:J,MATCH($P524,F_ProdBM!$P:$P,0)))/INDEX(F_ProdBM!$H:$H,MATCH($P524,F_ProdBM!$P:$P,0))))</f>
        <v/>
      </c>
      <c r="K524" s="389" t="str">
        <f>IF($E524="","",K509*IF(INDEX(F_ProdBM!$H:$H,MATCH($P524,F_ProdBM!$P:$P,0))=0,0,SUM(INDEX(F_ProdBM!K:K,MATCH($P524,F_ProdBM!$P:$P,0)))/INDEX(F_ProdBM!$H:$H,MATCH($P524,F_ProdBM!$P:$P,0))))</f>
        <v/>
      </c>
      <c r="L524" s="389" t="str">
        <f>IF($E524="","",L509*IF(INDEX(F_ProdBM!$H:$H,MATCH($P524,F_ProdBM!$P:$P,0))=0,0,SUM(INDEX(F_ProdBM!L:L,MATCH($P524,F_ProdBM!$P:$P,0)))/INDEX(F_ProdBM!$H:$H,MATCH($P524,F_ProdBM!$P:$P,0))))</f>
        <v/>
      </c>
      <c r="M524" s="389" t="str">
        <f>IF($E524="","",M509*IF(INDEX(F_ProdBM!$H:$H,MATCH($P524,F_ProdBM!$P:$P,0))=0,0,SUM(INDEX(F_ProdBM!M:M,MATCH($P524,F_ProdBM!$P:$P,0)))/INDEX(F_ProdBM!$H:$H,MATCH($P524,F_ProdBM!$P:$P,0))))</f>
        <v/>
      </c>
      <c r="N524" s="389" t="str">
        <f>IF($E524="","",N509*IF(INDEX(F_ProdBM!$H:$H,MATCH($P524,F_ProdBM!$P:$P,0))=0,0,SUM(INDEX(F_ProdBM!N:N,MATCH($P524,F_ProdBM!$P:$P,0)))/INDEX(F_ProdBM!$H:$H,MATCH($P524,F_ProdBM!$P:$P,0))))</f>
        <v/>
      </c>
      <c r="P524" s="175" t="str">
        <f>EUconst_SubAbsoluteReduction&amp;R495</f>
        <v>AbsRed_</v>
      </c>
    </row>
    <row r="525" spans="2:16" ht="12.75" customHeight="1" x14ac:dyDescent="0.2">
      <c r="B525" s="343"/>
      <c r="C525" s="343"/>
      <c r="D525" s="344">
        <v>2</v>
      </c>
      <c r="E525" s="1298" t="str">
        <f t="shared" si="33"/>
        <v/>
      </c>
      <c r="F525" s="1299"/>
      <c r="G525" s="755" t="str">
        <f t="shared" si="34"/>
        <v/>
      </c>
      <c r="H525" s="756"/>
      <c r="I525" s="390" t="str">
        <f>IF($E525="","",I510*IF(INDEX(F_ProdBM!$H:$H,MATCH($P525,F_ProdBM!$P:$P,0))=0,0,SUM(INDEX(F_ProdBM!I:I,MATCH($P525,F_ProdBM!$P:$P,0)))/INDEX(F_ProdBM!$H:$H,MATCH($P525,F_ProdBM!$P:$P,0))))</f>
        <v/>
      </c>
      <c r="J525" s="390" t="str">
        <f>IF($E525="","",J510*IF(INDEX(F_ProdBM!$H:$H,MATCH($P525,F_ProdBM!$P:$P,0))=0,0,SUM(INDEX(F_ProdBM!J:J,MATCH($P525,F_ProdBM!$P:$P,0)))/INDEX(F_ProdBM!$H:$H,MATCH($P525,F_ProdBM!$P:$P,0))))</f>
        <v/>
      </c>
      <c r="K525" s="390" t="str">
        <f>IF($E525="","",K510*IF(INDEX(F_ProdBM!$H:$H,MATCH($P525,F_ProdBM!$P:$P,0))=0,0,SUM(INDEX(F_ProdBM!K:K,MATCH($P525,F_ProdBM!$P:$P,0)))/INDEX(F_ProdBM!$H:$H,MATCH($P525,F_ProdBM!$P:$P,0))))</f>
        <v/>
      </c>
      <c r="L525" s="390" t="str">
        <f>IF($E525="","",L510*IF(INDEX(F_ProdBM!$H:$H,MATCH($P525,F_ProdBM!$P:$P,0))=0,0,SUM(INDEX(F_ProdBM!L:L,MATCH($P525,F_ProdBM!$P:$P,0)))/INDEX(F_ProdBM!$H:$H,MATCH($P525,F_ProdBM!$P:$P,0))))</f>
        <v/>
      </c>
      <c r="M525" s="390" t="str">
        <f>IF($E525="","",M510*IF(INDEX(F_ProdBM!$H:$H,MATCH($P525,F_ProdBM!$P:$P,0))=0,0,SUM(INDEX(F_ProdBM!M:M,MATCH($P525,F_ProdBM!$P:$P,0)))/INDEX(F_ProdBM!$H:$H,MATCH($P525,F_ProdBM!$P:$P,0))))</f>
        <v/>
      </c>
      <c r="N525" s="390" t="str">
        <f>IF($E525="","",N510*IF(INDEX(F_ProdBM!$H:$H,MATCH($P525,F_ProdBM!$P:$P,0))=0,0,SUM(INDEX(F_ProdBM!N:N,MATCH($P525,F_ProdBM!$P:$P,0)))/INDEX(F_ProdBM!$H:$H,MATCH($P525,F_ProdBM!$P:$P,0))))</f>
        <v/>
      </c>
      <c r="P525" s="175" t="str">
        <f>EUconst_SubAbsoluteReduction&amp;R495</f>
        <v>AbsRed_</v>
      </c>
    </row>
    <row r="526" spans="2:16" ht="12.75" customHeight="1" x14ac:dyDescent="0.2">
      <c r="B526" s="343"/>
      <c r="C526" s="343"/>
      <c r="D526" s="344">
        <v>3</v>
      </c>
      <c r="E526" s="1298" t="str">
        <f t="shared" si="33"/>
        <v/>
      </c>
      <c r="F526" s="1299"/>
      <c r="G526" s="755" t="str">
        <f t="shared" si="34"/>
        <v/>
      </c>
      <c r="H526" s="756"/>
      <c r="I526" s="390" t="str">
        <f>IF($E526="","",I511*IF(INDEX(F_ProdBM!$H:$H,MATCH($P526,F_ProdBM!$P:$P,0))=0,0,SUM(INDEX(F_ProdBM!I:I,MATCH($P526,F_ProdBM!$P:$P,0)))/INDEX(F_ProdBM!$H:$H,MATCH($P526,F_ProdBM!$P:$P,0))))</f>
        <v/>
      </c>
      <c r="J526" s="390" t="str">
        <f>IF($E526="","",J511*IF(INDEX(F_ProdBM!$H:$H,MATCH($P526,F_ProdBM!$P:$P,0))=0,0,SUM(INDEX(F_ProdBM!J:J,MATCH($P526,F_ProdBM!$P:$P,0)))/INDEX(F_ProdBM!$H:$H,MATCH($P526,F_ProdBM!$P:$P,0))))</f>
        <v/>
      </c>
      <c r="K526" s="390" t="str">
        <f>IF($E526="","",K511*IF(INDEX(F_ProdBM!$H:$H,MATCH($P526,F_ProdBM!$P:$P,0))=0,0,SUM(INDEX(F_ProdBM!K:K,MATCH($P526,F_ProdBM!$P:$P,0)))/INDEX(F_ProdBM!$H:$H,MATCH($P526,F_ProdBM!$P:$P,0))))</f>
        <v/>
      </c>
      <c r="L526" s="390" t="str">
        <f>IF($E526="","",L511*IF(INDEX(F_ProdBM!$H:$H,MATCH($P526,F_ProdBM!$P:$P,0))=0,0,SUM(INDEX(F_ProdBM!L:L,MATCH($P526,F_ProdBM!$P:$P,0)))/INDEX(F_ProdBM!$H:$H,MATCH($P526,F_ProdBM!$P:$P,0))))</f>
        <v/>
      </c>
      <c r="M526" s="390" t="str">
        <f>IF($E526="","",M511*IF(INDEX(F_ProdBM!$H:$H,MATCH($P526,F_ProdBM!$P:$P,0))=0,0,SUM(INDEX(F_ProdBM!M:M,MATCH($P526,F_ProdBM!$P:$P,0)))/INDEX(F_ProdBM!$H:$H,MATCH($P526,F_ProdBM!$P:$P,0))))</f>
        <v/>
      </c>
      <c r="N526" s="390" t="str">
        <f>IF($E526="","",N511*IF(INDEX(F_ProdBM!$H:$H,MATCH($P526,F_ProdBM!$P:$P,0))=0,0,SUM(INDEX(F_ProdBM!N:N,MATCH($P526,F_ProdBM!$P:$P,0)))/INDEX(F_ProdBM!$H:$H,MATCH($P526,F_ProdBM!$P:$P,0))))</f>
        <v/>
      </c>
      <c r="P526" s="175" t="str">
        <f>EUconst_SubAbsoluteReduction&amp;R495</f>
        <v>AbsRed_</v>
      </c>
    </row>
    <row r="527" spans="2:16" ht="12.75" customHeight="1" x14ac:dyDescent="0.2">
      <c r="B527" s="343"/>
      <c r="C527" s="343"/>
      <c r="D527" s="344">
        <v>4</v>
      </c>
      <c r="E527" s="1298" t="str">
        <f t="shared" si="33"/>
        <v/>
      </c>
      <c r="F527" s="1299"/>
      <c r="G527" s="755" t="str">
        <f t="shared" si="34"/>
        <v/>
      </c>
      <c r="H527" s="756"/>
      <c r="I527" s="390" t="str">
        <f>IF($E527="","",I512*IF(INDEX(F_ProdBM!$H:$H,MATCH($P527,F_ProdBM!$P:$P,0))=0,0,SUM(INDEX(F_ProdBM!I:I,MATCH($P527,F_ProdBM!$P:$P,0)))/INDEX(F_ProdBM!$H:$H,MATCH($P527,F_ProdBM!$P:$P,0))))</f>
        <v/>
      </c>
      <c r="J527" s="390" t="str">
        <f>IF($E527="","",J512*IF(INDEX(F_ProdBM!$H:$H,MATCH($P527,F_ProdBM!$P:$P,0))=0,0,SUM(INDEX(F_ProdBM!J:J,MATCH($P527,F_ProdBM!$P:$P,0)))/INDEX(F_ProdBM!$H:$H,MATCH($P527,F_ProdBM!$P:$P,0))))</f>
        <v/>
      </c>
      <c r="K527" s="390" t="str">
        <f>IF($E527="","",K512*IF(INDEX(F_ProdBM!$H:$H,MATCH($P527,F_ProdBM!$P:$P,0))=0,0,SUM(INDEX(F_ProdBM!K:K,MATCH($P527,F_ProdBM!$P:$P,0)))/INDEX(F_ProdBM!$H:$H,MATCH($P527,F_ProdBM!$P:$P,0))))</f>
        <v/>
      </c>
      <c r="L527" s="390" t="str">
        <f>IF($E527="","",L512*IF(INDEX(F_ProdBM!$H:$H,MATCH($P527,F_ProdBM!$P:$P,0))=0,0,SUM(INDEX(F_ProdBM!L:L,MATCH($P527,F_ProdBM!$P:$P,0)))/INDEX(F_ProdBM!$H:$H,MATCH($P527,F_ProdBM!$P:$P,0))))</f>
        <v/>
      </c>
      <c r="M527" s="390" t="str">
        <f>IF($E527="","",M512*IF(INDEX(F_ProdBM!$H:$H,MATCH($P527,F_ProdBM!$P:$P,0))=0,0,SUM(INDEX(F_ProdBM!M:M,MATCH($P527,F_ProdBM!$P:$P,0)))/INDEX(F_ProdBM!$H:$H,MATCH($P527,F_ProdBM!$P:$P,0))))</f>
        <v/>
      </c>
      <c r="N527" s="390" t="str">
        <f>IF($E527="","",N512*IF(INDEX(F_ProdBM!$H:$H,MATCH($P527,F_ProdBM!$P:$P,0))=0,0,SUM(INDEX(F_ProdBM!N:N,MATCH($P527,F_ProdBM!$P:$P,0)))/INDEX(F_ProdBM!$H:$H,MATCH($P527,F_ProdBM!$P:$P,0))))</f>
        <v/>
      </c>
      <c r="P527" s="175" t="str">
        <f>EUconst_SubAbsoluteReduction&amp;R495</f>
        <v>AbsRed_</v>
      </c>
    </row>
    <row r="528" spans="2:16" ht="12.75" customHeight="1" x14ac:dyDescent="0.2">
      <c r="B528" s="343"/>
      <c r="C528" s="343"/>
      <c r="D528" s="344">
        <v>5</v>
      </c>
      <c r="E528" s="1298" t="str">
        <f t="shared" si="33"/>
        <v/>
      </c>
      <c r="F528" s="1299"/>
      <c r="G528" s="755" t="str">
        <f t="shared" si="34"/>
        <v/>
      </c>
      <c r="H528" s="756"/>
      <c r="I528" s="390" t="str">
        <f>IF($E528="","",I513*IF(INDEX(F_ProdBM!$H:$H,MATCH($P528,F_ProdBM!$P:$P,0))=0,0,SUM(INDEX(F_ProdBM!I:I,MATCH($P528,F_ProdBM!$P:$P,0)))/INDEX(F_ProdBM!$H:$H,MATCH($P528,F_ProdBM!$P:$P,0))))</f>
        <v/>
      </c>
      <c r="J528" s="390" t="str">
        <f>IF($E528="","",J513*IF(INDEX(F_ProdBM!$H:$H,MATCH($P528,F_ProdBM!$P:$P,0))=0,0,SUM(INDEX(F_ProdBM!J:J,MATCH($P528,F_ProdBM!$P:$P,0)))/INDEX(F_ProdBM!$H:$H,MATCH($P528,F_ProdBM!$P:$P,0))))</f>
        <v/>
      </c>
      <c r="K528" s="390" t="str">
        <f>IF($E528="","",K513*IF(INDEX(F_ProdBM!$H:$H,MATCH($P528,F_ProdBM!$P:$P,0))=0,0,SUM(INDEX(F_ProdBM!K:K,MATCH($P528,F_ProdBM!$P:$P,0)))/INDEX(F_ProdBM!$H:$H,MATCH($P528,F_ProdBM!$P:$P,0))))</f>
        <v/>
      </c>
      <c r="L528" s="390" t="str">
        <f>IF($E528="","",L513*IF(INDEX(F_ProdBM!$H:$H,MATCH($P528,F_ProdBM!$P:$P,0))=0,0,SUM(INDEX(F_ProdBM!L:L,MATCH($P528,F_ProdBM!$P:$P,0)))/INDEX(F_ProdBM!$H:$H,MATCH($P528,F_ProdBM!$P:$P,0))))</f>
        <v/>
      </c>
      <c r="M528" s="390" t="str">
        <f>IF($E528="","",M513*IF(INDEX(F_ProdBM!$H:$H,MATCH($P528,F_ProdBM!$P:$P,0))=0,0,SUM(INDEX(F_ProdBM!M:M,MATCH($P528,F_ProdBM!$P:$P,0)))/INDEX(F_ProdBM!$H:$H,MATCH($P528,F_ProdBM!$P:$P,0))))</f>
        <v/>
      </c>
      <c r="N528" s="390" t="str">
        <f>IF($E528="","",N513*IF(INDEX(F_ProdBM!$H:$H,MATCH($P528,F_ProdBM!$P:$P,0))=0,0,SUM(INDEX(F_ProdBM!N:N,MATCH($P528,F_ProdBM!$P:$P,0)))/INDEX(F_ProdBM!$H:$H,MATCH($P528,F_ProdBM!$P:$P,0))))</f>
        <v/>
      </c>
      <c r="P528" s="175" t="str">
        <f>EUconst_SubAbsoluteReduction&amp;R495</f>
        <v>AbsRed_</v>
      </c>
    </row>
    <row r="529" spans="2:18" ht="12.75" customHeight="1" x14ac:dyDescent="0.2">
      <c r="B529" s="343"/>
      <c r="C529" s="343"/>
      <c r="D529" s="344">
        <v>6</v>
      </c>
      <c r="E529" s="1298" t="str">
        <f t="shared" si="33"/>
        <v/>
      </c>
      <c r="F529" s="1299"/>
      <c r="G529" s="755" t="str">
        <f t="shared" si="34"/>
        <v/>
      </c>
      <c r="H529" s="756"/>
      <c r="I529" s="390" t="str">
        <f>IF($E529="","",I514*IF(INDEX(F_ProdBM!$H:$H,MATCH($P529,F_ProdBM!$P:$P,0))=0,0,SUM(INDEX(F_ProdBM!I:I,MATCH($P529,F_ProdBM!$P:$P,0)))/INDEX(F_ProdBM!$H:$H,MATCH($P529,F_ProdBM!$P:$P,0))))</f>
        <v/>
      </c>
      <c r="J529" s="390" t="str">
        <f>IF($E529="","",J514*IF(INDEX(F_ProdBM!$H:$H,MATCH($P529,F_ProdBM!$P:$P,0))=0,0,SUM(INDEX(F_ProdBM!J:J,MATCH($P529,F_ProdBM!$P:$P,0)))/INDEX(F_ProdBM!$H:$H,MATCH($P529,F_ProdBM!$P:$P,0))))</f>
        <v/>
      </c>
      <c r="K529" s="390" t="str">
        <f>IF($E529="","",K514*IF(INDEX(F_ProdBM!$H:$H,MATCH($P529,F_ProdBM!$P:$P,0))=0,0,SUM(INDEX(F_ProdBM!K:K,MATCH($P529,F_ProdBM!$P:$P,0)))/INDEX(F_ProdBM!$H:$H,MATCH($P529,F_ProdBM!$P:$P,0))))</f>
        <v/>
      </c>
      <c r="L529" s="390" t="str">
        <f>IF($E529="","",L514*IF(INDEX(F_ProdBM!$H:$H,MATCH($P529,F_ProdBM!$P:$P,0))=0,0,SUM(INDEX(F_ProdBM!L:L,MATCH($P529,F_ProdBM!$P:$P,0)))/INDEX(F_ProdBM!$H:$H,MATCH($P529,F_ProdBM!$P:$P,0))))</f>
        <v/>
      </c>
      <c r="M529" s="390" t="str">
        <f>IF($E529="","",M514*IF(INDEX(F_ProdBM!$H:$H,MATCH($P529,F_ProdBM!$P:$P,0))=0,0,SUM(INDEX(F_ProdBM!M:M,MATCH($P529,F_ProdBM!$P:$P,0)))/INDEX(F_ProdBM!$H:$H,MATCH($P529,F_ProdBM!$P:$P,0))))</f>
        <v/>
      </c>
      <c r="N529" s="390" t="str">
        <f>IF($E529="","",N514*IF(INDEX(F_ProdBM!$H:$H,MATCH($P529,F_ProdBM!$P:$P,0))=0,0,SUM(INDEX(F_ProdBM!N:N,MATCH($P529,F_ProdBM!$P:$P,0)))/INDEX(F_ProdBM!$H:$H,MATCH($P529,F_ProdBM!$P:$P,0))))</f>
        <v/>
      </c>
      <c r="P529" s="175" t="str">
        <f>EUconst_SubAbsoluteReduction&amp;R495</f>
        <v>AbsRed_</v>
      </c>
    </row>
    <row r="530" spans="2:18" ht="12.75" customHeight="1" x14ac:dyDescent="0.2">
      <c r="B530" s="343"/>
      <c r="C530" s="343"/>
      <c r="D530" s="344">
        <v>7</v>
      </c>
      <c r="E530" s="1298" t="str">
        <f t="shared" si="33"/>
        <v/>
      </c>
      <c r="F530" s="1299"/>
      <c r="G530" s="755" t="str">
        <f t="shared" si="34"/>
        <v/>
      </c>
      <c r="H530" s="756"/>
      <c r="I530" s="390" t="str">
        <f>IF($E530="","",I515*IF(INDEX(F_ProdBM!$H:$H,MATCH($P530,F_ProdBM!$P:$P,0))=0,0,SUM(INDEX(F_ProdBM!I:I,MATCH($P530,F_ProdBM!$P:$P,0)))/INDEX(F_ProdBM!$H:$H,MATCH($P530,F_ProdBM!$P:$P,0))))</f>
        <v/>
      </c>
      <c r="J530" s="390" t="str">
        <f>IF($E530="","",J515*IF(INDEX(F_ProdBM!$H:$H,MATCH($P530,F_ProdBM!$P:$P,0))=0,0,SUM(INDEX(F_ProdBM!J:J,MATCH($P530,F_ProdBM!$P:$P,0)))/INDEX(F_ProdBM!$H:$H,MATCH($P530,F_ProdBM!$P:$P,0))))</f>
        <v/>
      </c>
      <c r="K530" s="390" t="str">
        <f>IF($E530="","",K515*IF(INDEX(F_ProdBM!$H:$H,MATCH($P530,F_ProdBM!$P:$P,0))=0,0,SUM(INDEX(F_ProdBM!K:K,MATCH($P530,F_ProdBM!$P:$P,0)))/INDEX(F_ProdBM!$H:$H,MATCH($P530,F_ProdBM!$P:$P,0))))</f>
        <v/>
      </c>
      <c r="L530" s="390" t="str">
        <f>IF($E530="","",L515*IF(INDEX(F_ProdBM!$H:$H,MATCH($P530,F_ProdBM!$P:$P,0))=0,0,SUM(INDEX(F_ProdBM!L:L,MATCH($P530,F_ProdBM!$P:$P,0)))/INDEX(F_ProdBM!$H:$H,MATCH($P530,F_ProdBM!$P:$P,0))))</f>
        <v/>
      </c>
      <c r="M530" s="390" t="str">
        <f>IF($E530="","",M515*IF(INDEX(F_ProdBM!$H:$H,MATCH($P530,F_ProdBM!$P:$P,0))=0,0,SUM(INDEX(F_ProdBM!M:M,MATCH($P530,F_ProdBM!$P:$P,0)))/INDEX(F_ProdBM!$H:$H,MATCH($P530,F_ProdBM!$P:$P,0))))</f>
        <v/>
      </c>
      <c r="N530" s="390" t="str">
        <f>IF($E530="","",N515*IF(INDEX(F_ProdBM!$H:$H,MATCH($P530,F_ProdBM!$P:$P,0))=0,0,SUM(INDEX(F_ProdBM!N:N,MATCH($P530,F_ProdBM!$P:$P,0)))/INDEX(F_ProdBM!$H:$H,MATCH($P530,F_ProdBM!$P:$P,0))))</f>
        <v/>
      </c>
      <c r="P530" s="175" t="str">
        <f>EUconst_SubAbsoluteReduction&amp;R495</f>
        <v>AbsRed_</v>
      </c>
    </row>
    <row r="531" spans="2:18" ht="12.75" customHeight="1" x14ac:dyDescent="0.2">
      <c r="B531" s="343"/>
      <c r="C531" s="343"/>
      <c r="D531" s="344">
        <v>8</v>
      </c>
      <c r="E531" s="1298" t="str">
        <f t="shared" si="33"/>
        <v/>
      </c>
      <c r="F531" s="1299"/>
      <c r="G531" s="755" t="str">
        <f t="shared" si="34"/>
        <v/>
      </c>
      <c r="H531" s="756"/>
      <c r="I531" s="390" t="str">
        <f>IF($E531="","",I516*IF(INDEX(F_ProdBM!$H:$H,MATCH($P531,F_ProdBM!$P:$P,0))=0,0,SUM(INDEX(F_ProdBM!I:I,MATCH($P531,F_ProdBM!$P:$P,0)))/INDEX(F_ProdBM!$H:$H,MATCH($P531,F_ProdBM!$P:$P,0))))</f>
        <v/>
      </c>
      <c r="J531" s="390" t="str">
        <f>IF($E531="","",J516*IF(INDEX(F_ProdBM!$H:$H,MATCH($P531,F_ProdBM!$P:$P,0))=0,0,SUM(INDEX(F_ProdBM!J:J,MATCH($P531,F_ProdBM!$P:$P,0)))/INDEX(F_ProdBM!$H:$H,MATCH($P531,F_ProdBM!$P:$P,0))))</f>
        <v/>
      </c>
      <c r="K531" s="390" t="str">
        <f>IF($E531="","",K516*IF(INDEX(F_ProdBM!$H:$H,MATCH($P531,F_ProdBM!$P:$P,0))=0,0,SUM(INDEX(F_ProdBM!K:K,MATCH($P531,F_ProdBM!$P:$P,0)))/INDEX(F_ProdBM!$H:$H,MATCH($P531,F_ProdBM!$P:$P,0))))</f>
        <v/>
      </c>
      <c r="L531" s="390" t="str">
        <f>IF($E531="","",L516*IF(INDEX(F_ProdBM!$H:$H,MATCH($P531,F_ProdBM!$P:$P,0))=0,0,SUM(INDEX(F_ProdBM!L:L,MATCH($P531,F_ProdBM!$P:$P,0)))/INDEX(F_ProdBM!$H:$H,MATCH($P531,F_ProdBM!$P:$P,0))))</f>
        <v/>
      </c>
      <c r="M531" s="390" t="str">
        <f>IF($E531="","",M516*IF(INDEX(F_ProdBM!$H:$H,MATCH($P531,F_ProdBM!$P:$P,0))=0,0,SUM(INDEX(F_ProdBM!M:M,MATCH($P531,F_ProdBM!$P:$P,0)))/INDEX(F_ProdBM!$H:$H,MATCH($P531,F_ProdBM!$P:$P,0))))</f>
        <v/>
      </c>
      <c r="N531" s="390" t="str">
        <f>IF($E531="","",N516*IF(INDEX(F_ProdBM!$H:$H,MATCH($P531,F_ProdBM!$P:$P,0))=0,0,SUM(INDEX(F_ProdBM!N:N,MATCH($P531,F_ProdBM!$P:$P,0)))/INDEX(F_ProdBM!$H:$H,MATCH($P531,F_ProdBM!$P:$P,0))))</f>
        <v/>
      </c>
      <c r="P531" s="175" t="str">
        <f>EUconst_SubAbsoluteReduction&amp;R495</f>
        <v>AbsRed_</v>
      </c>
    </row>
    <row r="532" spans="2:18" ht="12.75" customHeight="1" x14ac:dyDescent="0.2">
      <c r="B532" s="343"/>
      <c r="C532" s="343"/>
      <c r="D532" s="344">
        <v>9</v>
      </c>
      <c r="E532" s="1298" t="str">
        <f t="shared" si="33"/>
        <v/>
      </c>
      <c r="F532" s="1299"/>
      <c r="G532" s="755" t="str">
        <f t="shared" si="34"/>
        <v/>
      </c>
      <c r="H532" s="756"/>
      <c r="I532" s="390" t="str">
        <f>IF($E532="","",I517*IF(INDEX(F_ProdBM!$H:$H,MATCH($P532,F_ProdBM!$P:$P,0))=0,0,SUM(INDEX(F_ProdBM!I:I,MATCH($P532,F_ProdBM!$P:$P,0)))/INDEX(F_ProdBM!$H:$H,MATCH($P532,F_ProdBM!$P:$P,0))))</f>
        <v/>
      </c>
      <c r="J532" s="390" t="str">
        <f>IF($E532="","",J517*IF(INDEX(F_ProdBM!$H:$H,MATCH($P532,F_ProdBM!$P:$P,0))=0,0,SUM(INDEX(F_ProdBM!J:J,MATCH($P532,F_ProdBM!$P:$P,0)))/INDEX(F_ProdBM!$H:$H,MATCH($P532,F_ProdBM!$P:$P,0))))</f>
        <v/>
      </c>
      <c r="K532" s="390" t="str">
        <f>IF($E532="","",K517*IF(INDEX(F_ProdBM!$H:$H,MATCH($P532,F_ProdBM!$P:$P,0))=0,0,SUM(INDEX(F_ProdBM!K:K,MATCH($P532,F_ProdBM!$P:$P,0)))/INDEX(F_ProdBM!$H:$H,MATCH($P532,F_ProdBM!$P:$P,0))))</f>
        <v/>
      </c>
      <c r="L532" s="390" t="str">
        <f>IF($E532="","",L517*IF(INDEX(F_ProdBM!$H:$H,MATCH($P532,F_ProdBM!$P:$P,0))=0,0,SUM(INDEX(F_ProdBM!L:L,MATCH($P532,F_ProdBM!$P:$P,0)))/INDEX(F_ProdBM!$H:$H,MATCH($P532,F_ProdBM!$P:$P,0))))</f>
        <v/>
      </c>
      <c r="M532" s="390" t="str">
        <f>IF($E532="","",M517*IF(INDEX(F_ProdBM!$H:$H,MATCH($P532,F_ProdBM!$P:$P,0))=0,0,SUM(INDEX(F_ProdBM!M:M,MATCH($P532,F_ProdBM!$P:$P,0)))/INDEX(F_ProdBM!$H:$H,MATCH($P532,F_ProdBM!$P:$P,0))))</f>
        <v/>
      </c>
      <c r="N532" s="390" t="str">
        <f>IF($E532="","",N517*IF(INDEX(F_ProdBM!$H:$H,MATCH($P532,F_ProdBM!$P:$P,0))=0,0,SUM(INDEX(F_ProdBM!N:N,MATCH($P532,F_ProdBM!$P:$P,0)))/INDEX(F_ProdBM!$H:$H,MATCH($P532,F_ProdBM!$P:$P,0))))</f>
        <v/>
      </c>
      <c r="P532" s="175" t="str">
        <f>EUconst_SubAbsoluteReduction&amp;R495</f>
        <v>AbsRed_</v>
      </c>
    </row>
    <row r="533" spans="2:18" ht="12.75" customHeight="1" x14ac:dyDescent="0.2">
      <c r="B533" s="343"/>
      <c r="C533" s="343"/>
      <c r="D533" s="344">
        <v>10</v>
      </c>
      <c r="E533" s="1300" t="str">
        <f t="shared" si="33"/>
        <v/>
      </c>
      <c r="F533" s="1301"/>
      <c r="G533" s="753" t="str">
        <f t="shared" si="34"/>
        <v/>
      </c>
      <c r="H533" s="754"/>
      <c r="I533" s="391" t="str">
        <f>IF($E533="","",I518*IF(INDEX(F_ProdBM!$H:$H,MATCH($P533,F_ProdBM!$P:$P,0))=0,0,SUM(INDEX(F_ProdBM!I:I,MATCH($P533,F_ProdBM!$P:$P,0)))/INDEX(F_ProdBM!$H:$H,MATCH($P533,F_ProdBM!$P:$P,0))))</f>
        <v/>
      </c>
      <c r="J533" s="391" t="str">
        <f>IF($E533="","",J518*IF(INDEX(F_ProdBM!$H:$H,MATCH($P533,F_ProdBM!$P:$P,0))=0,0,SUM(INDEX(F_ProdBM!J:J,MATCH($P533,F_ProdBM!$P:$P,0)))/INDEX(F_ProdBM!$H:$H,MATCH($P533,F_ProdBM!$P:$P,0))))</f>
        <v/>
      </c>
      <c r="K533" s="391" t="str">
        <f>IF($E533="","",K518*IF(INDEX(F_ProdBM!$H:$H,MATCH($P533,F_ProdBM!$P:$P,0))=0,0,SUM(INDEX(F_ProdBM!K:K,MATCH($P533,F_ProdBM!$P:$P,0)))/INDEX(F_ProdBM!$H:$H,MATCH($P533,F_ProdBM!$P:$P,0))))</f>
        <v/>
      </c>
      <c r="L533" s="391" t="str">
        <f>IF($E533="","",L518*IF(INDEX(F_ProdBM!$H:$H,MATCH($P533,F_ProdBM!$P:$P,0))=0,0,SUM(INDEX(F_ProdBM!L:L,MATCH($P533,F_ProdBM!$P:$P,0)))/INDEX(F_ProdBM!$H:$H,MATCH($P533,F_ProdBM!$P:$P,0))))</f>
        <v/>
      </c>
      <c r="M533" s="391" t="str">
        <f>IF($E533="","",M518*IF(INDEX(F_ProdBM!$H:$H,MATCH($P533,F_ProdBM!$P:$P,0))=0,0,SUM(INDEX(F_ProdBM!M:M,MATCH($P533,F_ProdBM!$P:$P,0)))/INDEX(F_ProdBM!$H:$H,MATCH($P533,F_ProdBM!$P:$P,0))))</f>
        <v/>
      </c>
      <c r="N533" s="391" t="str">
        <f>IF($E533="","",N518*IF(INDEX(F_ProdBM!$H:$H,MATCH($P533,F_ProdBM!$P:$P,0))=0,0,SUM(INDEX(F_ProdBM!N:N,MATCH($P533,F_ProdBM!$P:$P,0)))/INDEX(F_ProdBM!$H:$H,MATCH($P533,F_ProdBM!$P:$P,0))))</f>
        <v/>
      </c>
      <c r="P533" s="175" t="str">
        <f>EUconst_SubAbsoluteReduction&amp;R495</f>
        <v>AbsRed_</v>
      </c>
    </row>
    <row r="534" spans="2:18" ht="12.75" customHeight="1" x14ac:dyDescent="0.2">
      <c r="B534" s="343"/>
      <c r="C534" s="343"/>
      <c r="H534" s="669" t="str">
        <f>Translations!$B$323</f>
        <v>ОБЩО</v>
      </c>
      <c r="I534" s="386" t="str">
        <f t="shared" ref="I534:N534" si="35">IF(I504=EUconst_Cessation,-1,IF(COUNT(I524:I533)=0,"",SUM(I524:I533)))</f>
        <v/>
      </c>
      <c r="J534" s="386" t="str">
        <f t="shared" si="35"/>
        <v/>
      </c>
      <c r="K534" s="386" t="str">
        <f t="shared" si="35"/>
        <v/>
      </c>
      <c r="L534" s="386" t="str">
        <f t="shared" si="35"/>
        <v/>
      </c>
      <c r="M534" s="386" t="str">
        <f t="shared" si="35"/>
        <v/>
      </c>
      <c r="N534" s="386" t="str">
        <f t="shared" si="35"/>
        <v/>
      </c>
    </row>
    <row r="535" spans="2:18" ht="12.75" customHeight="1" x14ac:dyDescent="0.2"/>
    <row r="536" spans="2:18" ht="5.0999999999999996" customHeight="1" thickBot="1" x14ac:dyDescent="0.25">
      <c r="E536" s="432"/>
      <c r="F536" s="644"/>
      <c r="G536" s="644"/>
      <c r="H536" s="644"/>
      <c r="I536" s="644"/>
      <c r="J536" s="644"/>
      <c r="K536" s="644"/>
      <c r="L536" s="644"/>
      <c r="M536" s="644"/>
      <c r="N536" s="644"/>
    </row>
    <row r="537" spans="2:18" ht="5.0999999999999996" customHeight="1" thickBot="1" x14ac:dyDescent="0.3">
      <c r="C537" s="433"/>
      <c r="D537" s="433"/>
      <c r="E537" s="433"/>
      <c r="F537" s="433"/>
      <c r="G537" s="433"/>
      <c r="H537" s="433"/>
      <c r="I537" s="433"/>
      <c r="J537" s="433"/>
      <c r="K537" s="433"/>
      <c r="L537" s="433"/>
      <c r="M537" s="433"/>
      <c r="N537" s="433"/>
    </row>
    <row r="538" spans="2:18" ht="20.100000000000001" customHeight="1" thickBot="1" x14ac:dyDescent="0.25">
      <c r="C538" s="385">
        <f>C495+1</f>
        <v>7</v>
      </c>
      <c r="D538" s="1302" t="str">
        <f>Translations!$B$262</f>
        <v>Подинсталация с еталон за продукт:</v>
      </c>
      <c r="E538" s="1303"/>
      <c r="F538" s="1303"/>
      <c r="G538" s="1303"/>
      <c r="H538" s="1304"/>
      <c r="I538" s="1311" t="str">
        <f>R538</f>
        <v/>
      </c>
      <c r="J538" s="1312"/>
      <c r="K538" s="1312"/>
      <c r="L538" s="1312"/>
      <c r="M538" s="1312"/>
      <c r="N538" s="1313"/>
      <c r="P538" s="287" t="str">
        <f>Translations!$B$318</f>
        <v>Подробности: Продукт BM</v>
      </c>
      <c r="R538" s="668" t="str">
        <f>IF(INDEX(CNTR_SubInstListIsProdBM,$C538),INDEX(CNTR_SubInstListNames,$C538),"")</f>
        <v/>
      </c>
    </row>
    <row r="539" spans="2:18" ht="5.0999999999999996" customHeight="1" x14ac:dyDescent="0.2"/>
    <row r="540" spans="2:18" ht="25.5" customHeight="1" x14ac:dyDescent="0.2">
      <c r="E540" s="736"/>
      <c r="F540" s="736"/>
      <c r="G540" s="736"/>
      <c r="H540" s="746" t="str">
        <f>Translations!$B$271</f>
        <v>Референтна стойност</v>
      </c>
      <c r="I540" s="1268">
        <f>INDEX(EUconst_EndOfPeriods,COLUMNS($I$281:I540))</f>
        <v>2025</v>
      </c>
      <c r="J540" s="1268">
        <f>INDEX(EUconst_EndOfPeriods,COLUMNS($I$281:J540))</f>
        <v>2030</v>
      </c>
      <c r="K540" s="1268">
        <f>INDEX(EUconst_EndOfPeriods,COLUMNS($I$281:K540))</f>
        <v>2035</v>
      </c>
      <c r="L540" s="1268">
        <f>INDEX(EUconst_EndOfPeriods,COLUMNS($I$281:L540))</f>
        <v>2040</v>
      </c>
      <c r="M540" s="1268">
        <f>INDEX(EUconst_EndOfPeriods,COLUMNS($I$281:M540))</f>
        <v>2045</v>
      </c>
      <c r="N540" s="1268">
        <f>INDEX(EUconst_EndOfPeriods,COLUMNS($I$281:N540))</f>
        <v>2050</v>
      </c>
    </row>
    <row r="541" spans="2:18" ht="12.75" customHeight="1" x14ac:dyDescent="0.2">
      <c r="E541" s="736"/>
      <c r="F541" s="736"/>
      <c r="G541" s="736"/>
      <c r="H541" s="456" t="str">
        <f>INDEX(F_ProdBM!H:H,MATCH(P542,F_ProdBM!$P:$P,0)-1)</f>
        <v/>
      </c>
      <c r="I541" s="1269"/>
      <c r="J541" s="1269"/>
      <c r="K541" s="1269"/>
      <c r="L541" s="1269"/>
      <c r="M541" s="1269"/>
      <c r="N541" s="1269"/>
    </row>
    <row r="542" spans="2:18" ht="12.75" customHeight="1" x14ac:dyDescent="0.2">
      <c r="B542" s="343"/>
      <c r="C542" s="343"/>
      <c r="D542" s="752" t="s">
        <v>117</v>
      </c>
      <c r="E542" s="1275" t="str">
        <f>Translations!$B$319</f>
        <v>Цели в сравнение с базовата стойност</v>
      </c>
      <c r="F542" s="1275"/>
      <c r="G542" s="1276"/>
      <c r="H542" s="474" t="str">
        <f>INDEX(F_ProdBM!H:H,MATCH($P542,F_ProdBM!$P:$P,0))</f>
        <v/>
      </c>
      <c r="I542" s="441" t="str">
        <f>INDEX(F_ProdBM!I:I,MATCH($P542,F_ProdBM!$P:$P,0))</f>
        <v/>
      </c>
      <c r="J542" s="441" t="str">
        <f>INDEX(F_ProdBM!J:J,MATCH($P542,F_ProdBM!$P:$P,0))</f>
        <v/>
      </c>
      <c r="K542" s="441" t="str">
        <f>INDEX(F_ProdBM!K:K,MATCH($P542,F_ProdBM!$P:$P,0))</f>
        <v/>
      </c>
      <c r="L542" s="441" t="str">
        <f>INDEX(F_ProdBM!L:L,MATCH($P542,F_ProdBM!$P:$P,0))</f>
        <v/>
      </c>
      <c r="M542" s="441" t="str">
        <f>INDEX(F_ProdBM!M:M,MATCH($P542,F_ProdBM!$P:$P,0))</f>
        <v/>
      </c>
      <c r="N542" s="441" t="str">
        <f>INDEX(F_ProdBM!N:N,MATCH($P542,F_ProdBM!$P:$P,0))</f>
        <v/>
      </c>
      <c r="P542" s="312" t="str">
        <f>EUconst_SubRelToBaseline&amp;R538</f>
        <v>RelBL_</v>
      </c>
    </row>
    <row r="543" spans="2:18" ht="12.75" customHeight="1" x14ac:dyDescent="0.2">
      <c r="B543" s="343"/>
      <c r="C543" s="343"/>
      <c r="D543" s="752" t="s">
        <v>118</v>
      </c>
      <c r="E543" s="1277" t="str">
        <f>Translations!$B$320</f>
        <v>Цели спрямо съответната стойност на БМ</v>
      </c>
      <c r="F543" s="1277"/>
      <c r="G543" s="1278"/>
      <c r="H543" s="476" t="str">
        <f>INDEX(F_ProdBM!H:H,MATCH($P543,F_ProdBM!$P:$P,0))</f>
        <v/>
      </c>
      <c r="I543" s="381" t="str">
        <f>INDEX(F_ProdBM!I:I,MATCH($P543,F_ProdBM!$P:$P,0))</f>
        <v/>
      </c>
      <c r="J543" s="381" t="str">
        <f>INDEX(F_ProdBM!J:J,MATCH($P543,F_ProdBM!$P:$P,0))</f>
        <v/>
      </c>
      <c r="K543" s="381" t="str">
        <f>INDEX(F_ProdBM!K:K,MATCH($P543,F_ProdBM!$P:$P,0))</f>
        <v/>
      </c>
      <c r="L543" s="381" t="str">
        <f>INDEX(F_ProdBM!L:L,MATCH($P543,F_ProdBM!$P:$P,0))</f>
        <v/>
      </c>
      <c r="M543" s="381" t="str">
        <f>INDEX(F_ProdBM!M:M,MATCH($P543,F_ProdBM!$P:$P,0))</f>
        <v/>
      </c>
      <c r="N543" s="381" t="str">
        <f>INDEX(F_ProdBM!N:N,MATCH($P543,F_ProdBM!$P:$P,0))</f>
        <v/>
      </c>
      <c r="P543" s="312" t="str">
        <f>EUconst_SubRelToBM&amp;R538</f>
        <v>RelBM_</v>
      </c>
    </row>
    <row r="544" spans="2:18" ht="5.0999999999999996" customHeight="1" x14ac:dyDescent="0.2">
      <c r="B544" s="343"/>
      <c r="C544" s="343"/>
    </row>
    <row r="545" spans="2:16" ht="25.5" customHeight="1" x14ac:dyDescent="0.2">
      <c r="B545" s="343"/>
      <c r="C545" s="343"/>
      <c r="D545" s="736"/>
      <c r="E545" s="736"/>
      <c r="F545" s="736"/>
      <c r="G545" s="736"/>
      <c r="H545" s="746" t="str">
        <f>Translations!$B$271</f>
        <v>Референтна стойност</v>
      </c>
      <c r="I545" s="1268">
        <f>INDEX(EUconst_EndOfPeriods,COLUMNS($I$281:I545))</f>
        <v>2025</v>
      </c>
      <c r="J545" s="1268">
        <f>INDEX(EUconst_EndOfPeriods,COLUMNS($I$281:J545))</f>
        <v>2030</v>
      </c>
      <c r="K545" s="1268">
        <f>INDEX(EUconst_EndOfPeriods,COLUMNS($I$281:K545))</f>
        <v>2035</v>
      </c>
      <c r="L545" s="1268">
        <f>INDEX(EUconst_EndOfPeriods,COLUMNS($I$281:L545))</f>
        <v>2040</v>
      </c>
      <c r="M545" s="1268">
        <f>INDEX(EUconst_EndOfPeriods,COLUMNS($I$281:M545))</f>
        <v>2045</v>
      </c>
      <c r="N545" s="1268">
        <f>INDEX(EUconst_EndOfPeriods,COLUMNS($I$281:N545))</f>
        <v>2050</v>
      </c>
    </row>
    <row r="546" spans="2:16" ht="12.75" customHeight="1" x14ac:dyDescent="0.2">
      <c r="B546" s="343"/>
      <c r="C546" s="343"/>
      <c r="G546" s="736"/>
      <c r="H546" s="456" t="str">
        <f>H541</f>
        <v/>
      </c>
      <c r="I546" s="1269"/>
      <c r="J546" s="1269"/>
      <c r="K546" s="1269"/>
      <c r="L546" s="1269"/>
      <c r="M546" s="1269"/>
      <c r="N546" s="1269"/>
    </row>
    <row r="547" spans="2:16" ht="12.75" customHeight="1" x14ac:dyDescent="0.2">
      <c r="B547" s="343"/>
      <c r="C547" s="343"/>
      <c r="D547" s="752" t="s">
        <v>119</v>
      </c>
      <c r="E547" s="1274" t="str">
        <f>Translations!$B$321</f>
        <v>Абсолютно специфично намаление в сравнение с изходното ниво</v>
      </c>
      <c r="F547" s="1274"/>
      <c r="G547" s="1274"/>
      <c r="H547" s="361" t="str">
        <f>INDEX(F_ProdBM!H:H,MATCH($P547,F_ProdBM!$P:$P,0))</f>
        <v/>
      </c>
      <c r="I547" s="481" t="str">
        <f>INDEX(F_ProdBM!I:I,MATCH($P547,F_ProdBM!$P:$P,0))</f>
        <v/>
      </c>
      <c r="J547" s="481" t="str">
        <f>INDEX(F_ProdBM!J:J,MATCH($P547,F_ProdBM!$P:$P,0))</f>
        <v/>
      </c>
      <c r="K547" s="481" t="str">
        <f>INDEX(F_ProdBM!K:K,MATCH($P547,F_ProdBM!$P:$P,0))</f>
        <v/>
      </c>
      <c r="L547" s="481" t="str">
        <f>INDEX(F_ProdBM!L:L,MATCH($P547,F_ProdBM!$P:$P,0))</f>
        <v/>
      </c>
      <c r="M547" s="481" t="str">
        <f>INDEX(F_ProdBM!M:M,MATCH($P547,F_ProdBM!$P:$P,0))</f>
        <v/>
      </c>
      <c r="N547" s="481" t="str">
        <f>INDEX(F_ProdBM!N:N,MATCH($P547,F_ProdBM!$P:$P,0))</f>
        <v/>
      </c>
      <c r="P547" s="175" t="str">
        <f>EUconst_SubAbsoluteReduction&amp;R538</f>
        <v>AbsRed_</v>
      </c>
    </row>
    <row r="548" spans="2:16" ht="5.0999999999999996" customHeight="1" x14ac:dyDescent="0.2">
      <c r="B548" s="343"/>
      <c r="C548" s="343"/>
    </row>
    <row r="549" spans="2:16" ht="12.75" customHeight="1" x14ac:dyDescent="0.2">
      <c r="B549" s="343"/>
      <c r="C549" s="343"/>
      <c r="D549" s="752" t="s">
        <v>120</v>
      </c>
      <c r="E549" s="30" t="str">
        <f>Translations!$B$322</f>
        <v>Дял на въздействието на всяка мярка (100 % = стойността по точка iii.)</v>
      </c>
    </row>
    <row r="550" spans="2:16" ht="5.0999999999999996" customHeight="1" x14ac:dyDescent="0.2">
      <c r="B550" s="343"/>
      <c r="C550" s="343"/>
    </row>
    <row r="551" spans="2:16" ht="12.75" customHeight="1" x14ac:dyDescent="0.2">
      <c r="B551" s="343"/>
      <c r="C551" s="343"/>
      <c r="E551" s="387" t="str">
        <f>Translations!$B$199</f>
        <v>Мярка</v>
      </c>
      <c r="F551" s="644"/>
      <c r="G551" s="1296" t="str">
        <f>Translations!$B$228</f>
        <v>Инвестиции</v>
      </c>
      <c r="H551" s="1297"/>
      <c r="I551" s="388">
        <v>2025</v>
      </c>
      <c r="J551" s="388">
        <v>2030</v>
      </c>
      <c r="K551" s="388">
        <v>2035</v>
      </c>
      <c r="L551" s="388">
        <v>2040</v>
      </c>
      <c r="M551" s="388">
        <v>2045</v>
      </c>
      <c r="N551" s="388">
        <v>2050</v>
      </c>
    </row>
    <row r="552" spans="2:16" ht="12.75" customHeight="1" x14ac:dyDescent="0.2">
      <c r="B552" s="343"/>
      <c r="C552" s="343"/>
      <c r="D552" s="344">
        <v>1</v>
      </c>
      <c r="E552" s="1310" t="str">
        <f>IF(INDEX(F_ProdBM!E:E,MATCH($P552,F_ProdBM!$P:$P,0))="","",INDEX(F_ProdBM!E:E,MATCH($P552,F_ProdBM!$P:$P,0)))</f>
        <v/>
      </c>
      <c r="F552" s="1310"/>
      <c r="G552" s="760" t="str">
        <f>IF(INDEX(F_ProdBM!G:G,MATCH($P552,F_ProdBM!$P:$P,0))="","",INDEX(F_ProdBM!G:G,MATCH($P552,F_ProdBM!$P:$P,0)))</f>
        <v/>
      </c>
      <c r="H552" s="761"/>
      <c r="I552" s="389" t="str">
        <f>IF($E552="","",INDEX(F_ProdBM!I:I,MATCH($P552,F_ProdBM!$P:$P,0)))</f>
        <v/>
      </c>
      <c r="J552" s="389" t="str">
        <f>IF($E552="","",INDEX(F_ProdBM!J:J,MATCH($P552,F_ProdBM!$P:$P,0)))</f>
        <v/>
      </c>
      <c r="K552" s="389" t="str">
        <f>IF($E552="","",INDEX(F_ProdBM!K:K,MATCH($P552,F_ProdBM!$P:$P,0)))</f>
        <v/>
      </c>
      <c r="L552" s="389" t="str">
        <f>IF($E552="","",INDEX(F_ProdBM!L:L,MATCH($P552,F_ProdBM!$P:$P,0)))</f>
        <v/>
      </c>
      <c r="M552" s="389" t="str">
        <f>IF($E552="","",INDEX(F_ProdBM!M:M,MATCH($P552,F_ProdBM!$P:$P,0)))</f>
        <v/>
      </c>
      <c r="N552" s="389" t="str">
        <f>IF($E552="","",INDEX(F_ProdBM!N:N,MATCH($P552,F_ProdBM!$P:$P,0)))</f>
        <v/>
      </c>
      <c r="P552" s="175" t="str">
        <f>EUconst_SubMeasureImpact&amp;R538&amp;"_"&amp;D552</f>
        <v>SubMeasImp__1</v>
      </c>
    </row>
    <row r="553" spans="2:16" ht="12.75" customHeight="1" x14ac:dyDescent="0.2">
      <c r="B553" s="343"/>
      <c r="C553" s="343"/>
      <c r="D553" s="344">
        <v>2</v>
      </c>
      <c r="E553" s="1298" t="str">
        <f>IF(INDEX(F_ProdBM!E:E,MATCH($P553,F_ProdBM!$P:$P,0))="","",INDEX(F_ProdBM!E:E,MATCH($P553,F_ProdBM!$P:$P,0)))</f>
        <v/>
      </c>
      <c r="F553" s="1299"/>
      <c r="G553" s="755" t="str">
        <f>IF(INDEX(F_ProdBM!G:G,MATCH($P553,F_ProdBM!$P:$P,0))="","",INDEX(F_ProdBM!G:G,MATCH($P553,F_ProdBM!$P:$P,0)))</f>
        <v/>
      </c>
      <c r="H553" s="756"/>
      <c r="I553" s="390" t="str">
        <f>IF($E553="","",INDEX(F_ProdBM!I:I,MATCH($P553,F_ProdBM!$P:$P,0)))</f>
        <v/>
      </c>
      <c r="J553" s="390" t="str">
        <f>IF($E553="","",INDEX(F_ProdBM!J:J,MATCH($P553,F_ProdBM!$P:$P,0)))</f>
        <v/>
      </c>
      <c r="K553" s="390" t="str">
        <f>IF($E553="","",INDEX(F_ProdBM!K:K,MATCH($P553,F_ProdBM!$P:$P,0)))</f>
        <v/>
      </c>
      <c r="L553" s="390" t="str">
        <f>IF($E553="","",INDEX(F_ProdBM!L:L,MATCH($P553,F_ProdBM!$P:$P,0)))</f>
        <v/>
      </c>
      <c r="M553" s="390" t="str">
        <f>IF($E553="","",INDEX(F_ProdBM!M:M,MATCH($P553,F_ProdBM!$P:$P,0)))</f>
        <v/>
      </c>
      <c r="N553" s="390" t="str">
        <f>IF($E553="","",INDEX(F_ProdBM!N:N,MATCH($P553,F_ProdBM!$P:$P,0)))</f>
        <v/>
      </c>
      <c r="P553" s="175" t="str">
        <f>EUconst_SubMeasureImpact&amp;R538&amp;"_"&amp;D553</f>
        <v>SubMeasImp__2</v>
      </c>
    </row>
    <row r="554" spans="2:16" ht="12.75" customHeight="1" x14ac:dyDescent="0.2">
      <c r="B554" s="343"/>
      <c r="C554" s="343"/>
      <c r="D554" s="344">
        <v>3</v>
      </c>
      <c r="E554" s="1298" t="str">
        <f>IF(INDEX(F_ProdBM!E:E,MATCH($P554,F_ProdBM!$P:$P,0))="","",INDEX(F_ProdBM!E:E,MATCH($P554,F_ProdBM!$P:$P,0)))</f>
        <v/>
      </c>
      <c r="F554" s="1299"/>
      <c r="G554" s="755" t="str">
        <f>IF(INDEX(F_ProdBM!G:G,MATCH($P554,F_ProdBM!$P:$P,0))="","",INDEX(F_ProdBM!G:G,MATCH($P554,F_ProdBM!$P:$P,0)))</f>
        <v/>
      </c>
      <c r="H554" s="756"/>
      <c r="I554" s="390" t="str">
        <f>IF($E554="","",INDEX(F_ProdBM!I:I,MATCH($P554,F_ProdBM!$P:$P,0)))</f>
        <v/>
      </c>
      <c r="J554" s="390" t="str">
        <f>IF($E554="","",INDEX(F_ProdBM!J:J,MATCH($P554,F_ProdBM!$P:$P,0)))</f>
        <v/>
      </c>
      <c r="K554" s="390" t="str">
        <f>IF($E554="","",INDEX(F_ProdBM!K:K,MATCH($P554,F_ProdBM!$P:$P,0)))</f>
        <v/>
      </c>
      <c r="L554" s="390" t="str">
        <f>IF($E554="","",INDEX(F_ProdBM!L:L,MATCH($P554,F_ProdBM!$P:$P,0)))</f>
        <v/>
      </c>
      <c r="M554" s="390" t="str">
        <f>IF($E554="","",INDEX(F_ProdBM!M:M,MATCH($P554,F_ProdBM!$P:$P,0)))</f>
        <v/>
      </c>
      <c r="N554" s="390" t="str">
        <f>IF($E554="","",INDEX(F_ProdBM!N:N,MATCH($P554,F_ProdBM!$P:$P,0)))</f>
        <v/>
      </c>
      <c r="P554" s="175" t="str">
        <f>EUconst_SubMeasureImpact&amp;R538&amp;"_"&amp;D554</f>
        <v>SubMeasImp__3</v>
      </c>
    </row>
    <row r="555" spans="2:16" ht="12.75" customHeight="1" x14ac:dyDescent="0.2">
      <c r="B555" s="343"/>
      <c r="C555" s="343"/>
      <c r="D555" s="344">
        <v>4</v>
      </c>
      <c r="E555" s="1298" t="str">
        <f>IF(INDEX(F_ProdBM!E:E,MATCH($P555,F_ProdBM!$P:$P,0))="","",INDEX(F_ProdBM!E:E,MATCH($P555,F_ProdBM!$P:$P,0)))</f>
        <v/>
      </c>
      <c r="F555" s="1299"/>
      <c r="G555" s="755" t="str">
        <f>IF(INDEX(F_ProdBM!G:G,MATCH($P555,F_ProdBM!$P:$P,0))="","",INDEX(F_ProdBM!G:G,MATCH($P555,F_ProdBM!$P:$P,0)))</f>
        <v/>
      </c>
      <c r="H555" s="756"/>
      <c r="I555" s="390" t="str">
        <f>IF($E555="","",INDEX(F_ProdBM!I:I,MATCH($P555,F_ProdBM!$P:$P,0)))</f>
        <v/>
      </c>
      <c r="J555" s="390" t="str">
        <f>IF($E555="","",INDEX(F_ProdBM!J:J,MATCH($P555,F_ProdBM!$P:$P,0)))</f>
        <v/>
      </c>
      <c r="K555" s="390" t="str">
        <f>IF($E555="","",INDEX(F_ProdBM!K:K,MATCH($P555,F_ProdBM!$P:$P,0)))</f>
        <v/>
      </c>
      <c r="L555" s="390" t="str">
        <f>IF($E555="","",INDEX(F_ProdBM!L:L,MATCH($P555,F_ProdBM!$P:$P,0)))</f>
        <v/>
      </c>
      <c r="M555" s="390" t="str">
        <f>IF($E555="","",INDEX(F_ProdBM!M:M,MATCH($P555,F_ProdBM!$P:$P,0)))</f>
        <v/>
      </c>
      <c r="N555" s="390" t="str">
        <f>IF($E555="","",INDEX(F_ProdBM!N:N,MATCH($P555,F_ProdBM!$P:$P,0)))</f>
        <v/>
      </c>
      <c r="P555" s="175" t="str">
        <f>EUconst_SubMeasureImpact&amp;R538&amp;"_"&amp;D555</f>
        <v>SubMeasImp__4</v>
      </c>
    </row>
    <row r="556" spans="2:16" ht="12.75" customHeight="1" x14ac:dyDescent="0.2">
      <c r="B556" s="343"/>
      <c r="C556" s="343"/>
      <c r="D556" s="344">
        <v>5</v>
      </c>
      <c r="E556" s="1298" t="str">
        <f>IF(INDEX(F_ProdBM!E:E,MATCH($P556,F_ProdBM!$P:$P,0))="","",INDEX(F_ProdBM!E:E,MATCH($P556,F_ProdBM!$P:$P,0)))</f>
        <v/>
      </c>
      <c r="F556" s="1299"/>
      <c r="G556" s="755" t="str">
        <f>IF(INDEX(F_ProdBM!G:G,MATCH($P556,F_ProdBM!$P:$P,0))="","",INDEX(F_ProdBM!G:G,MATCH($P556,F_ProdBM!$P:$P,0)))</f>
        <v/>
      </c>
      <c r="H556" s="756"/>
      <c r="I556" s="390" t="str">
        <f>IF($E556="","",INDEX(F_ProdBM!I:I,MATCH($P556,F_ProdBM!$P:$P,0)))</f>
        <v/>
      </c>
      <c r="J556" s="390" t="str">
        <f>IF($E556="","",INDEX(F_ProdBM!J:J,MATCH($P556,F_ProdBM!$P:$P,0)))</f>
        <v/>
      </c>
      <c r="K556" s="390" t="str">
        <f>IF($E556="","",INDEX(F_ProdBM!K:K,MATCH($P556,F_ProdBM!$P:$P,0)))</f>
        <v/>
      </c>
      <c r="L556" s="390" t="str">
        <f>IF($E556="","",INDEX(F_ProdBM!L:L,MATCH($P556,F_ProdBM!$P:$P,0)))</f>
        <v/>
      </c>
      <c r="M556" s="390" t="str">
        <f>IF($E556="","",INDEX(F_ProdBM!M:M,MATCH($P556,F_ProdBM!$P:$P,0)))</f>
        <v/>
      </c>
      <c r="N556" s="390" t="str">
        <f>IF($E556="","",INDEX(F_ProdBM!N:N,MATCH($P556,F_ProdBM!$P:$P,0)))</f>
        <v/>
      </c>
      <c r="P556" s="175" t="str">
        <f>EUconst_SubMeasureImpact&amp;R538&amp;"_"&amp;D556</f>
        <v>SubMeasImp__5</v>
      </c>
    </row>
    <row r="557" spans="2:16" ht="12.75" customHeight="1" x14ac:dyDescent="0.2">
      <c r="B557" s="343"/>
      <c r="C557" s="343"/>
      <c r="D557" s="344">
        <v>6</v>
      </c>
      <c r="E557" s="1298" t="str">
        <f>IF(INDEX(F_ProdBM!E:E,MATCH($P557,F_ProdBM!$P:$P,0))="","",INDEX(F_ProdBM!E:E,MATCH($P557,F_ProdBM!$P:$P,0)))</f>
        <v/>
      </c>
      <c r="F557" s="1299"/>
      <c r="G557" s="755" t="str">
        <f>IF(INDEX(F_ProdBM!G:G,MATCH($P557,F_ProdBM!$P:$P,0))="","",INDEX(F_ProdBM!G:G,MATCH($P557,F_ProdBM!$P:$P,0)))</f>
        <v/>
      </c>
      <c r="H557" s="756"/>
      <c r="I557" s="390" t="str">
        <f>IF($E557="","",INDEX(F_ProdBM!I:I,MATCH($P557,F_ProdBM!$P:$P,0)))</f>
        <v/>
      </c>
      <c r="J557" s="390" t="str">
        <f>IF($E557="","",INDEX(F_ProdBM!J:J,MATCH($P557,F_ProdBM!$P:$P,0)))</f>
        <v/>
      </c>
      <c r="K557" s="390" t="str">
        <f>IF($E557="","",INDEX(F_ProdBM!K:K,MATCH($P557,F_ProdBM!$P:$P,0)))</f>
        <v/>
      </c>
      <c r="L557" s="390" t="str">
        <f>IF($E557="","",INDEX(F_ProdBM!L:L,MATCH($P557,F_ProdBM!$P:$P,0)))</f>
        <v/>
      </c>
      <c r="M557" s="390" t="str">
        <f>IF($E557="","",INDEX(F_ProdBM!M:M,MATCH($P557,F_ProdBM!$P:$P,0)))</f>
        <v/>
      </c>
      <c r="N557" s="390" t="str">
        <f>IF($E557="","",INDEX(F_ProdBM!N:N,MATCH($P557,F_ProdBM!$P:$P,0)))</f>
        <v/>
      </c>
      <c r="P557" s="175" t="str">
        <f>EUconst_SubMeasureImpact&amp;R538&amp;"_"&amp;D557</f>
        <v>SubMeasImp__6</v>
      </c>
    </row>
    <row r="558" spans="2:16" ht="12.75" customHeight="1" x14ac:dyDescent="0.2">
      <c r="B558" s="343"/>
      <c r="C558" s="343"/>
      <c r="D558" s="344">
        <v>7</v>
      </c>
      <c r="E558" s="1298" t="str">
        <f>IF(INDEX(F_ProdBM!E:E,MATCH($P558,F_ProdBM!$P:$P,0))="","",INDEX(F_ProdBM!E:E,MATCH($P558,F_ProdBM!$P:$P,0)))</f>
        <v/>
      </c>
      <c r="F558" s="1299"/>
      <c r="G558" s="755" t="str">
        <f>IF(INDEX(F_ProdBM!G:G,MATCH($P558,F_ProdBM!$P:$P,0))="","",INDEX(F_ProdBM!G:G,MATCH($P558,F_ProdBM!$P:$P,0)))</f>
        <v/>
      </c>
      <c r="H558" s="756"/>
      <c r="I558" s="390" t="str">
        <f>IF($E558="","",INDEX(F_ProdBM!I:I,MATCH($P558,F_ProdBM!$P:$P,0)))</f>
        <v/>
      </c>
      <c r="J558" s="390" t="str">
        <f>IF($E558="","",INDEX(F_ProdBM!J:J,MATCH($P558,F_ProdBM!$P:$P,0)))</f>
        <v/>
      </c>
      <c r="K558" s="390" t="str">
        <f>IF($E558="","",INDEX(F_ProdBM!K:K,MATCH($P558,F_ProdBM!$P:$P,0)))</f>
        <v/>
      </c>
      <c r="L558" s="390" t="str">
        <f>IF($E558="","",INDEX(F_ProdBM!L:L,MATCH($P558,F_ProdBM!$P:$P,0)))</f>
        <v/>
      </c>
      <c r="M558" s="390" t="str">
        <f>IF($E558="","",INDEX(F_ProdBM!M:M,MATCH($P558,F_ProdBM!$P:$P,0)))</f>
        <v/>
      </c>
      <c r="N558" s="390" t="str">
        <f>IF($E558="","",INDEX(F_ProdBM!N:N,MATCH($P558,F_ProdBM!$P:$P,0)))</f>
        <v/>
      </c>
      <c r="P558" s="175" t="str">
        <f>EUconst_SubMeasureImpact&amp;R538&amp;"_"&amp;D558</f>
        <v>SubMeasImp__7</v>
      </c>
    </row>
    <row r="559" spans="2:16" ht="12.75" customHeight="1" x14ac:dyDescent="0.2">
      <c r="B559" s="343"/>
      <c r="C559" s="343"/>
      <c r="D559" s="344">
        <v>8</v>
      </c>
      <c r="E559" s="1298" t="str">
        <f>IF(INDEX(F_ProdBM!E:E,MATCH($P559,F_ProdBM!$P:$P,0))="","",INDEX(F_ProdBM!E:E,MATCH($P559,F_ProdBM!$P:$P,0)))</f>
        <v/>
      </c>
      <c r="F559" s="1299"/>
      <c r="G559" s="755" t="str">
        <f>IF(INDEX(F_ProdBM!G:G,MATCH($P559,F_ProdBM!$P:$P,0))="","",INDEX(F_ProdBM!G:G,MATCH($P559,F_ProdBM!$P:$P,0)))</f>
        <v/>
      </c>
      <c r="H559" s="756"/>
      <c r="I559" s="390" t="str">
        <f>IF($E559="","",INDEX(F_ProdBM!I:I,MATCH($P559,F_ProdBM!$P:$P,0)))</f>
        <v/>
      </c>
      <c r="J559" s="390" t="str">
        <f>IF($E559="","",INDEX(F_ProdBM!J:J,MATCH($P559,F_ProdBM!$P:$P,0)))</f>
        <v/>
      </c>
      <c r="K559" s="390" t="str">
        <f>IF($E559="","",INDEX(F_ProdBM!K:K,MATCH($P559,F_ProdBM!$P:$P,0)))</f>
        <v/>
      </c>
      <c r="L559" s="390" t="str">
        <f>IF($E559="","",INDEX(F_ProdBM!L:L,MATCH($P559,F_ProdBM!$P:$P,0)))</f>
        <v/>
      </c>
      <c r="M559" s="390" t="str">
        <f>IF($E559="","",INDEX(F_ProdBM!M:M,MATCH($P559,F_ProdBM!$P:$P,0)))</f>
        <v/>
      </c>
      <c r="N559" s="390" t="str">
        <f>IF($E559="","",INDEX(F_ProdBM!N:N,MATCH($P559,F_ProdBM!$P:$P,0)))</f>
        <v/>
      </c>
      <c r="P559" s="175" t="str">
        <f>EUconst_SubMeasureImpact&amp;R538&amp;"_"&amp;D559</f>
        <v>SubMeasImp__8</v>
      </c>
    </row>
    <row r="560" spans="2:16" ht="12.75" customHeight="1" x14ac:dyDescent="0.2">
      <c r="B560" s="343"/>
      <c r="C560" s="343"/>
      <c r="D560" s="344">
        <v>9</v>
      </c>
      <c r="E560" s="1298" t="str">
        <f>IF(INDEX(F_ProdBM!E:E,MATCH($P560,F_ProdBM!$P:$P,0))="","",INDEX(F_ProdBM!E:E,MATCH($P560,F_ProdBM!$P:$P,0)))</f>
        <v/>
      </c>
      <c r="F560" s="1299"/>
      <c r="G560" s="755" t="str">
        <f>IF(INDEX(F_ProdBM!G:G,MATCH($P560,F_ProdBM!$P:$P,0))="","",INDEX(F_ProdBM!G:G,MATCH($P560,F_ProdBM!$P:$P,0)))</f>
        <v/>
      </c>
      <c r="H560" s="756"/>
      <c r="I560" s="390" t="str">
        <f>IF($E560="","",INDEX(F_ProdBM!I:I,MATCH($P560,F_ProdBM!$P:$P,0)))</f>
        <v/>
      </c>
      <c r="J560" s="390" t="str">
        <f>IF($E560="","",INDEX(F_ProdBM!J:J,MATCH($P560,F_ProdBM!$P:$P,0)))</f>
        <v/>
      </c>
      <c r="K560" s="390" t="str">
        <f>IF($E560="","",INDEX(F_ProdBM!K:K,MATCH($P560,F_ProdBM!$P:$P,0)))</f>
        <v/>
      </c>
      <c r="L560" s="390" t="str">
        <f>IF($E560="","",INDEX(F_ProdBM!L:L,MATCH($P560,F_ProdBM!$P:$P,0)))</f>
        <v/>
      </c>
      <c r="M560" s="390" t="str">
        <f>IF($E560="","",INDEX(F_ProdBM!M:M,MATCH($P560,F_ProdBM!$P:$P,0)))</f>
        <v/>
      </c>
      <c r="N560" s="390" t="str">
        <f>IF($E560="","",INDEX(F_ProdBM!N:N,MATCH($P560,F_ProdBM!$P:$P,0)))</f>
        <v/>
      </c>
      <c r="P560" s="175" t="str">
        <f>EUconst_SubMeasureImpact&amp;R538&amp;"_"&amp;D560</f>
        <v>SubMeasImp__9</v>
      </c>
    </row>
    <row r="561" spans="2:16" ht="12.75" customHeight="1" x14ac:dyDescent="0.2">
      <c r="B561" s="343"/>
      <c r="C561" s="343"/>
      <c r="D561" s="344">
        <v>10</v>
      </c>
      <c r="E561" s="1300" t="str">
        <f>IF(INDEX(F_ProdBM!E:E,MATCH($P561,F_ProdBM!$P:$P,0))="","",INDEX(F_ProdBM!E:E,MATCH($P561,F_ProdBM!$P:$P,0)))</f>
        <v/>
      </c>
      <c r="F561" s="1301"/>
      <c r="G561" s="753" t="str">
        <f>IF(INDEX(F_ProdBM!G:G,MATCH($P561,F_ProdBM!$P:$P,0))="","",INDEX(F_ProdBM!G:G,MATCH($P561,F_ProdBM!$P:$P,0)))</f>
        <v/>
      </c>
      <c r="H561" s="754"/>
      <c r="I561" s="391" t="str">
        <f>IF($E561="","",INDEX(F_ProdBM!I:I,MATCH($P561,F_ProdBM!$P:$P,0)))</f>
        <v/>
      </c>
      <c r="J561" s="391" t="str">
        <f>IF($E561="","",INDEX(F_ProdBM!J:J,MATCH($P561,F_ProdBM!$P:$P,0)))</f>
        <v/>
      </c>
      <c r="K561" s="391" t="str">
        <f>IF($E561="","",INDEX(F_ProdBM!K:K,MATCH($P561,F_ProdBM!$P:$P,0)))</f>
        <v/>
      </c>
      <c r="L561" s="391" t="str">
        <f>IF($E561="","",INDEX(F_ProdBM!L:L,MATCH($P561,F_ProdBM!$P:$P,0)))</f>
        <v/>
      </c>
      <c r="M561" s="391" t="str">
        <f>IF($E561="","",INDEX(F_ProdBM!M:M,MATCH($P561,F_ProdBM!$P:$P,0)))</f>
        <v/>
      </c>
      <c r="N561" s="391" t="str">
        <f>IF($E561="","",INDEX(F_ProdBM!N:N,MATCH($P561,F_ProdBM!$P:$P,0)))</f>
        <v/>
      </c>
      <c r="P561" s="175" t="str">
        <f>EUconst_SubMeasureImpact&amp;R538&amp;"_"&amp;D561</f>
        <v>SubMeasImp__10</v>
      </c>
    </row>
    <row r="562" spans="2:16" ht="12.75" customHeight="1" x14ac:dyDescent="0.2">
      <c r="B562" s="343"/>
      <c r="C562" s="343"/>
      <c r="H562" s="669" t="str">
        <f>Translations!$B$323</f>
        <v>ОБЩО</v>
      </c>
      <c r="I562" s="434" t="str">
        <f>IF(COUNT(I552:I561)=0,"",SUM(I552:I561))</f>
        <v/>
      </c>
      <c r="J562" s="434" t="str">
        <f t="shared" ref="J562:N562" si="36">IF(COUNT(J552:J561)=0,"",SUM(J552:J561))</f>
        <v/>
      </c>
      <c r="K562" s="434" t="str">
        <f t="shared" si="36"/>
        <v/>
      </c>
      <c r="L562" s="434" t="str">
        <f t="shared" si="36"/>
        <v/>
      </c>
      <c r="M562" s="434" t="str">
        <f t="shared" si="36"/>
        <v/>
      </c>
      <c r="N562" s="434" t="str">
        <f t="shared" si="36"/>
        <v/>
      </c>
    </row>
    <row r="563" spans="2:16" ht="5.0999999999999996" customHeight="1" x14ac:dyDescent="0.2">
      <c r="B563" s="343"/>
      <c r="C563" s="343"/>
    </row>
    <row r="564" spans="2:16" ht="12.75" customHeight="1" x14ac:dyDescent="0.2">
      <c r="B564" s="343"/>
      <c r="C564" s="343"/>
      <c r="D564" s="752" t="s">
        <v>121</v>
      </c>
      <c r="E564" s="30" t="str">
        <f>Translations!$B$324</f>
        <v>Дял на въздействието на всяка мярка (100 % = референтна стойност по време на изходното ниво, точка i.)</v>
      </c>
    </row>
    <row r="565" spans="2:16" ht="5.0999999999999996" customHeight="1" x14ac:dyDescent="0.2">
      <c r="B565" s="343"/>
      <c r="C565" s="343"/>
    </row>
    <row r="566" spans="2:16" ht="12.75" customHeight="1" x14ac:dyDescent="0.2">
      <c r="B566" s="343"/>
      <c r="C566" s="343"/>
      <c r="E566" s="387" t="str">
        <f>Translations!$B$199</f>
        <v>Мярка</v>
      </c>
      <c r="F566" s="644"/>
      <c r="G566" s="435" t="str">
        <f>Translations!$B$228</f>
        <v>Инвестиции</v>
      </c>
      <c r="I566" s="388">
        <v>2025</v>
      </c>
      <c r="J566" s="388">
        <v>2030</v>
      </c>
      <c r="K566" s="388">
        <v>2035</v>
      </c>
      <c r="L566" s="388">
        <v>2040</v>
      </c>
      <c r="M566" s="388">
        <v>2045</v>
      </c>
      <c r="N566" s="388">
        <v>2050</v>
      </c>
    </row>
    <row r="567" spans="2:16" ht="12.75" customHeight="1" x14ac:dyDescent="0.2">
      <c r="B567" s="343"/>
      <c r="C567" s="343"/>
      <c r="D567" s="344">
        <v>1</v>
      </c>
      <c r="E567" s="1310" t="str">
        <f t="shared" ref="E567:E576" si="37">E552</f>
        <v/>
      </c>
      <c r="F567" s="1310"/>
      <c r="G567" s="760" t="str">
        <f t="shared" ref="G567:G576" si="38">G552</f>
        <v/>
      </c>
      <c r="H567" s="761"/>
      <c r="I567" s="389" t="str">
        <f>IF($E567="","",I552*IF(INDEX(F_ProdBM!$H:$H,MATCH($P567,F_ProdBM!$P:$P,0))=0,0,SUM(INDEX(F_ProdBM!I:I,MATCH($P567,F_ProdBM!$P:$P,0)))/INDEX(F_ProdBM!$H:$H,MATCH($P567,F_ProdBM!$P:$P,0))))</f>
        <v/>
      </c>
      <c r="J567" s="389" t="str">
        <f>IF($E567="","",J552*IF(INDEX(F_ProdBM!$H:$H,MATCH($P567,F_ProdBM!$P:$P,0))=0,0,SUM(INDEX(F_ProdBM!J:J,MATCH($P567,F_ProdBM!$P:$P,0)))/INDEX(F_ProdBM!$H:$H,MATCH($P567,F_ProdBM!$P:$P,0))))</f>
        <v/>
      </c>
      <c r="K567" s="389" t="str">
        <f>IF($E567="","",K552*IF(INDEX(F_ProdBM!$H:$H,MATCH($P567,F_ProdBM!$P:$P,0))=0,0,SUM(INDEX(F_ProdBM!K:K,MATCH($P567,F_ProdBM!$P:$P,0)))/INDEX(F_ProdBM!$H:$H,MATCH($P567,F_ProdBM!$P:$P,0))))</f>
        <v/>
      </c>
      <c r="L567" s="389" t="str">
        <f>IF($E567="","",L552*IF(INDEX(F_ProdBM!$H:$H,MATCH($P567,F_ProdBM!$P:$P,0))=0,0,SUM(INDEX(F_ProdBM!L:L,MATCH($P567,F_ProdBM!$P:$P,0)))/INDEX(F_ProdBM!$H:$H,MATCH($P567,F_ProdBM!$P:$P,0))))</f>
        <v/>
      </c>
      <c r="M567" s="389" t="str">
        <f>IF($E567="","",M552*IF(INDEX(F_ProdBM!$H:$H,MATCH($P567,F_ProdBM!$P:$P,0))=0,0,SUM(INDEX(F_ProdBM!M:M,MATCH($P567,F_ProdBM!$P:$P,0)))/INDEX(F_ProdBM!$H:$H,MATCH($P567,F_ProdBM!$P:$P,0))))</f>
        <v/>
      </c>
      <c r="N567" s="389" t="str">
        <f>IF($E567="","",N552*IF(INDEX(F_ProdBM!$H:$H,MATCH($P567,F_ProdBM!$P:$P,0))=0,0,SUM(INDEX(F_ProdBM!N:N,MATCH($P567,F_ProdBM!$P:$P,0)))/INDEX(F_ProdBM!$H:$H,MATCH($P567,F_ProdBM!$P:$P,0))))</f>
        <v/>
      </c>
      <c r="P567" s="175" t="str">
        <f>EUconst_SubAbsoluteReduction&amp;R538</f>
        <v>AbsRed_</v>
      </c>
    </row>
    <row r="568" spans="2:16" ht="12.75" customHeight="1" x14ac:dyDescent="0.2">
      <c r="B568" s="343"/>
      <c r="C568" s="343"/>
      <c r="D568" s="344">
        <v>2</v>
      </c>
      <c r="E568" s="1298" t="str">
        <f t="shared" si="37"/>
        <v/>
      </c>
      <c r="F568" s="1299"/>
      <c r="G568" s="755" t="str">
        <f t="shared" si="38"/>
        <v/>
      </c>
      <c r="H568" s="756"/>
      <c r="I568" s="390" t="str">
        <f>IF($E568="","",I553*IF(INDEX(F_ProdBM!$H:$H,MATCH($P568,F_ProdBM!$P:$P,0))=0,0,SUM(INDEX(F_ProdBM!I:I,MATCH($P568,F_ProdBM!$P:$P,0)))/INDEX(F_ProdBM!$H:$H,MATCH($P568,F_ProdBM!$P:$P,0))))</f>
        <v/>
      </c>
      <c r="J568" s="390" t="str">
        <f>IF($E568="","",J553*IF(INDEX(F_ProdBM!$H:$H,MATCH($P568,F_ProdBM!$P:$P,0))=0,0,SUM(INDEX(F_ProdBM!J:J,MATCH($P568,F_ProdBM!$P:$P,0)))/INDEX(F_ProdBM!$H:$H,MATCH($P568,F_ProdBM!$P:$P,0))))</f>
        <v/>
      </c>
      <c r="K568" s="390" t="str">
        <f>IF($E568="","",K553*IF(INDEX(F_ProdBM!$H:$H,MATCH($P568,F_ProdBM!$P:$P,0))=0,0,SUM(INDEX(F_ProdBM!K:K,MATCH($P568,F_ProdBM!$P:$P,0)))/INDEX(F_ProdBM!$H:$H,MATCH($P568,F_ProdBM!$P:$P,0))))</f>
        <v/>
      </c>
      <c r="L568" s="390" t="str">
        <f>IF($E568="","",L553*IF(INDEX(F_ProdBM!$H:$H,MATCH($P568,F_ProdBM!$P:$P,0))=0,0,SUM(INDEX(F_ProdBM!L:L,MATCH($P568,F_ProdBM!$P:$P,0)))/INDEX(F_ProdBM!$H:$H,MATCH($P568,F_ProdBM!$P:$P,0))))</f>
        <v/>
      </c>
      <c r="M568" s="390" t="str">
        <f>IF($E568="","",M553*IF(INDEX(F_ProdBM!$H:$H,MATCH($P568,F_ProdBM!$P:$P,0))=0,0,SUM(INDEX(F_ProdBM!M:M,MATCH($P568,F_ProdBM!$P:$P,0)))/INDEX(F_ProdBM!$H:$H,MATCH($P568,F_ProdBM!$P:$P,0))))</f>
        <v/>
      </c>
      <c r="N568" s="390" t="str">
        <f>IF($E568="","",N553*IF(INDEX(F_ProdBM!$H:$H,MATCH($P568,F_ProdBM!$P:$P,0))=0,0,SUM(INDEX(F_ProdBM!N:N,MATCH($P568,F_ProdBM!$P:$P,0)))/INDEX(F_ProdBM!$H:$H,MATCH($P568,F_ProdBM!$P:$P,0))))</f>
        <v/>
      </c>
      <c r="P568" s="175" t="str">
        <f>EUconst_SubAbsoluteReduction&amp;R538</f>
        <v>AbsRed_</v>
      </c>
    </row>
    <row r="569" spans="2:16" ht="12.75" customHeight="1" x14ac:dyDescent="0.2">
      <c r="B569" s="343"/>
      <c r="C569" s="343"/>
      <c r="D569" s="344">
        <v>3</v>
      </c>
      <c r="E569" s="1298" t="str">
        <f t="shared" si="37"/>
        <v/>
      </c>
      <c r="F569" s="1299"/>
      <c r="G569" s="755" t="str">
        <f t="shared" si="38"/>
        <v/>
      </c>
      <c r="H569" s="756"/>
      <c r="I569" s="390" t="str">
        <f>IF($E569="","",I554*IF(INDEX(F_ProdBM!$H:$H,MATCH($P569,F_ProdBM!$P:$P,0))=0,0,SUM(INDEX(F_ProdBM!I:I,MATCH($P569,F_ProdBM!$P:$P,0)))/INDEX(F_ProdBM!$H:$H,MATCH($P569,F_ProdBM!$P:$P,0))))</f>
        <v/>
      </c>
      <c r="J569" s="390" t="str">
        <f>IF($E569="","",J554*IF(INDEX(F_ProdBM!$H:$H,MATCH($P569,F_ProdBM!$P:$P,0))=0,0,SUM(INDEX(F_ProdBM!J:J,MATCH($P569,F_ProdBM!$P:$P,0)))/INDEX(F_ProdBM!$H:$H,MATCH($P569,F_ProdBM!$P:$P,0))))</f>
        <v/>
      </c>
      <c r="K569" s="390" t="str">
        <f>IF($E569="","",K554*IF(INDEX(F_ProdBM!$H:$H,MATCH($P569,F_ProdBM!$P:$P,0))=0,0,SUM(INDEX(F_ProdBM!K:K,MATCH($P569,F_ProdBM!$P:$P,0)))/INDEX(F_ProdBM!$H:$H,MATCH($P569,F_ProdBM!$P:$P,0))))</f>
        <v/>
      </c>
      <c r="L569" s="390" t="str">
        <f>IF($E569="","",L554*IF(INDEX(F_ProdBM!$H:$H,MATCH($P569,F_ProdBM!$P:$P,0))=0,0,SUM(INDEX(F_ProdBM!L:L,MATCH($P569,F_ProdBM!$P:$P,0)))/INDEX(F_ProdBM!$H:$H,MATCH($P569,F_ProdBM!$P:$P,0))))</f>
        <v/>
      </c>
      <c r="M569" s="390" t="str">
        <f>IF($E569="","",M554*IF(INDEX(F_ProdBM!$H:$H,MATCH($P569,F_ProdBM!$P:$P,0))=0,0,SUM(INDEX(F_ProdBM!M:M,MATCH($P569,F_ProdBM!$P:$P,0)))/INDEX(F_ProdBM!$H:$H,MATCH($P569,F_ProdBM!$P:$P,0))))</f>
        <v/>
      </c>
      <c r="N569" s="390" t="str">
        <f>IF($E569="","",N554*IF(INDEX(F_ProdBM!$H:$H,MATCH($P569,F_ProdBM!$P:$P,0))=0,0,SUM(INDEX(F_ProdBM!N:N,MATCH($P569,F_ProdBM!$P:$P,0)))/INDEX(F_ProdBM!$H:$H,MATCH($P569,F_ProdBM!$P:$P,0))))</f>
        <v/>
      </c>
      <c r="P569" s="175" t="str">
        <f>EUconst_SubAbsoluteReduction&amp;R538</f>
        <v>AbsRed_</v>
      </c>
    </row>
    <row r="570" spans="2:16" ht="12.75" customHeight="1" x14ac:dyDescent="0.2">
      <c r="B570" s="343"/>
      <c r="C570" s="343"/>
      <c r="D570" s="344">
        <v>4</v>
      </c>
      <c r="E570" s="1298" t="str">
        <f t="shared" si="37"/>
        <v/>
      </c>
      <c r="F570" s="1299"/>
      <c r="G570" s="755" t="str">
        <f t="shared" si="38"/>
        <v/>
      </c>
      <c r="H570" s="756"/>
      <c r="I570" s="390" t="str">
        <f>IF($E570="","",I555*IF(INDEX(F_ProdBM!$H:$H,MATCH($P570,F_ProdBM!$P:$P,0))=0,0,SUM(INDEX(F_ProdBM!I:I,MATCH($P570,F_ProdBM!$P:$P,0)))/INDEX(F_ProdBM!$H:$H,MATCH($P570,F_ProdBM!$P:$P,0))))</f>
        <v/>
      </c>
      <c r="J570" s="390" t="str">
        <f>IF($E570="","",J555*IF(INDEX(F_ProdBM!$H:$H,MATCH($P570,F_ProdBM!$P:$P,0))=0,0,SUM(INDEX(F_ProdBM!J:J,MATCH($P570,F_ProdBM!$P:$P,0)))/INDEX(F_ProdBM!$H:$H,MATCH($P570,F_ProdBM!$P:$P,0))))</f>
        <v/>
      </c>
      <c r="K570" s="390" t="str">
        <f>IF($E570="","",K555*IF(INDEX(F_ProdBM!$H:$H,MATCH($P570,F_ProdBM!$P:$P,0))=0,0,SUM(INDEX(F_ProdBM!K:K,MATCH($P570,F_ProdBM!$P:$P,0)))/INDEX(F_ProdBM!$H:$H,MATCH($P570,F_ProdBM!$P:$P,0))))</f>
        <v/>
      </c>
      <c r="L570" s="390" t="str">
        <f>IF($E570="","",L555*IF(INDEX(F_ProdBM!$H:$H,MATCH($P570,F_ProdBM!$P:$P,0))=0,0,SUM(INDEX(F_ProdBM!L:L,MATCH($P570,F_ProdBM!$P:$P,0)))/INDEX(F_ProdBM!$H:$H,MATCH($P570,F_ProdBM!$P:$P,0))))</f>
        <v/>
      </c>
      <c r="M570" s="390" t="str">
        <f>IF($E570="","",M555*IF(INDEX(F_ProdBM!$H:$H,MATCH($P570,F_ProdBM!$P:$P,0))=0,0,SUM(INDEX(F_ProdBM!M:M,MATCH($P570,F_ProdBM!$P:$P,0)))/INDEX(F_ProdBM!$H:$H,MATCH($P570,F_ProdBM!$P:$P,0))))</f>
        <v/>
      </c>
      <c r="N570" s="390" t="str">
        <f>IF($E570="","",N555*IF(INDEX(F_ProdBM!$H:$H,MATCH($P570,F_ProdBM!$P:$P,0))=0,0,SUM(INDEX(F_ProdBM!N:N,MATCH($P570,F_ProdBM!$P:$P,0)))/INDEX(F_ProdBM!$H:$H,MATCH($P570,F_ProdBM!$P:$P,0))))</f>
        <v/>
      </c>
      <c r="P570" s="175" t="str">
        <f>EUconst_SubAbsoluteReduction&amp;R538</f>
        <v>AbsRed_</v>
      </c>
    </row>
    <row r="571" spans="2:16" ht="12.75" customHeight="1" x14ac:dyDescent="0.2">
      <c r="B571" s="343"/>
      <c r="C571" s="343"/>
      <c r="D571" s="344">
        <v>5</v>
      </c>
      <c r="E571" s="1298" t="str">
        <f t="shared" si="37"/>
        <v/>
      </c>
      <c r="F571" s="1299"/>
      <c r="G571" s="755" t="str">
        <f t="shared" si="38"/>
        <v/>
      </c>
      <c r="H571" s="756"/>
      <c r="I571" s="390" t="str">
        <f>IF($E571="","",I556*IF(INDEX(F_ProdBM!$H:$H,MATCH($P571,F_ProdBM!$P:$P,0))=0,0,SUM(INDEX(F_ProdBM!I:I,MATCH($P571,F_ProdBM!$P:$P,0)))/INDEX(F_ProdBM!$H:$H,MATCH($P571,F_ProdBM!$P:$P,0))))</f>
        <v/>
      </c>
      <c r="J571" s="390" t="str">
        <f>IF($E571="","",J556*IF(INDEX(F_ProdBM!$H:$H,MATCH($P571,F_ProdBM!$P:$P,0))=0,0,SUM(INDEX(F_ProdBM!J:J,MATCH($P571,F_ProdBM!$P:$P,0)))/INDEX(F_ProdBM!$H:$H,MATCH($P571,F_ProdBM!$P:$P,0))))</f>
        <v/>
      </c>
      <c r="K571" s="390" t="str">
        <f>IF($E571="","",K556*IF(INDEX(F_ProdBM!$H:$H,MATCH($P571,F_ProdBM!$P:$P,0))=0,0,SUM(INDEX(F_ProdBM!K:K,MATCH($P571,F_ProdBM!$P:$P,0)))/INDEX(F_ProdBM!$H:$H,MATCH($P571,F_ProdBM!$P:$P,0))))</f>
        <v/>
      </c>
      <c r="L571" s="390" t="str">
        <f>IF($E571="","",L556*IF(INDEX(F_ProdBM!$H:$H,MATCH($P571,F_ProdBM!$P:$P,0))=0,0,SUM(INDEX(F_ProdBM!L:L,MATCH($P571,F_ProdBM!$P:$P,0)))/INDEX(F_ProdBM!$H:$H,MATCH($P571,F_ProdBM!$P:$P,0))))</f>
        <v/>
      </c>
      <c r="M571" s="390" t="str">
        <f>IF($E571="","",M556*IF(INDEX(F_ProdBM!$H:$H,MATCH($P571,F_ProdBM!$P:$P,0))=0,0,SUM(INDEX(F_ProdBM!M:M,MATCH($P571,F_ProdBM!$P:$P,0)))/INDEX(F_ProdBM!$H:$H,MATCH($P571,F_ProdBM!$P:$P,0))))</f>
        <v/>
      </c>
      <c r="N571" s="390" t="str">
        <f>IF($E571="","",N556*IF(INDEX(F_ProdBM!$H:$H,MATCH($P571,F_ProdBM!$P:$P,0))=0,0,SUM(INDEX(F_ProdBM!N:N,MATCH($P571,F_ProdBM!$P:$P,0)))/INDEX(F_ProdBM!$H:$H,MATCH($P571,F_ProdBM!$P:$P,0))))</f>
        <v/>
      </c>
      <c r="P571" s="175" t="str">
        <f>EUconst_SubAbsoluteReduction&amp;R538</f>
        <v>AbsRed_</v>
      </c>
    </row>
    <row r="572" spans="2:16" ht="12.75" customHeight="1" x14ac:dyDescent="0.2">
      <c r="B572" s="343"/>
      <c r="C572" s="343"/>
      <c r="D572" s="344">
        <v>6</v>
      </c>
      <c r="E572" s="1298" t="str">
        <f t="shared" si="37"/>
        <v/>
      </c>
      <c r="F572" s="1299"/>
      <c r="G572" s="755" t="str">
        <f t="shared" si="38"/>
        <v/>
      </c>
      <c r="H572" s="756"/>
      <c r="I572" s="390" t="str">
        <f>IF($E572="","",I557*IF(INDEX(F_ProdBM!$H:$H,MATCH($P572,F_ProdBM!$P:$P,0))=0,0,SUM(INDEX(F_ProdBM!I:I,MATCH($P572,F_ProdBM!$P:$P,0)))/INDEX(F_ProdBM!$H:$H,MATCH($P572,F_ProdBM!$P:$P,0))))</f>
        <v/>
      </c>
      <c r="J572" s="390" t="str">
        <f>IF($E572="","",J557*IF(INDEX(F_ProdBM!$H:$H,MATCH($P572,F_ProdBM!$P:$P,0))=0,0,SUM(INDEX(F_ProdBM!J:J,MATCH($P572,F_ProdBM!$P:$P,0)))/INDEX(F_ProdBM!$H:$H,MATCH($P572,F_ProdBM!$P:$P,0))))</f>
        <v/>
      </c>
      <c r="K572" s="390" t="str">
        <f>IF($E572="","",K557*IF(INDEX(F_ProdBM!$H:$H,MATCH($P572,F_ProdBM!$P:$P,0))=0,0,SUM(INDEX(F_ProdBM!K:K,MATCH($P572,F_ProdBM!$P:$P,0)))/INDEX(F_ProdBM!$H:$H,MATCH($P572,F_ProdBM!$P:$P,0))))</f>
        <v/>
      </c>
      <c r="L572" s="390" t="str">
        <f>IF($E572="","",L557*IF(INDEX(F_ProdBM!$H:$H,MATCH($P572,F_ProdBM!$P:$P,0))=0,0,SUM(INDEX(F_ProdBM!L:L,MATCH($P572,F_ProdBM!$P:$P,0)))/INDEX(F_ProdBM!$H:$H,MATCH($P572,F_ProdBM!$P:$P,0))))</f>
        <v/>
      </c>
      <c r="M572" s="390" t="str">
        <f>IF($E572="","",M557*IF(INDEX(F_ProdBM!$H:$H,MATCH($P572,F_ProdBM!$P:$P,0))=0,0,SUM(INDEX(F_ProdBM!M:M,MATCH($P572,F_ProdBM!$P:$P,0)))/INDEX(F_ProdBM!$H:$H,MATCH($P572,F_ProdBM!$P:$P,0))))</f>
        <v/>
      </c>
      <c r="N572" s="390" t="str">
        <f>IF($E572="","",N557*IF(INDEX(F_ProdBM!$H:$H,MATCH($P572,F_ProdBM!$P:$P,0))=0,0,SUM(INDEX(F_ProdBM!N:N,MATCH($P572,F_ProdBM!$P:$P,0)))/INDEX(F_ProdBM!$H:$H,MATCH($P572,F_ProdBM!$P:$P,0))))</f>
        <v/>
      </c>
      <c r="P572" s="175" t="str">
        <f>EUconst_SubAbsoluteReduction&amp;R538</f>
        <v>AbsRed_</v>
      </c>
    </row>
    <row r="573" spans="2:16" ht="12.75" customHeight="1" x14ac:dyDescent="0.2">
      <c r="B573" s="343"/>
      <c r="C573" s="343"/>
      <c r="D573" s="344">
        <v>7</v>
      </c>
      <c r="E573" s="1298" t="str">
        <f t="shared" si="37"/>
        <v/>
      </c>
      <c r="F573" s="1299"/>
      <c r="G573" s="755" t="str">
        <f t="shared" si="38"/>
        <v/>
      </c>
      <c r="H573" s="756"/>
      <c r="I573" s="390" t="str">
        <f>IF($E573="","",I558*IF(INDEX(F_ProdBM!$H:$H,MATCH($P573,F_ProdBM!$P:$P,0))=0,0,SUM(INDEX(F_ProdBM!I:I,MATCH($P573,F_ProdBM!$P:$P,0)))/INDEX(F_ProdBM!$H:$H,MATCH($P573,F_ProdBM!$P:$P,0))))</f>
        <v/>
      </c>
      <c r="J573" s="390" t="str">
        <f>IF($E573="","",J558*IF(INDEX(F_ProdBM!$H:$H,MATCH($P573,F_ProdBM!$P:$P,0))=0,0,SUM(INDEX(F_ProdBM!J:J,MATCH($P573,F_ProdBM!$P:$P,0)))/INDEX(F_ProdBM!$H:$H,MATCH($P573,F_ProdBM!$P:$P,0))))</f>
        <v/>
      </c>
      <c r="K573" s="390" t="str">
        <f>IF($E573="","",K558*IF(INDEX(F_ProdBM!$H:$H,MATCH($P573,F_ProdBM!$P:$P,0))=0,0,SUM(INDEX(F_ProdBM!K:K,MATCH($P573,F_ProdBM!$P:$P,0)))/INDEX(F_ProdBM!$H:$H,MATCH($P573,F_ProdBM!$P:$P,0))))</f>
        <v/>
      </c>
      <c r="L573" s="390" t="str">
        <f>IF($E573="","",L558*IF(INDEX(F_ProdBM!$H:$H,MATCH($P573,F_ProdBM!$P:$P,0))=0,0,SUM(INDEX(F_ProdBM!L:L,MATCH($P573,F_ProdBM!$P:$P,0)))/INDEX(F_ProdBM!$H:$H,MATCH($P573,F_ProdBM!$P:$P,0))))</f>
        <v/>
      </c>
      <c r="M573" s="390" t="str">
        <f>IF($E573="","",M558*IF(INDEX(F_ProdBM!$H:$H,MATCH($P573,F_ProdBM!$P:$P,0))=0,0,SUM(INDEX(F_ProdBM!M:M,MATCH($P573,F_ProdBM!$P:$P,0)))/INDEX(F_ProdBM!$H:$H,MATCH($P573,F_ProdBM!$P:$P,0))))</f>
        <v/>
      </c>
      <c r="N573" s="390" t="str">
        <f>IF($E573="","",N558*IF(INDEX(F_ProdBM!$H:$H,MATCH($P573,F_ProdBM!$P:$P,0))=0,0,SUM(INDEX(F_ProdBM!N:N,MATCH($P573,F_ProdBM!$P:$P,0)))/INDEX(F_ProdBM!$H:$H,MATCH($P573,F_ProdBM!$P:$P,0))))</f>
        <v/>
      </c>
      <c r="P573" s="175" t="str">
        <f>EUconst_SubAbsoluteReduction&amp;R538</f>
        <v>AbsRed_</v>
      </c>
    </row>
    <row r="574" spans="2:16" ht="12.75" customHeight="1" x14ac:dyDescent="0.2">
      <c r="B574" s="343"/>
      <c r="C574" s="343"/>
      <c r="D574" s="344">
        <v>8</v>
      </c>
      <c r="E574" s="1298" t="str">
        <f t="shared" si="37"/>
        <v/>
      </c>
      <c r="F574" s="1299"/>
      <c r="G574" s="755" t="str">
        <f t="shared" si="38"/>
        <v/>
      </c>
      <c r="H574" s="756"/>
      <c r="I574" s="390" t="str">
        <f>IF($E574="","",I559*IF(INDEX(F_ProdBM!$H:$H,MATCH($P574,F_ProdBM!$P:$P,0))=0,0,SUM(INDEX(F_ProdBM!I:I,MATCH($P574,F_ProdBM!$P:$P,0)))/INDEX(F_ProdBM!$H:$H,MATCH($P574,F_ProdBM!$P:$P,0))))</f>
        <v/>
      </c>
      <c r="J574" s="390" t="str">
        <f>IF($E574="","",J559*IF(INDEX(F_ProdBM!$H:$H,MATCH($P574,F_ProdBM!$P:$P,0))=0,0,SUM(INDEX(F_ProdBM!J:J,MATCH($P574,F_ProdBM!$P:$P,0)))/INDEX(F_ProdBM!$H:$H,MATCH($P574,F_ProdBM!$P:$P,0))))</f>
        <v/>
      </c>
      <c r="K574" s="390" t="str">
        <f>IF($E574="","",K559*IF(INDEX(F_ProdBM!$H:$H,MATCH($P574,F_ProdBM!$P:$P,0))=0,0,SUM(INDEX(F_ProdBM!K:K,MATCH($P574,F_ProdBM!$P:$P,0)))/INDEX(F_ProdBM!$H:$H,MATCH($P574,F_ProdBM!$P:$P,0))))</f>
        <v/>
      </c>
      <c r="L574" s="390" t="str">
        <f>IF($E574="","",L559*IF(INDEX(F_ProdBM!$H:$H,MATCH($P574,F_ProdBM!$P:$P,0))=0,0,SUM(INDEX(F_ProdBM!L:L,MATCH($P574,F_ProdBM!$P:$P,0)))/INDEX(F_ProdBM!$H:$H,MATCH($P574,F_ProdBM!$P:$P,0))))</f>
        <v/>
      </c>
      <c r="M574" s="390" t="str">
        <f>IF($E574="","",M559*IF(INDEX(F_ProdBM!$H:$H,MATCH($P574,F_ProdBM!$P:$P,0))=0,0,SUM(INDEX(F_ProdBM!M:M,MATCH($P574,F_ProdBM!$P:$P,0)))/INDEX(F_ProdBM!$H:$H,MATCH($P574,F_ProdBM!$P:$P,0))))</f>
        <v/>
      </c>
      <c r="N574" s="390" t="str">
        <f>IF($E574="","",N559*IF(INDEX(F_ProdBM!$H:$H,MATCH($P574,F_ProdBM!$P:$P,0))=0,0,SUM(INDEX(F_ProdBM!N:N,MATCH($P574,F_ProdBM!$P:$P,0)))/INDEX(F_ProdBM!$H:$H,MATCH($P574,F_ProdBM!$P:$P,0))))</f>
        <v/>
      </c>
      <c r="P574" s="175" t="str">
        <f>EUconst_SubAbsoluteReduction&amp;R538</f>
        <v>AbsRed_</v>
      </c>
    </row>
    <row r="575" spans="2:16" ht="12.75" customHeight="1" x14ac:dyDescent="0.2">
      <c r="B575" s="343"/>
      <c r="C575" s="343"/>
      <c r="D575" s="344">
        <v>9</v>
      </c>
      <c r="E575" s="1298" t="str">
        <f t="shared" si="37"/>
        <v/>
      </c>
      <c r="F575" s="1299"/>
      <c r="G575" s="755" t="str">
        <f t="shared" si="38"/>
        <v/>
      </c>
      <c r="H575" s="756"/>
      <c r="I575" s="390" t="str">
        <f>IF($E575="","",I560*IF(INDEX(F_ProdBM!$H:$H,MATCH($P575,F_ProdBM!$P:$P,0))=0,0,SUM(INDEX(F_ProdBM!I:I,MATCH($P575,F_ProdBM!$P:$P,0)))/INDEX(F_ProdBM!$H:$H,MATCH($P575,F_ProdBM!$P:$P,0))))</f>
        <v/>
      </c>
      <c r="J575" s="390" t="str">
        <f>IF($E575="","",J560*IF(INDEX(F_ProdBM!$H:$H,MATCH($P575,F_ProdBM!$P:$P,0))=0,0,SUM(INDEX(F_ProdBM!J:J,MATCH($P575,F_ProdBM!$P:$P,0)))/INDEX(F_ProdBM!$H:$H,MATCH($P575,F_ProdBM!$P:$P,0))))</f>
        <v/>
      </c>
      <c r="K575" s="390" t="str">
        <f>IF($E575="","",K560*IF(INDEX(F_ProdBM!$H:$H,MATCH($P575,F_ProdBM!$P:$P,0))=0,0,SUM(INDEX(F_ProdBM!K:K,MATCH($P575,F_ProdBM!$P:$P,0)))/INDEX(F_ProdBM!$H:$H,MATCH($P575,F_ProdBM!$P:$P,0))))</f>
        <v/>
      </c>
      <c r="L575" s="390" t="str">
        <f>IF($E575="","",L560*IF(INDEX(F_ProdBM!$H:$H,MATCH($P575,F_ProdBM!$P:$P,0))=0,0,SUM(INDEX(F_ProdBM!L:L,MATCH($P575,F_ProdBM!$P:$P,0)))/INDEX(F_ProdBM!$H:$H,MATCH($P575,F_ProdBM!$P:$P,0))))</f>
        <v/>
      </c>
      <c r="M575" s="390" t="str">
        <f>IF($E575="","",M560*IF(INDEX(F_ProdBM!$H:$H,MATCH($P575,F_ProdBM!$P:$P,0))=0,0,SUM(INDEX(F_ProdBM!M:M,MATCH($P575,F_ProdBM!$P:$P,0)))/INDEX(F_ProdBM!$H:$H,MATCH($P575,F_ProdBM!$P:$P,0))))</f>
        <v/>
      </c>
      <c r="N575" s="390" t="str">
        <f>IF($E575="","",N560*IF(INDEX(F_ProdBM!$H:$H,MATCH($P575,F_ProdBM!$P:$P,0))=0,0,SUM(INDEX(F_ProdBM!N:N,MATCH($P575,F_ProdBM!$P:$P,0)))/INDEX(F_ProdBM!$H:$H,MATCH($P575,F_ProdBM!$P:$P,0))))</f>
        <v/>
      </c>
      <c r="P575" s="175" t="str">
        <f>EUconst_SubAbsoluteReduction&amp;R538</f>
        <v>AbsRed_</v>
      </c>
    </row>
    <row r="576" spans="2:16" ht="12.75" customHeight="1" x14ac:dyDescent="0.2">
      <c r="B576" s="343"/>
      <c r="C576" s="343"/>
      <c r="D576" s="344">
        <v>10</v>
      </c>
      <c r="E576" s="1300" t="str">
        <f t="shared" si="37"/>
        <v/>
      </c>
      <c r="F576" s="1301"/>
      <c r="G576" s="753" t="str">
        <f t="shared" si="38"/>
        <v/>
      </c>
      <c r="H576" s="754"/>
      <c r="I576" s="391" t="str">
        <f>IF($E576="","",I561*IF(INDEX(F_ProdBM!$H:$H,MATCH($P576,F_ProdBM!$P:$P,0))=0,0,SUM(INDEX(F_ProdBM!I:I,MATCH($P576,F_ProdBM!$P:$P,0)))/INDEX(F_ProdBM!$H:$H,MATCH($P576,F_ProdBM!$P:$P,0))))</f>
        <v/>
      </c>
      <c r="J576" s="391" t="str">
        <f>IF($E576="","",J561*IF(INDEX(F_ProdBM!$H:$H,MATCH($P576,F_ProdBM!$P:$P,0))=0,0,SUM(INDEX(F_ProdBM!J:J,MATCH($P576,F_ProdBM!$P:$P,0)))/INDEX(F_ProdBM!$H:$H,MATCH($P576,F_ProdBM!$P:$P,0))))</f>
        <v/>
      </c>
      <c r="K576" s="391" t="str">
        <f>IF($E576="","",K561*IF(INDEX(F_ProdBM!$H:$H,MATCH($P576,F_ProdBM!$P:$P,0))=0,0,SUM(INDEX(F_ProdBM!K:K,MATCH($P576,F_ProdBM!$P:$P,0)))/INDEX(F_ProdBM!$H:$H,MATCH($P576,F_ProdBM!$P:$P,0))))</f>
        <v/>
      </c>
      <c r="L576" s="391" t="str">
        <f>IF($E576="","",L561*IF(INDEX(F_ProdBM!$H:$H,MATCH($P576,F_ProdBM!$P:$P,0))=0,0,SUM(INDEX(F_ProdBM!L:L,MATCH($P576,F_ProdBM!$P:$P,0)))/INDEX(F_ProdBM!$H:$H,MATCH($P576,F_ProdBM!$P:$P,0))))</f>
        <v/>
      </c>
      <c r="M576" s="391" t="str">
        <f>IF($E576="","",M561*IF(INDEX(F_ProdBM!$H:$H,MATCH($P576,F_ProdBM!$P:$P,0))=0,0,SUM(INDEX(F_ProdBM!M:M,MATCH($P576,F_ProdBM!$P:$P,0)))/INDEX(F_ProdBM!$H:$H,MATCH($P576,F_ProdBM!$P:$P,0))))</f>
        <v/>
      </c>
      <c r="N576" s="391" t="str">
        <f>IF($E576="","",N561*IF(INDEX(F_ProdBM!$H:$H,MATCH($P576,F_ProdBM!$P:$P,0))=0,0,SUM(INDEX(F_ProdBM!N:N,MATCH($P576,F_ProdBM!$P:$P,0)))/INDEX(F_ProdBM!$H:$H,MATCH($P576,F_ProdBM!$P:$P,0))))</f>
        <v/>
      </c>
      <c r="P576" s="175" t="str">
        <f>EUconst_SubAbsoluteReduction&amp;R538</f>
        <v>AbsRed_</v>
      </c>
    </row>
    <row r="577" spans="2:18" ht="12.75" customHeight="1" x14ac:dyDescent="0.2">
      <c r="B577" s="343"/>
      <c r="C577" s="343"/>
      <c r="H577" s="669" t="str">
        <f>Translations!$B$323</f>
        <v>ОБЩО</v>
      </c>
      <c r="I577" s="386" t="str">
        <f t="shared" ref="I577:N577" si="39">IF(I547=EUconst_Cessation,-1,IF(COUNT(I567:I576)=0,"",SUM(I567:I576)))</f>
        <v/>
      </c>
      <c r="J577" s="386" t="str">
        <f t="shared" si="39"/>
        <v/>
      </c>
      <c r="K577" s="386" t="str">
        <f t="shared" si="39"/>
        <v/>
      </c>
      <c r="L577" s="386" t="str">
        <f t="shared" si="39"/>
        <v/>
      </c>
      <c r="M577" s="386" t="str">
        <f t="shared" si="39"/>
        <v/>
      </c>
      <c r="N577" s="386" t="str">
        <f t="shared" si="39"/>
        <v/>
      </c>
    </row>
    <row r="578" spans="2:18" ht="12.75" customHeight="1" x14ac:dyDescent="0.2"/>
    <row r="579" spans="2:18" ht="5.0999999999999996" customHeight="1" thickBot="1" x14ac:dyDescent="0.25">
      <c r="E579" s="432"/>
      <c r="F579" s="644"/>
      <c r="G579" s="644"/>
      <c r="H579" s="644"/>
      <c r="I579" s="644"/>
      <c r="J579" s="644"/>
      <c r="K579" s="644"/>
      <c r="L579" s="644"/>
      <c r="M579" s="644"/>
      <c r="N579" s="644"/>
    </row>
    <row r="580" spans="2:18" ht="5.0999999999999996" customHeight="1" thickBot="1" x14ac:dyDescent="0.3">
      <c r="C580" s="433"/>
      <c r="D580" s="433"/>
      <c r="E580" s="433"/>
      <c r="F580" s="433"/>
      <c r="G580" s="433"/>
      <c r="H580" s="433"/>
      <c r="I580" s="433"/>
      <c r="J580" s="433"/>
      <c r="K580" s="433"/>
      <c r="L580" s="433"/>
      <c r="M580" s="433"/>
      <c r="N580" s="433"/>
    </row>
    <row r="581" spans="2:18" ht="20.100000000000001" customHeight="1" thickBot="1" x14ac:dyDescent="0.25">
      <c r="C581" s="385">
        <f>C538+1</f>
        <v>8</v>
      </c>
      <c r="D581" s="1302" t="str">
        <f>Translations!$B$262</f>
        <v>Подинсталация с еталон за продукт:</v>
      </c>
      <c r="E581" s="1303"/>
      <c r="F581" s="1303"/>
      <c r="G581" s="1303"/>
      <c r="H581" s="1304"/>
      <c r="I581" s="1311" t="str">
        <f>R581</f>
        <v/>
      </c>
      <c r="J581" s="1312"/>
      <c r="K581" s="1312"/>
      <c r="L581" s="1312"/>
      <c r="M581" s="1312"/>
      <c r="N581" s="1313"/>
      <c r="P581" s="287" t="str">
        <f>Translations!$B$318</f>
        <v>Подробности: Продукт BM</v>
      </c>
      <c r="R581" s="668" t="str">
        <f>IF(INDEX(CNTR_SubInstListIsProdBM,$C581),INDEX(CNTR_SubInstListNames,$C581),"")</f>
        <v/>
      </c>
    </row>
    <row r="582" spans="2:18" ht="5.0999999999999996" customHeight="1" x14ac:dyDescent="0.2"/>
    <row r="583" spans="2:18" ht="25.5" customHeight="1" x14ac:dyDescent="0.2">
      <c r="E583" s="736"/>
      <c r="F583" s="736"/>
      <c r="G583" s="736"/>
      <c r="H583" s="746" t="str">
        <f>Translations!$B$271</f>
        <v>Референтна стойност</v>
      </c>
      <c r="I583" s="1268">
        <f>INDEX(EUconst_EndOfPeriods,COLUMNS($I$281:I583))</f>
        <v>2025</v>
      </c>
      <c r="J583" s="1268">
        <f>INDEX(EUconst_EndOfPeriods,COLUMNS($I$281:J583))</f>
        <v>2030</v>
      </c>
      <c r="K583" s="1268">
        <f>INDEX(EUconst_EndOfPeriods,COLUMNS($I$281:K583))</f>
        <v>2035</v>
      </c>
      <c r="L583" s="1268">
        <f>INDEX(EUconst_EndOfPeriods,COLUMNS($I$281:L583))</f>
        <v>2040</v>
      </c>
      <c r="M583" s="1268">
        <f>INDEX(EUconst_EndOfPeriods,COLUMNS($I$281:M583))</f>
        <v>2045</v>
      </c>
      <c r="N583" s="1268">
        <f>INDEX(EUconst_EndOfPeriods,COLUMNS($I$281:N583))</f>
        <v>2050</v>
      </c>
    </row>
    <row r="584" spans="2:18" ht="12.75" customHeight="1" x14ac:dyDescent="0.2">
      <c r="E584" s="736"/>
      <c r="F584" s="736"/>
      <c r="G584" s="736"/>
      <c r="H584" s="456" t="str">
        <f>INDEX(F_ProdBM!H:H,MATCH(P585,F_ProdBM!$P:$P,0)-1)</f>
        <v/>
      </c>
      <c r="I584" s="1269"/>
      <c r="J584" s="1269"/>
      <c r="K584" s="1269"/>
      <c r="L584" s="1269"/>
      <c r="M584" s="1269"/>
      <c r="N584" s="1269"/>
    </row>
    <row r="585" spans="2:18" ht="12.75" customHeight="1" x14ac:dyDescent="0.2">
      <c r="B585" s="343"/>
      <c r="C585" s="343"/>
      <c r="D585" s="752" t="s">
        <v>117</v>
      </c>
      <c r="E585" s="1275" t="str">
        <f>Translations!$B$319</f>
        <v>Цели в сравнение с базовата стойност</v>
      </c>
      <c r="F585" s="1275"/>
      <c r="G585" s="1276"/>
      <c r="H585" s="474" t="str">
        <f>INDEX(F_ProdBM!H:H,MATCH($P585,F_ProdBM!$P:$P,0))</f>
        <v/>
      </c>
      <c r="I585" s="441" t="str">
        <f>INDEX(F_ProdBM!I:I,MATCH($P585,F_ProdBM!$P:$P,0))</f>
        <v/>
      </c>
      <c r="J585" s="441" t="str">
        <f>INDEX(F_ProdBM!J:J,MATCH($P585,F_ProdBM!$P:$P,0))</f>
        <v/>
      </c>
      <c r="K585" s="441" t="str">
        <f>INDEX(F_ProdBM!K:K,MATCH($P585,F_ProdBM!$P:$P,0))</f>
        <v/>
      </c>
      <c r="L585" s="441" t="str">
        <f>INDEX(F_ProdBM!L:L,MATCH($P585,F_ProdBM!$P:$P,0))</f>
        <v/>
      </c>
      <c r="M585" s="441" t="str">
        <f>INDEX(F_ProdBM!M:M,MATCH($P585,F_ProdBM!$P:$P,0))</f>
        <v/>
      </c>
      <c r="N585" s="441" t="str">
        <f>INDEX(F_ProdBM!N:N,MATCH($P585,F_ProdBM!$P:$P,0))</f>
        <v/>
      </c>
      <c r="P585" s="312" t="str">
        <f>EUconst_SubRelToBaseline&amp;R581</f>
        <v>RelBL_</v>
      </c>
    </row>
    <row r="586" spans="2:18" ht="12.75" customHeight="1" x14ac:dyDescent="0.2">
      <c r="B586" s="343"/>
      <c r="C586" s="343"/>
      <c r="D586" s="752" t="s">
        <v>118</v>
      </c>
      <c r="E586" s="1277" t="str">
        <f>Translations!$B$320</f>
        <v>Цели спрямо съответната стойност на БМ</v>
      </c>
      <c r="F586" s="1277"/>
      <c r="G586" s="1278"/>
      <c r="H586" s="476" t="str">
        <f>INDEX(F_ProdBM!H:H,MATCH($P586,F_ProdBM!$P:$P,0))</f>
        <v/>
      </c>
      <c r="I586" s="381" t="str">
        <f>INDEX(F_ProdBM!I:I,MATCH($P586,F_ProdBM!$P:$P,0))</f>
        <v/>
      </c>
      <c r="J586" s="381" t="str">
        <f>INDEX(F_ProdBM!J:J,MATCH($P586,F_ProdBM!$P:$P,0))</f>
        <v/>
      </c>
      <c r="K586" s="381" t="str">
        <f>INDEX(F_ProdBM!K:K,MATCH($P586,F_ProdBM!$P:$P,0))</f>
        <v/>
      </c>
      <c r="L586" s="381" t="str">
        <f>INDEX(F_ProdBM!L:L,MATCH($P586,F_ProdBM!$P:$P,0))</f>
        <v/>
      </c>
      <c r="M586" s="381" t="str">
        <f>INDEX(F_ProdBM!M:M,MATCH($P586,F_ProdBM!$P:$P,0))</f>
        <v/>
      </c>
      <c r="N586" s="381" t="str">
        <f>INDEX(F_ProdBM!N:N,MATCH($P586,F_ProdBM!$P:$P,0))</f>
        <v/>
      </c>
      <c r="P586" s="312" t="str">
        <f>EUconst_SubRelToBM&amp;R581</f>
        <v>RelBM_</v>
      </c>
    </row>
    <row r="587" spans="2:18" ht="5.0999999999999996" customHeight="1" x14ac:dyDescent="0.2">
      <c r="B587" s="343"/>
      <c r="C587" s="343"/>
    </row>
    <row r="588" spans="2:18" ht="25.5" customHeight="1" x14ac:dyDescent="0.2">
      <c r="B588" s="343"/>
      <c r="C588" s="343"/>
      <c r="D588" s="736"/>
      <c r="E588" s="736"/>
      <c r="F588" s="736"/>
      <c r="G588" s="736"/>
      <c r="H588" s="746" t="str">
        <f>Translations!$B$271</f>
        <v>Референтна стойност</v>
      </c>
      <c r="I588" s="1268">
        <f>INDEX(EUconst_EndOfPeriods,COLUMNS($I$281:I588))</f>
        <v>2025</v>
      </c>
      <c r="J588" s="1268">
        <f>INDEX(EUconst_EndOfPeriods,COLUMNS($I$281:J588))</f>
        <v>2030</v>
      </c>
      <c r="K588" s="1268">
        <f>INDEX(EUconst_EndOfPeriods,COLUMNS($I$281:K588))</f>
        <v>2035</v>
      </c>
      <c r="L588" s="1268">
        <f>INDEX(EUconst_EndOfPeriods,COLUMNS($I$281:L588))</f>
        <v>2040</v>
      </c>
      <c r="M588" s="1268">
        <f>INDEX(EUconst_EndOfPeriods,COLUMNS($I$281:M588))</f>
        <v>2045</v>
      </c>
      <c r="N588" s="1268">
        <f>INDEX(EUconst_EndOfPeriods,COLUMNS($I$281:N588))</f>
        <v>2050</v>
      </c>
    </row>
    <row r="589" spans="2:18" ht="12.75" customHeight="1" x14ac:dyDescent="0.2">
      <c r="B589" s="343"/>
      <c r="C589" s="343"/>
      <c r="G589" s="736"/>
      <c r="H589" s="456" t="str">
        <f>H584</f>
        <v/>
      </c>
      <c r="I589" s="1269"/>
      <c r="J589" s="1269"/>
      <c r="K589" s="1269"/>
      <c r="L589" s="1269"/>
      <c r="M589" s="1269"/>
      <c r="N589" s="1269"/>
    </row>
    <row r="590" spans="2:18" ht="12.75" customHeight="1" x14ac:dyDescent="0.2">
      <c r="B590" s="343"/>
      <c r="C590" s="343"/>
      <c r="D590" s="752" t="s">
        <v>119</v>
      </c>
      <c r="E590" s="1274" t="str">
        <f>Translations!$B$321</f>
        <v>Абсолютно специфично намаление в сравнение с изходното ниво</v>
      </c>
      <c r="F590" s="1274"/>
      <c r="G590" s="1274"/>
      <c r="H590" s="361" t="str">
        <f>INDEX(F_ProdBM!H:H,MATCH($P590,F_ProdBM!$P:$P,0))</f>
        <v/>
      </c>
      <c r="I590" s="481" t="str">
        <f>INDEX(F_ProdBM!I:I,MATCH($P590,F_ProdBM!$P:$P,0))</f>
        <v/>
      </c>
      <c r="J590" s="481" t="str">
        <f>INDEX(F_ProdBM!J:J,MATCH($P590,F_ProdBM!$P:$P,0))</f>
        <v/>
      </c>
      <c r="K590" s="481" t="str">
        <f>INDEX(F_ProdBM!K:K,MATCH($P590,F_ProdBM!$P:$P,0))</f>
        <v/>
      </c>
      <c r="L590" s="481" t="str">
        <f>INDEX(F_ProdBM!L:L,MATCH($P590,F_ProdBM!$P:$P,0))</f>
        <v/>
      </c>
      <c r="M590" s="481" t="str">
        <f>INDEX(F_ProdBM!M:M,MATCH($P590,F_ProdBM!$P:$P,0))</f>
        <v/>
      </c>
      <c r="N590" s="481" t="str">
        <f>INDEX(F_ProdBM!N:N,MATCH($P590,F_ProdBM!$P:$P,0))</f>
        <v/>
      </c>
      <c r="P590" s="175" t="str">
        <f>EUconst_SubAbsoluteReduction&amp;R581</f>
        <v>AbsRed_</v>
      </c>
    </row>
    <row r="591" spans="2:18" ht="5.0999999999999996" customHeight="1" x14ac:dyDescent="0.2">
      <c r="B591" s="343"/>
      <c r="C591" s="343"/>
    </row>
    <row r="592" spans="2:18" ht="12.75" customHeight="1" x14ac:dyDescent="0.2">
      <c r="B592" s="343"/>
      <c r="C592" s="343"/>
      <c r="D592" s="752" t="s">
        <v>120</v>
      </c>
      <c r="E592" s="30" t="str">
        <f>Translations!$B$322</f>
        <v>Дял на въздействието на всяка мярка (100 % = стойността по точка iii.)</v>
      </c>
    </row>
    <row r="593" spans="2:16" ht="5.0999999999999996" customHeight="1" x14ac:dyDescent="0.2">
      <c r="B593" s="343"/>
      <c r="C593" s="343"/>
    </row>
    <row r="594" spans="2:16" ht="12.75" customHeight="1" x14ac:dyDescent="0.2">
      <c r="B594" s="343"/>
      <c r="C594" s="343"/>
      <c r="E594" s="387" t="str">
        <f>Translations!$B$199</f>
        <v>Мярка</v>
      </c>
      <c r="F594" s="644"/>
      <c r="G594" s="1296" t="str">
        <f>Translations!$B$228</f>
        <v>Инвестиции</v>
      </c>
      <c r="H594" s="1297"/>
      <c r="I594" s="388">
        <v>2025</v>
      </c>
      <c r="J594" s="388">
        <v>2030</v>
      </c>
      <c r="K594" s="388">
        <v>2035</v>
      </c>
      <c r="L594" s="388">
        <v>2040</v>
      </c>
      <c r="M594" s="388">
        <v>2045</v>
      </c>
      <c r="N594" s="388">
        <v>2050</v>
      </c>
    </row>
    <row r="595" spans="2:16" ht="12.75" customHeight="1" x14ac:dyDescent="0.2">
      <c r="B595" s="343"/>
      <c r="C595" s="343"/>
      <c r="D595" s="344">
        <v>1</v>
      </c>
      <c r="E595" s="1310" t="str">
        <f>IF(INDEX(F_ProdBM!E:E,MATCH($P595,F_ProdBM!$P:$P,0))="","",INDEX(F_ProdBM!E:E,MATCH($P595,F_ProdBM!$P:$P,0)))</f>
        <v/>
      </c>
      <c r="F595" s="1310"/>
      <c r="G595" s="760" t="str">
        <f>IF(INDEX(F_ProdBM!G:G,MATCH($P595,F_ProdBM!$P:$P,0))="","",INDEX(F_ProdBM!G:G,MATCH($P595,F_ProdBM!$P:$P,0)))</f>
        <v/>
      </c>
      <c r="H595" s="761"/>
      <c r="I595" s="389" t="str">
        <f>IF($E595="","",INDEX(F_ProdBM!I:I,MATCH($P595,F_ProdBM!$P:$P,0)))</f>
        <v/>
      </c>
      <c r="J595" s="389" t="str">
        <f>IF($E595="","",INDEX(F_ProdBM!J:J,MATCH($P595,F_ProdBM!$P:$P,0)))</f>
        <v/>
      </c>
      <c r="K595" s="389" t="str">
        <f>IF($E595="","",INDEX(F_ProdBM!K:K,MATCH($P595,F_ProdBM!$P:$P,0)))</f>
        <v/>
      </c>
      <c r="L595" s="389" t="str">
        <f>IF($E595="","",INDEX(F_ProdBM!L:L,MATCH($P595,F_ProdBM!$P:$P,0)))</f>
        <v/>
      </c>
      <c r="M595" s="389" t="str">
        <f>IF($E595="","",INDEX(F_ProdBM!M:M,MATCH($P595,F_ProdBM!$P:$P,0)))</f>
        <v/>
      </c>
      <c r="N595" s="389" t="str">
        <f>IF($E595="","",INDEX(F_ProdBM!N:N,MATCH($P595,F_ProdBM!$P:$P,0)))</f>
        <v/>
      </c>
      <c r="P595" s="175" t="str">
        <f>EUconst_SubMeasureImpact&amp;R581&amp;"_"&amp;D595</f>
        <v>SubMeasImp__1</v>
      </c>
    </row>
    <row r="596" spans="2:16" ht="12.75" customHeight="1" x14ac:dyDescent="0.2">
      <c r="B596" s="343"/>
      <c r="C596" s="343"/>
      <c r="D596" s="344">
        <v>2</v>
      </c>
      <c r="E596" s="1298" t="str">
        <f>IF(INDEX(F_ProdBM!E:E,MATCH($P596,F_ProdBM!$P:$P,0))="","",INDEX(F_ProdBM!E:E,MATCH($P596,F_ProdBM!$P:$P,0)))</f>
        <v/>
      </c>
      <c r="F596" s="1299"/>
      <c r="G596" s="755" t="str">
        <f>IF(INDEX(F_ProdBM!G:G,MATCH($P596,F_ProdBM!$P:$P,0))="","",INDEX(F_ProdBM!G:G,MATCH($P596,F_ProdBM!$P:$P,0)))</f>
        <v/>
      </c>
      <c r="H596" s="756"/>
      <c r="I596" s="390" t="str">
        <f>IF($E596="","",INDEX(F_ProdBM!I:I,MATCH($P596,F_ProdBM!$P:$P,0)))</f>
        <v/>
      </c>
      <c r="J596" s="390" t="str">
        <f>IF($E596="","",INDEX(F_ProdBM!J:J,MATCH($P596,F_ProdBM!$P:$P,0)))</f>
        <v/>
      </c>
      <c r="K596" s="390" t="str">
        <f>IF($E596="","",INDEX(F_ProdBM!K:K,MATCH($P596,F_ProdBM!$P:$P,0)))</f>
        <v/>
      </c>
      <c r="L596" s="390" t="str">
        <f>IF($E596="","",INDEX(F_ProdBM!L:L,MATCH($P596,F_ProdBM!$P:$P,0)))</f>
        <v/>
      </c>
      <c r="M596" s="390" t="str">
        <f>IF($E596="","",INDEX(F_ProdBM!M:M,MATCH($P596,F_ProdBM!$P:$P,0)))</f>
        <v/>
      </c>
      <c r="N596" s="390" t="str">
        <f>IF($E596="","",INDEX(F_ProdBM!N:N,MATCH($P596,F_ProdBM!$P:$P,0)))</f>
        <v/>
      </c>
      <c r="P596" s="175" t="str">
        <f>EUconst_SubMeasureImpact&amp;R581&amp;"_"&amp;D596</f>
        <v>SubMeasImp__2</v>
      </c>
    </row>
    <row r="597" spans="2:16" ht="12.75" customHeight="1" x14ac:dyDescent="0.2">
      <c r="B597" s="343"/>
      <c r="C597" s="343"/>
      <c r="D597" s="344">
        <v>3</v>
      </c>
      <c r="E597" s="1298" t="str">
        <f>IF(INDEX(F_ProdBM!E:E,MATCH($P597,F_ProdBM!$P:$P,0))="","",INDEX(F_ProdBM!E:E,MATCH($P597,F_ProdBM!$P:$P,0)))</f>
        <v/>
      </c>
      <c r="F597" s="1299"/>
      <c r="G597" s="755" t="str">
        <f>IF(INDEX(F_ProdBM!G:G,MATCH($P597,F_ProdBM!$P:$P,0))="","",INDEX(F_ProdBM!G:G,MATCH($P597,F_ProdBM!$P:$P,0)))</f>
        <v/>
      </c>
      <c r="H597" s="756"/>
      <c r="I597" s="390" t="str">
        <f>IF($E597="","",INDEX(F_ProdBM!I:I,MATCH($P597,F_ProdBM!$P:$P,0)))</f>
        <v/>
      </c>
      <c r="J597" s="390" t="str">
        <f>IF($E597="","",INDEX(F_ProdBM!J:J,MATCH($P597,F_ProdBM!$P:$P,0)))</f>
        <v/>
      </c>
      <c r="K597" s="390" t="str">
        <f>IF($E597="","",INDEX(F_ProdBM!K:K,MATCH($P597,F_ProdBM!$P:$P,0)))</f>
        <v/>
      </c>
      <c r="L597" s="390" t="str">
        <f>IF($E597="","",INDEX(F_ProdBM!L:L,MATCH($P597,F_ProdBM!$P:$P,0)))</f>
        <v/>
      </c>
      <c r="M597" s="390" t="str">
        <f>IF($E597="","",INDEX(F_ProdBM!M:M,MATCH($P597,F_ProdBM!$P:$P,0)))</f>
        <v/>
      </c>
      <c r="N597" s="390" t="str">
        <f>IF($E597="","",INDEX(F_ProdBM!N:N,MATCH($P597,F_ProdBM!$P:$P,0)))</f>
        <v/>
      </c>
      <c r="P597" s="175" t="str">
        <f>EUconst_SubMeasureImpact&amp;R581&amp;"_"&amp;D597</f>
        <v>SubMeasImp__3</v>
      </c>
    </row>
    <row r="598" spans="2:16" ht="12.75" customHeight="1" x14ac:dyDescent="0.2">
      <c r="B598" s="343"/>
      <c r="C598" s="343"/>
      <c r="D598" s="344">
        <v>4</v>
      </c>
      <c r="E598" s="1298" t="str">
        <f>IF(INDEX(F_ProdBM!E:E,MATCH($P598,F_ProdBM!$P:$P,0))="","",INDEX(F_ProdBM!E:E,MATCH($P598,F_ProdBM!$P:$P,0)))</f>
        <v/>
      </c>
      <c r="F598" s="1299"/>
      <c r="G598" s="755" t="str">
        <f>IF(INDEX(F_ProdBM!G:G,MATCH($P598,F_ProdBM!$P:$P,0))="","",INDEX(F_ProdBM!G:G,MATCH($P598,F_ProdBM!$P:$P,0)))</f>
        <v/>
      </c>
      <c r="H598" s="756"/>
      <c r="I598" s="390" t="str">
        <f>IF($E598="","",INDEX(F_ProdBM!I:I,MATCH($P598,F_ProdBM!$P:$P,0)))</f>
        <v/>
      </c>
      <c r="J598" s="390" t="str">
        <f>IF($E598="","",INDEX(F_ProdBM!J:J,MATCH($P598,F_ProdBM!$P:$P,0)))</f>
        <v/>
      </c>
      <c r="K598" s="390" t="str">
        <f>IF($E598="","",INDEX(F_ProdBM!K:K,MATCH($P598,F_ProdBM!$P:$P,0)))</f>
        <v/>
      </c>
      <c r="L598" s="390" t="str">
        <f>IF($E598="","",INDEX(F_ProdBM!L:L,MATCH($P598,F_ProdBM!$P:$P,0)))</f>
        <v/>
      </c>
      <c r="M598" s="390" t="str">
        <f>IF($E598="","",INDEX(F_ProdBM!M:M,MATCH($P598,F_ProdBM!$P:$P,0)))</f>
        <v/>
      </c>
      <c r="N598" s="390" t="str">
        <f>IF($E598="","",INDEX(F_ProdBM!N:N,MATCH($P598,F_ProdBM!$P:$P,0)))</f>
        <v/>
      </c>
      <c r="P598" s="175" t="str">
        <f>EUconst_SubMeasureImpact&amp;R581&amp;"_"&amp;D598</f>
        <v>SubMeasImp__4</v>
      </c>
    </row>
    <row r="599" spans="2:16" ht="12.75" customHeight="1" x14ac:dyDescent="0.2">
      <c r="B599" s="343"/>
      <c r="C599" s="343"/>
      <c r="D599" s="344">
        <v>5</v>
      </c>
      <c r="E599" s="1298" t="str">
        <f>IF(INDEX(F_ProdBM!E:E,MATCH($P599,F_ProdBM!$P:$P,0))="","",INDEX(F_ProdBM!E:E,MATCH($P599,F_ProdBM!$P:$P,0)))</f>
        <v/>
      </c>
      <c r="F599" s="1299"/>
      <c r="G599" s="755" t="str">
        <f>IF(INDEX(F_ProdBM!G:G,MATCH($P599,F_ProdBM!$P:$P,0))="","",INDEX(F_ProdBM!G:G,MATCH($P599,F_ProdBM!$P:$P,0)))</f>
        <v/>
      </c>
      <c r="H599" s="756"/>
      <c r="I599" s="390" t="str">
        <f>IF($E599="","",INDEX(F_ProdBM!I:I,MATCH($P599,F_ProdBM!$P:$P,0)))</f>
        <v/>
      </c>
      <c r="J599" s="390" t="str">
        <f>IF($E599="","",INDEX(F_ProdBM!J:J,MATCH($P599,F_ProdBM!$P:$P,0)))</f>
        <v/>
      </c>
      <c r="K599" s="390" t="str">
        <f>IF($E599="","",INDEX(F_ProdBM!K:K,MATCH($P599,F_ProdBM!$P:$P,0)))</f>
        <v/>
      </c>
      <c r="L599" s="390" t="str">
        <f>IF($E599="","",INDEX(F_ProdBM!L:L,MATCH($P599,F_ProdBM!$P:$P,0)))</f>
        <v/>
      </c>
      <c r="M599" s="390" t="str">
        <f>IF($E599="","",INDEX(F_ProdBM!M:M,MATCH($P599,F_ProdBM!$P:$P,0)))</f>
        <v/>
      </c>
      <c r="N599" s="390" t="str">
        <f>IF($E599="","",INDEX(F_ProdBM!N:N,MATCH($P599,F_ProdBM!$P:$P,0)))</f>
        <v/>
      </c>
      <c r="P599" s="175" t="str">
        <f>EUconst_SubMeasureImpact&amp;R581&amp;"_"&amp;D599</f>
        <v>SubMeasImp__5</v>
      </c>
    </row>
    <row r="600" spans="2:16" ht="12.75" customHeight="1" x14ac:dyDescent="0.2">
      <c r="B600" s="343"/>
      <c r="C600" s="343"/>
      <c r="D600" s="344">
        <v>6</v>
      </c>
      <c r="E600" s="1298" t="str">
        <f>IF(INDEX(F_ProdBM!E:E,MATCH($P600,F_ProdBM!$P:$P,0))="","",INDEX(F_ProdBM!E:E,MATCH($P600,F_ProdBM!$P:$P,0)))</f>
        <v/>
      </c>
      <c r="F600" s="1299"/>
      <c r="G600" s="755" t="str">
        <f>IF(INDEX(F_ProdBM!G:G,MATCH($P600,F_ProdBM!$P:$P,0))="","",INDEX(F_ProdBM!G:G,MATCH($P600,F_ProdBM!$P:$P,0)))</f>
        <v/>
      </c>
      <c r="H600" s="756"/>
      <c r="I600" s="390" t="str">
        <f>IF($E600="","",INDEX(F_ProdBM!I:I,MATCH($P600,F_ProdBM!$P:$P,0)))</f>
        <v/>
      </c>
      <c r="J600" s="390" t="str">
        <f>IF($E600="","",INDEX(F_ProdBM!J:J,MATCH($P600,F_ProdBM!$P:$P,0)))</f>
        <v/>
      </c>
      <c r="K600" s="390" t="str">
        <f>IF($E600="","",INDEX(F_ProdBM!K:K,MATCH($P600,F_ProdBM!$P:$P,0)))</f>
        <v/>
      </c>
      <c r="L600" s="390" t="str">
        <f>IF($E600="","",INDEX(F_ProdBM!L:L,MATCH($P600,F_ProdBM!$P:$P,0)))</f>
        <v/>
      </c>
      <c r="M600" s="390" t="str">
        <f>IF($E600="","",INDEX(F_ProdBM!M:M,MATCH($P600,F_ProdBM!$P:$P,0)))</f>
        <v/>
      </c>
      <c r="N600" s="390" t="str">
        <f>IF($E600="","",INDEX(F_ProdBM!N:N,MATCH($P600,F_ProdBM!$P:$P,0)))</f>
        <v/>
      </c>
      <c r="P600" s="175" t="str">
        <f>EUconst_SubMeasureImpact&amp;R581&amp;"_"&amp;D600</f>
        <v>SubMeasImp__6</v>
      </c>
    </row>
    <row r="601" spans="2:16" ht="12.75" customHeight="1" x14ac:dyDescent="0.2">
      <c r="B601" s="343"/>
      <c r="C601" s="343"/>
      <c r="D601" s="344">
        <v>7</v>
      </c>
      <c r="E601" s="1298" t="str">
        <f>IF(INDEX(F_ProdBM!E:E,MATCH($P601,F_ProdBM!$P:$P,0))="","",INDEX(F_ProdBM!E:E,MATCH($P601,F_ProdBM!$P:$P,0)))</f>
        <v/>
      </c>
      <c r="F601" s="1299"/>
      <c r="G601" s="755" t="str">
        <f>IF(INDEX(F_ProdBM!G:G,MATCH($P601,F_ProdBM!$P:$P,0))="","",INDEX(F_ProdBM!G:G,MATCH($P601,F_ProdBM!$P:$P,0)))</f>
        <v/>
      </c>
      <c r="H601" s="756"/>
      <c r="I601" s="390" t="str">
        <f>IF($E601="","",INDEX(F_ProdBM!I:I,MATCH($P601,F_ProdBM!$P:$P,0)))</f>
        <v/>
      </c>
      <c r="J601" s="390" t="str">
        <f>IF($E601="","",INDEX(F_ProdBM!J:J,MATCH($P601,F_ProdBM!$P:$P,0)))</f>
        <v/>
      </c>
      <c r="K601" s="390" t="str">
        <f>IF($E601="","",INDEX(F_ProdBM!K:K,MATCH($P601,F_ProdBM!$P:$P,0)))</f>
        <v/>
      </c>
      <c r="L601" s="390" t="str">
        <f>IF($E601="","",INDEX(F_ProdBM!L:L,MATCH($P601,F_ProdBM!$P:$P,0)))</f>
        <v/>
      </c>
      <c r="M601" s="390" t="str">
        <f>IF($E601="","",INDEX(F_ProdBM!M:M,MATCH($P601,F_ProdBM!$P:$P,0)))</f>
        <v/>
      </c>
      <c r="N601" s="390" t="str">
        <f>IF($E601="","",INDEX(F_ProdBM!N:N,MATCH($P601,F_ProdBM!$P:$P,0)))</f>
        <v/>
      </c>
      <c r="P601" s="175" t="str">
        <f>EUconst_SubMeasureImpact&amp;R581&amp;"_"&amp;D601</f>
        <v>SubMeasImp__7</v>
      </c>
    </row>
    <row r="602" spans="2:16" ht="12.75" customHeight="1" x14ac:dyDescent="0.2">
      <c r="B602" s="343"/>
      <c r="C602" s="343"/>
      <c r="D602" s="344">
        <v>8</v>
      </c>
      <c r="E602" s="1298" t="str">
        <f>IF(INDEX(F_ProdBM!E:E,MATCH($P602,F_ProdBM!$P:$P,0))="","",INDEX(F_ProdBM!E:E,MATCH($P602,F_ProdBM!$P:$P,0)))</f>
        <v/>
      </c>
      <c r="F602" s="1299"/>
      <c r="G602" s="755" t="str">
        <f>IF(INDEX(F_ProdBM!G:G,MATCH($P602,F_ProdBM!$P:$P,0))="","",INDEX(F_ProdBM!G:G,MATCH($P602,F_ProdBM!$P:$P,0)))</f>
        <v/>
      </c>
      <c r="H602" s="756"/>
      <c r="I602" s="390" t="str">
        <f>IF($E602="","",INDEX(F_ProdBM!I:I,MATCH($P602,F_ProdBM!$P:$P,0)))</f>
        <v/>
      </c>
      <c r="J602" s="390" t="str">
        <f>IF($E602="","",INDEX(F_ProdBM!J:J,MATCH($P602,F_ProdBM!$P:$P,0)))</f>
        <v/>
      </c>
      <c r="K602" s="390" t="str">
        <f>IF($E602="","",INDEX(F_ProdBM!K:K,MATCH($P602,F_ProdBM!$P:$P,0)))</f>
        <v/>
      </c>
      <c r="L602" s="390" t="str">
        <f>IF($E602="","",INDEX(F_ProdBM!L:L,MATCH($P602,F_ProdBM!$P:$P,0)))</f>
        <v/>
      </c>
      <c r="M602" s="390" t="str">
        <f>IF($E602="","",INDEX(F_ProdBM!M:M,MATCH($P602,F_ProdBM!$P:$P,0)))</f>
        <v/>
      </c>
      <c r="N602" s="390" t="str">
        <f>IF($E602="","",INDEX(F_ProdBM!N:N,MATCH($P602,F_ProdBM!$P:$P,0)))</f>
        <v/>
      </c>
      <c r="P602" s="175" t="str">
        <f>EUconst_SubMeasureImpact&amp;R581&amp;"_"&amp;D602</f>
        <v>SubMeasImp__8</v>
      </c>
    </row>
    <row r="603" spans="2:16" ht="12.75" customHeight="1" x14ac:dyDescent="0.2">
      <c r="B603" s="343"/>
      <c r="C603" s="343"/>
      <c r="D603" s="344">
        <v>9</v>
      </c>
      <c r="E603" s="1298" t="str">
        <f>IF(INDEX(F_ProdBM!E:E,MATCH($P603,F_ProdBM!$P:$P,0))="","",INDEX(F_ProdBM!E:E,MATCH($P603,F_ProdBM!$P:$P,0)))</f>
        <v/>
      </c>
      <c r="F603" s="1299"/>
      <c r="G603" s="755" t="str">
        <f>IF(INDEX(F_ProdBM!G:G,MATCH($P603,F_ProdBM!$P:$P,0))="","",INDEX(F_ProdBM!G:G,MATCH($P603,F_ProdBM!$P:$P,0)))</f>
        <v/>
      </c>
      <c r="H603" s="756"/>
      <c r="I603" s="390" t="str">
        <f>IF($E603="","",INDEX(F_ProdBM!I:I,MATCH($P603,F_ProdBM!$P:$P,0)))</f>
        <v/>
      </c>
      <c r="J603" s="390" t="str">
        <f>IF($E603="","",INDEX(F_ProdBM!J:J,MATCH($P603,F_ProdBM!$P:$P,0)))</f>
        <v/>
      </c>
      <c r="K603" s="390" t="str">
        <f>IF($E603="","",INDEX(F_ProdBM!K:K,MATCH($P603,F_ProdBM!$P:$P,0)))</f>
        <v/>
      </c>
      <c r="L603" s="390" t="str">
        <f>IF($E603="","",INDEX(F_ProdBM!L:L,MATCH($P603,F_ProdBM!$P:$P,0)))</f>
        <v/>
      </c>
      <c r="M603" s="390" t="str">
        <f>IF($E603="","",INDEX(F_ProdBM!M:M,MATCH($P603,F_ProdBM!$P:$P,0)))</f>
        <v/>
      </c>
      <c r="N603" s="390" t="str">
        <f>IF($E603="","",INDEX(F_ProdBM!N:N,MATCH($P603,F_ProdBM!$P:$P,0)))</f>
        <v/>
      </c>
      <c r="P603" s="175" t="str">
        <f>EUconst_SubMeasureImpact&amp;R581&amp;"_"&amp;D603</f>
        <v>SubMeasImp__9</v>
      </c>
    </row>
    <row r="604" spans="2:16" ht="12.75" customHeight="1" x14ac:dyDescent="0.2">
      <c r="B604" s="343"/>
      <c r="C604" s="343"/>
      <c r="D604" s="344">
        <v>10</v>
      </c>
      <c r="E604" s="1300" t="str">
        <f>IF(INDEX(F_ProdBM!E:E,MATCH($P604,F_ProdBM!$P:$P,0))="","",INDEX(F_ProdBM!E:E,MATCH($P604,F_ProdBM!$P:$P,0)))</f>
        <v/>
      </c>
      <c r="F604" s="1301"/>
      <c r="G604" s="753" t="str">
        <f>IF(INDEX(F_ProdBM!G:G,MATCH($P604,F_ProdBM!$P:$P,0))="","",INDEX(F_ProdBM!G:G,MATCH($P604,F_ProdBM!$P:$P,0)))</f>
        <v/>
      </c>
      <c r="H604" s="754"/>
      <c r="I604" s="391" t="str">
        <f>IF($E604="","",INDEX(F_ProdBM!I:I,MATCH($P604,F_ProdBM!$P:$P,0)))</f>
        <v/>
      </c>
      <c r="J604" s="391" t="str">
        <f>IF($E604="","",INDEX(F_ProdBM!J:J,MATCH($P604,F_ProdBM!$P:$P,0)))</f>
        <v/>
      </c>
      <c r="K604" s="391" t="str">
        <f>IF($E604="","",INDEX(F_ProdBM!K:K,MATCH($P604,F_ProdBM!$P:$P,0)))</f>
        <v/>
      </c>
      <c r="L604" s="391" t="str">
        <f>IF($E604="","",INDEX(F_ProdBM!L:L,MATCH($P604,F_ProdBM!$P:$P,0)))</f>
        <v/>
      </c>
      <c r="M604" s="391" t="str">
        <f>IF($E604="","",INDEX(F_ProdBM!M:M,MATCH($P604,F_ProdBM!$P:$P,0)))</f>
        <v/>
      </c>
      <c r="N604" s="391" t="str">
        <f>IF($E604="","",INDEX(F_ProdBM!N:N,MATCH($P604,F_ProdBM!$P:$P,0)))</f>
        <v/>
      </c>
      <c r="P604" s="175" t="str">
        <f>EUconst_SubMeasureImpact&amp;R581&amp;"_"&amp;D604</f>
        <v>SubMeasImp__10</v>
      </c>
    </row>
    <row r="605" spans="2:16" ht="12.75" customHeight="1" x14ac:dyDescent="0.2">
      <c r="B605" s="343"/>
      <c r="C605" s="343"/>
      <c r="H605" s="669" t="str">
        <f>Translations!$B$323</f>
        <v>ОБЩО</v>
      </c>
      <c r="I605" s="434" t="str">
        <f>IF(COUNT(I595:I604)=0,"",SUM(I595:I604))</f>
        <v/>
      </c>
      <c r="J605" s="434" t="str">
        <f t="shared" ref="J605:N605" si="40">IF(COUNT(J595:J604)=0,"",SUM(J595:J604))</f>
        <v/>
      </c>
      <c r="K605" s="434" t="str">
        <f t="shared" si="40"/>
        <v/>
      </c>
      <c r="L605" s="434" t="str">
        <f t="shared" si="40"/>
        <v/>
      </c>
      <c r="M605" s="434" t="str">
        <f t="shared" si="40"/>
        <v/>
      </c>
      <c r="N605" s="434" t="str">
        <f t="shared" si="40"/>
        <v/>
      </c>
    </row>
    <row r="606" spans="2:16" ht="5.0999999999999996" customHeight="1" x14ac:dyDescent="0.2">
      <c r="B606" s="343"/>
      <c r="C606" s="343"/>
    </row>
    <row r="607" spans="2:16" ht="12.75" customHeight="1" x14ac:dyDescent="0.2">
      <c r="B607" s="343"/>
      <c r="C607" s="343"/>
      <c r="D607" s="752" t="s">
        <v>121</v>
      </c>
      <c r="E607" s="30" t="str">
        <f>Translations!$B$324</f>
        <v>Дял на въздействието на всяка мярка (100 % = референтна стойност по време на изходното ниво, точка i.)</v>
      </c>
    </row>
    <row r="608" spans="2:16" ht="5.0999999999999996" customHeight="1" x14ac:dyDescent="0.2">
      <c r="B608" s="343"/>
      <c r="C608" s="343"/>
    </row>
    <row r="609" spans="2:18" ht="12.75" customHeight="1" x14ac:dyDescent="0.2">
      <c r="B609" s="343"/>
      <c r="C609" s="343"/>
      <c r="E609" s="387" t="str">
        <f>Translations!$B$199</f>
        <v>Мярка</v>
      </c>
      <c r="F609" s="644"/>
      <c r="G609" s="435" t="str">
        <f>Translations!$B$228</f>
        <v>Инвестиции</v>
      </c>
      <c r="I609" s="388">
        <v>2025</v>
      </c>
      <c r="J609" s="388">
        <v>2030</v>
      </c>
      <c r="K609" s="388">
        <v>2035</v>
      </c>
      <c r="L609" s="388">
        <v>2040</v>
      </c>
      <c r="M609" s="388">
        <v>2045</v>
      </c>
      <c r="N609" s="388">
        <v>2050</v>
      </c>
    </row>
    <row r="610" spans="2:18" ht="12.75" customHeight="1" x14ac:dyDescent="0.2">
      <c r="B610" s="343"/>
      <c r="C610" s="343"/>
      <c r="D610" s="344">
        <v>1</v>
      </c>
      <c r="E610" s="1310" t="str">
        <f t="shared" ref="E610:E619" si="41">E595</f>
        <v/>
      </c>
      <c r="F610" s="1310"/>
      <c r="G610" s="760" t="str">
        <f t="shared" ref="G610:G619" si="42">G595</f>
        <v/>
      </c>
      <c r="H610" s="761"/>
      <c r="I610" s="389" t="str">
        <f>IF($E610="","",I595*IF(INDEX(F_ProdBM!$H:$H,MATCH($P610,F_ProdBM!$P:$P,0))=0,0,SUM(INDEX(F_ProdBM!I:I,MATCH($P610,F_ProdBM!$P:$P,0)))/INDEX(F_ProdBM!$H:$H,MATCH($P610,F_ProdBM!$P:$P,0))))</f>
        <v/>
      </c>
      <c r="J610" s="389" t="str">
        <f>IF($E610="","",J595*IF(INDEX(F_ProdBM!$H:$H,MATCH($P610,F_ProdBM!$P:$P,0))=0,0,SUM(INDEX(F_ProdBM!J:J,MATCH($P610,F_ProdBM!$P:$P,0)))/INDEX(F_ProdBM!$H:$H,MATCH($P610,F_ProdBM!$P:$P,0))))</f>
        <v/>
      </c>
      <c r="K610" s="389" t="str">
        <f>IF($E610="","",K595*IF(INDEX(F_ProdBM!$H:$H,MATCH($P610,F_ProdBM!$P:$P,0))=0,0,SUM(INDEX(F_ProdBM!K:K,MATCH($P610,F_ProdBM!$P:$P,0)))/INDEX(F_ProdBM!$H:$H,MATCH($P610,F_ProdBM!$P:$P,0))))</f>
        <v/>
      </c>
      <c r="L610" s="389" t="str">
        <f>IF($E610="","",L595*IF(INDEX(F_ProdBM!$H:$H,MATCH($P610,F_ProdBM!$P:$P,0))=0,0,SUM(INDEX(F_ProdBM!L:L,MATCH($P610,F_ProdBM!$P:$P,0)))/INDEX(F_ProdBM!$H:$H,MATCH($P610,F_ProdBM!$P:$P,0))))</f>
        <v/>
      </c>
      <c r="M610" s="389" t="str">
        <f>IF($E610="","",M595*IF(INDEX(F_ProdBM!$H:$H,MATCH($P610,F_ProdBM!$P:$P,0))=0,0,SUM(INDEX(F_ProdBM!M:M,MATCH($P610,F_ProdBM!$P:$P,0)))/INDEX(F_ProdBM!$H:$H,MATCH($P610,F_ProdBM!$P:$P,0))))</f>
        <v/>
      </c>
      <c r="N610" s="389" t="str">
        <f>IF($E610="","",N595*IF(INDEX(F_ProdBM!$H:$H,MATCH($P610,F_ProdBM!$P:$P,0))=0,0,SUM(INDEX(F_ProdBM!N:N,MATCH($P610,F_ProdBM!$P:$P,0)))/INDEX(F_ProdBM!$H:$H,MATCH($P610,F_ProdBM!$P:$P,0))))</f>
        <v/>
      </c>
      <c r="P610" s="175" t="str">
        <f>EUconst_SubAbsoluteReduction&amp;R581</f>
        <v>AbsRed_</v>
      </c>
    </row>
    <row r="611" spans="2:18" ht="12.75" customHeight="1" x14ac:dyDescent="0.2">
      <c r="B611" s="343"/>
      <c r="C611" s="343"/>
      <c r="D611" s="344">
        <v>2</v>
      </c>
      <c r="E611" s="1298" t="str">
        <f t="shared" si="41"/>
        <v/>
      </c>
      <c r="F611" s="1299"/>
      <c r="G611" s="755" t="str">
        <f t="shared" si="42"/>
        <v/>
      </c>
      <c r="H611" s="756"/>
      <c r="I611" s="390" t="str">
        <f>IF($E611="","",I596*IF(INDEX(F_ProdBM!$H:$H,MATCH($P611,F_ProdBM!$P:$P,0))=0,0,SUM(INDEX(F_ProdBM!I:I,MATCH($P611,F_ProdBM!$P:$P,0)))/INDEX(F_ProdBM!$H:$H,MATCH($P611,F_ProdBM!$P:$P,0))))</f>
        <v/>
      </c>
      <c r="J611" s="390" t="str">
        <f>IF($E611="","",J596*IF(INDEX(F_ProdBM!$H:$H,MATCH($P611,F_ProdBM!$P:$P,0))=0,0,SUM(INDEX(F_ProdBM!J:J,MATCH($P611,F_ProdBM!$P:$P,0)))/INDEX(F_ProdBM!$H:$H,MATCH($P611,F_ProdBM!$P:$P,0))))</f>
        <v/>
      </c>
      <c r="K611" s="390" t="str">
        <f>IF($E611="","",K596*IF(INDEX(F_ProdBM!$H:$H,MATCH($P611,F_ProdBM!$P:$P,0))=0,0,SUM(INDEX(F_ProdBM!K:K,MATCH($P611,F_ProdBM!$P:$P,0)))/INDEX(F_ProdBM!$H:$H,MATCH($P611,F_ProdBM!$P:$P,0))))</f>
        <v/>
      </c>
      <c r="L611" s="390" t="str">
        <f>IF($E611="","",L596*IF(INDEX(F_ProdBM!$H:$H,MATCH($P611,F_ProdBM!$P:$P,0))=0,0,SUM(INDEX(F_ProdBM!L:L,MATCH($P611,F_ProdBM!$P:$P,0)))/INDEX(F_ProdBM!$H:$H,MATCH($P611,F_ProdBM!$P:$P,0))))</f>
        <v/>
      </c>
      <c r="M611" s="390" t="str">
        <f>IF($E611="","",M596*IF(INDEX(F_ProdBM!$H:$H,MATCH($P611,F_ProdBM!$P:$P,0))=0,0,SUM(INDEX(F_ProdBM!M:M,MATCH($P611,F_ProdBM!$P:$P,0)))/INDEX(F_ProdBM!$H:$H,MATCH($P611,F_ProdBM!$P:$P,0))))</f>
        <v/>
      </c>
      <c r="N611" s="390" t="str">
        <f>IF($E611="","",N596*IF(INDEX(F_ProdBM!$H:$H,MATCH($P611,F_ProdBM!$P:$P,0))=0,0,SUM(INDEX(F_ProdBM!N:N,MATCH($P611,F_ProdBM!$P:$P,0)))/INDEX(F_ProdBM!$H:$H,MATCH($P611,F_ProdBM!$P:$P,0))))</f>
        <v/>
      </c>
      <c r="P611" s="175" t="str">
        <f>EUconst_SubAbsoluteReduction&amp;R581</f>
        <v>AbsRed_</v>
      </c>
    </row>
    <row r="612" spans="2:18" ht="12.75" customHeight="1" x14ac:dyDescent="0.2">
      <c r="B612" s="343"/>
      <c r="C612" s="343"/>
      <c r="D612" s="344">
        <v>3</v>
      </c>
      <c r="E612" s="1298" t="str">
        <f t="shared" si="41"/>
        <v/>
      </c>
      <c r="F612" s="1299"/>
      <c r="G612" s="755" t="str">
        <f t="shared" si="42"/>
        <v/>
      </c>
      <c r="H612" s="756"/>
      <c r="I612" s="390" t="str">
        <f>IF($E612="","",I597*IF(INDEX(F_ProdBM!$H:$H,MATCH($P612,F_ProdBM!$P:$P,0))=0,0,SUM(INDEX(F_ProdBM!I:I,MATCH($P612,F_ProdBM!$P:$P,0)))/INDEX(F_ProdBM!$H:$H,MATCH($P612,F_ProdBM!$P:$P,0))))</f>
        <v/>
      </c>
      <c r="J612" s="390" t="str">
        <f>IF($E612="","",J597*IF(INDEX(F_ProdBM!$H:$H,MATCH($P612,F_ProdBM!$P:$P,0))=0,0,SUM(INDEX(F_ProdBM!J:J,MATCH($P612,F_ProdBM!$P:$P,0)))/INDEX(F_ProdBM!$H:$H,MATCH($P612,F_ProdBM!$P:$P,0))))</f>
        <v/>
      </c>
      <c r="K612" s="390" t="str">
        <f>IF($E612="","",K597*IF(INDEX(F_ProdBM!$H:$H,MATCH($P612,F_ProdBM!$P:$P,0))=0,0,SUM(INDEX(F_ProdBM!K:K,MATCH($P612,F_ProdBM!$P:$P,0)))/INDEX(F_ProdBM!$H:$H,MATCH($P612,F_ProdBM!$P:$P,0))))</f>
        <v/>
      </c>
      <c r="L612" s="390" t="str">
        <f>IF($E612="","",L597*IF(INDEX(F_ProdBM!$H:$H,MATCH($P612,F_ProdBM!$P:$P,0))=0,0,SUM(INDEX(F_ProdBM!L:L,MATCH($P612,F_ProdBM!$P:$P,0)))/INDEX(F_ProdBM!$H:$H,MATCH($P612,F_ProdBM!$P:$P,0))))</f>
        <v/>
      </c>
      <c r="M612" s="390" t="str">
        <f>IF($E612="","",M597*IF(INDEX(F_ProdBM!$H:$H,MATCH($P612,F_ProdBM!$P:$P,0))=0,0,SUM(INDEX(F_ProdBM!M:M,MATCH($P612,F_ProdBM!$P:$P,0)))/INDEX(F_ProdBM!$H:$H,MATCH($P612,F_ProdBM!$P:$P,0))))</f>
        <v/>
      </c>
      <c r="N612" s="390" t="str">
        <f>IF($E612="","",N597*IF(INDEX(F_ProdBM!$H:$H,MATCH($P612,F_ProdBM!$P:$P,0))=0,0,SUM(INDEX(F_ProdBM!N:N,MATCH($P612,F_ProdBM!$P:$P,0)))/INDEX(F_ProdBM!$H:$H,MATCH($P612,F_ProdBM!$P:$P,0))))</f>
        <v/>
      </c>
      <c r="P612" s="175" t="str">
        <f>EUconst_SubAbsoluteReduction&amp;R581</f>
        <v>AbsRed_</v>
      </c>
    </row>
    <row r="613" spans="2:18" ht="12.75" customHeight="1" x14ac:dyDescent="0.2">
      <c r="B613" s="343"/>
      <c r="C613" s="343"/>
      <c r="D613" s="344">
        <v>4</v>
      </c>
      <c r="E613" s="1298" t="str">
        <f t="shared" si="41"/>
        <v/>
      </c>
      <c r="F613" s="1299"/>
      <c r="G613" s="755" t="str">
        <f t="shared" si="42"/>
        <v/>
      </c>
      <c r="H613" s="756"/>
      <c r="I613" s="390" t="str">
        <f>IF($E613="","",I598*IF(INDEX(F_ProdBM!$H:$H,MATCH($P613,F_ProdBM!$P:$P,0))=0,0,SUM(INDEX(F_ProdBM!I:I,MATCH($P613,F_ProdBM!$P:$P,0)))/INDEX(F_ProdBM!$H:$H,MATCH($P613,F_ProdBM!$P:$P,0))))</f>
        <v/>
      </c>
      <c r="J613" s="390" t="str">
        <f>IF($E613="","",J598*IF(INDEX(F_ProdBM!$H:$H,MATCH($P613,F_ProdBM!$P:$P,0))=0,0,SUM(INDEX(F_ProdBM!J:J,MATCH($P613,F_ProdBM!$P:$P,0)))/INDEX(F_ProdBM!$H:$H,MATCH($P613,F_ProdBM!$P:$P,0))))</f>
        <v/>
      </c>
      <c r="K613" s="390" t="str">
        <f>IF($E613="","",K598*IF(INDEX(F_ProdBM!$H:$H,MATCH($P613,F_ProdBM!$P:$P,0))=0,0,SUM(INDEX(F_ProdBM!K:K,MATCH($P613,F_ProdBM!$P:$P,0)))/INDEX(F_ProdBM!$H:$H,MATCH($P613,F_ProdBM!$P:$P,0))))</f>
        <v/>
      </c>
      <c r="L613" s="390" t="str">
        <f>IF($E613="","",L598*IF(INDEX(F_ProdBM!$H:$H,MATCH($P613,F_ProdBM!$P:$P,0))=0,0,SUM(INDEX(F_ProdBM!L:L,MATCH($P613,F_ProdBM!$P:$P,0)))/INDEX(F_ProdBM!$H:$H,MATCH($P613,F_ProdBM!$P:$P,0))))</f>
        <v/>
      </c>
      <c r="M613" s="390" t="str">
        <f>IF($E613="","",M598*IF(INDEX(F_ProdBM!$H:$H,MATCH($P613,F_ProdBM!$P:$P,0))=0,0,SUM(INDEX(F_ProdBM!M:M,MATCH($P613,F_ProdBM!$P:$P,0)))/INDEX(F_ProdBM!$H:$H,MATCH($P613,F_ProdBM!$P:$P,0))))</f>
        <v/>
      </c>
      <c r="N613" s="390" t="str">
        <f>IF($E613="","",N598*IF(INDEX(F_ProdBM!$H:$H,MATCH($P613,F_ProdBM!$P:$P,0))=0,0,SUM(INDEX(F_ProdBM!N:N,MATCH($P613,F_ProdBM!$P:$P,0)))/INDEX(F_ProdBM!$H:$H,MATCH($P613,F_ProdBM!$P:$P,0))))</f>
        <v/>
      </c>
      <c r="P613" s="175" t="str">
        <f>EUconst_SubAbsoluteReduction&amp;R581</f>
        <v>AbsRed_</v>
      </c>
    </row>
    <row r="614" spans="2:18" ht="12.75" customHeight="1" x14ac:dyDescent="0.2">
      <c r="B614" s="343"/>
      <c r="C614" s="343"/>
      <c r="D614" s="344">
        <v>5</v>
      </c>
      <c r="E614" s="1298" t="str">
        <f t="shared" si="41"/>
        <v/>
      </c>
      <c r="F614" s="1299"/>
      <c r="G614" s="755" t="str">
        <f t="shared" si="42"/>
        <v/>
      </c>
      <c r="H614" s="756"/>
      <c r="I614" s="390" t="str">
        <f>IF($E614="","",I599*IF(INDEX(F_ProdBM!$H:$H,MATCH($P614,F_ProdBM!$P:$P,0))=0,0,SUM(INDEX(F_ProdBM!I:I,MATCH($P614,F_ProdBM!$P:$P,0)))/INDEX(F_ProdBM!$H:$H,MATCH($P614,F_ProdBM!$P:$P,0))))</f>
        <v/>
      </c>
      <c r="J614" s="390" t="str">
        <f>IF($E614="","",J599*IF(INDEX(F_ProdBM!$H:$H,MATCH($P614,F_ProdBM!$P:$P,0))=0,0,SUM(INDEX(F_ProdBM!J:J,MATCH($P614,F_ProdBM!$P:$P,0)))/INDEX(F_ProdBM!$H:$H,MATCH($P614,F_ProdBM!$P:$P,0))))</f>
        <v/>
      </c>
      <c r="K614" s="390" t="str">
        <f>IF($E614="","",K599*IF(INDEX(F_ProdBM!$H:$H,MATCH($P614,F_ProdBM!$P:$P,0))=0,0,SUM(INDEX(F_ProdBM!K:K,MATCH($P614,F_ProdBM!$P:$P,0)))/INDEX(F_ProdBM!$H:$H,MATCH($P614,F_ProdBM!$P:$P,0))))</f>
        <v/>
      </c>
      <c r="L614" s="390" t="str">
        <f>IF($E614="","",L599*IF(INDEX(F_ProdBM!$H:$H,MATCH($P614,F_ProdBM!$P:$P,0))=0,0,SUM(INDEX(F_ProdBM!L:L,MATCH($P614,F_ProdBM!$P:$P,0)))/INDEX(F_ProdBM!$H:$H,MATCH($P614,F_ProdBM!$P:$P,0))))</f>
        <v/>
      </c>
      <c r="M614" s="390" t="str">
        <f>IF($E614="","",M599*IF(INDEX(F_ProdBM!$H:$H,MATCH($P614,F_ProdBM!$P:$P,0))=0,0,SUM(INDEX(F_ProdBM!M:M,MATCH($P614,F_ProdBM!$P:$P,0)))/INDEX(F_ProdBM!$H:$H,MATCH($P614,F_ProdBM!$P:$P,0))))</f>
        <v/>
      </c>
      <c r="N614" s="390" t="str">
        <f>IF($E614="","",N599*IF(INDEX(F_ProdBM!$H:$H,MATCH($P614,F_ProdBM!$P:$P,0))=0,0,SUM(INDEX(F_ProdBM!N:N,MATCH($P614,F_ProdBM!$P:$P,0)))/INDEX(F_ProdBM!$H:$H,MATCH($P614,F_ProdBM!$P:$P,0))))</f>
        <v/>
      </c>
      <c r="P614" s="175" t="str">
        <f>EUconst_SubAbsoluteReduction&amp;R581</f>
        <v>AbsRed_</v>
      </c>
    </row>
    <row r="615" spans="2:18" ht="12.75" customHeight="1" x14ac:dyDescent="0.2">
      <c r="B615" s="343"/>
      <c r="C615" s="343"/>
      <c r="D615" s="344">
        <v>6</v>
      </c>
      <c r="E615" s="1298" t="str">
        <f t="shared" si="41"/>
        <v/>
      </c>
      <c r="F615" s="1299"/>
      <c r="G615" s="755" t="str">
        <f t="shared" si="42"/>
        <v/>
      </c>
      <c r="H615" s="756"/>
      <c r="I615" s="390" t="str">
        <f>IF($E615="","",I600*IF(INDEX(F_ProdBM!$H:$H,MATCH($P615,F_ProdBM!$P:$P,0))=0,0,SUM(INDEX(F_ProdBM!I:I,MATCH($P615,F_ProdBM!$P:$P,0)))/INDEX(F_ProdBM!$H:$H,MATCH($P615,F_ProdBM!$P:$P,0))))</f>
        <v/>
      </c>
      <c r="J615" s="390" t="str">
        <f>IF($E615="","",J600*IF(INDEX(F_ProdBM!$H:$H,MATCH($P615,F_ProdBM!$P:$P,0))=0,0,SUM(INDEX(F_ProdBM!J:J,MATCH($P615,F_ProdBM!$P:$P,0)))/INDEX(F_ProdBM!$H:$H,MATCH($P615,F_ProdBM!$P:$P,0))))</f>
        <v/>
      </c>
      <c r="K615" s="390" t="str">
        <f>IF($E615="","",K600*IF(INDEX(F_ProdBM!$H:$H,MATCH($P615,F_ProdBM!$P:$P,0))=0,0,SUM(INDEX(F_ProdBM!K:K,MATCH($P615,F_ProdBM!$P:$P,0)))/INDEX(F_ProdBM!$H:$H,MATCH($P615,F_ProdBM!$P:$P,0))))</f>
        <v/>
      </c>
      <c r="L615" s="390" t="str">
        <f>IF($E615="","",L600*IF(INDEX(F_ProdBM!$H:$H,MATCH($P615,F_ProdBM!$P:$P,0))=0,0,SUM(INDEX(F_ProdBM!L:L,MATCH($P615,F_ProdBM!$P:$P,0)))/INDEX(F_ProdBM!$H:$H,MATCH($P615,F_ProdBM!$P:$P,0))))</f>
        <v/>
      </c>
      <c r="M615" s="390" t="str">
        <f>IF($E615="","",M600*IF(INDEX(F_ProdBM!$H:$H,MATCH($P615,F_ProdBM!$P:$P,0))=0,0,SUM(INDEX(F_ProdBM!M:M,MATCH($P615,F_ProdBM!$P:$P,0)))/INDEX(F_ProdBM!$H:$H,MATCH($P615,F_ProdBM!$P:$P,0))))</f>
        <v/>
      </c>
      <c r="N615" s="390" t="str">
        <f>IF($E615="","",N600*IF(INDEX(F_ProdBM!$H:$H,MATCH($P615,F_ProdBM!$P:$P,0))=0,0,SUM(INDEX(F_ProdBM!N:N,MATCH($P615,F_ProdBM!$P:$P,0)))/INDEX(F_ProdBM!$H:$H,MATCH($P615,F_ProdBM!$P:$P,0))))</f>
        <v/>
      </c>
      <c r="P615" s="175" t="str">
        <f>EUconst_SubAbsoluteReduction&amp;R581</f>
        <v>AbsRed_</v>
      </c>
    </row>
    <row r="616" spans="2:18" ht="12.75" customHeight="1" x14ac:dyDescent="0.2">
      <c r="B616" s="343"/>
      <c r="C616" s="343"/>
      <c r="D616" s="344">
        <v>7</v>
      </c>
      <c r="E616" s="1298" t="str">
        <f t="shared" si="41"/>
        <v/>
      </c>
      <c r="F616" s="1299"/>
      <c r="G616" s="755" t="str">
        <f t="shared" si="42"/>
        <v/>
      </c>
      <c r="H616" s="756"/>
      <c r="I616" s="390" t="str">
        <f>IF($E616="","",I601*IF(INDEX(F_ProdBM!$H:$H,MATCH($P616,F_ProdBM!$P:$P,0))=0,0,SUM(INDEX(F_ProdBM!I:I,MATCH($P616,F_ProdBM!$P:$P,0)))/INDEX(F_ProdBM!$H:$H,MATCH($P616,F_ProdBM!$P:$P,0))))</f>
        <v/>
      </c>
      <c r="J616" s="390" t="str">
        <f>IF($E616="","",J601*IF(INDEX(F_ProdBM!$H:$H,MATCH($P616,F_ProdBM!$P:$P,0))=0,0,SUM(INDEX(F_ProdBM!J:J,MATCH($P616,F_ProdBM!$P:$P,0)))/INDEX(F_ProdBM!$H:$H,MATCH($P616,F_ProdBM!$P:$P,0))))</f>
        <v/>
      </c>
      <c r="K616" s="390" t="str">
        <f>IF($E616="","",K601*IF(INDEX(F_ProdBM!$H:$H,MATCH($P616,F_ProdBM!$P:$P,0))=0,0,SUM(INDEX(F_ProdBM!K:K,MATCH($P616,F_ProdBM!$P:$P,0)))/INDEX(F_ProdBM!$H:$H,MATCH($P616,F_ProdBM!$P:$P,0))))</f>
        <v/>
      </c>
      <c r="L616" s="390" t="str">
        <f>IF($E616="","",L601*IF(INDEX(F_ProdBM!$H:$H,MATCH($P616,F_ProdBM!$P:$P,0))=0,0,SUM(INDEX(F_ProdBM!L:L,MATCH($P616,F_ProdBM!$P:$P,0)))/INDEX(F_ProdBM!$H:$H,MATCH($P616,F_ProdBM!$P:$P,0))))</f>
        <v/>
      </c>
      <c r="M616" s="390" t="str">
        <f>IF($E616="","",M601*IF(INDEX(F_ProdBM!$H:$H,MATCH($P616,F_ProdBM!$P:$P,0))=0,0,SUM(INDEX(F_ProdBM!M:M,MATCH($P616,F_ProdBM!$P:$P,0)))/INDEX(F_ProdBM!$H:$H,MATCH($P616,F_ProdBM!$P:$P,0))))</f>
        <v/>
      </c>
      <c r="N616" s="390" t="str">
        <f>IF($E616="","",N601*IF(INDEX(F_ProdBM!$H:$H,MATCH($P616,F_ProdBM!$P:$P,0))=0,0,SUM(INDEX(F_ProdBM!N:N,MATCH($P616,F_ProdBM!$P:$P,0)))/INDEX(F_ProdBM!$H:$H,MATCH($P616,F_ProdBM!$P:$P,0))))</f>
        <v/>
      </c>
      <c r="P616" s="175" t="str">
        <f>EUconst_SubAbsoluteReduction&amp;R581</f>
        <v>AbsRed_</v>
      </c>
    </row>
    <row r="617" spans="2:18" ht="12.75" customHeight="1" x14ac:dyDescent="0.2">
      <c r="B617" s="343"/>
      <c r="C617" s="343"/>
      <c r="D617" s="344">
        <v>8</v>
      </c>
      <c r="E617" s="1298" t="str">
        <f t="shared" si="41"/>
        <v/>
      </c>
      <c r="F617" s="1299"/>
      <c r="G617" s="755" t="str">
        <f t="shared" si="42"/>
        <v/>
      </c>
      <c r="H617" s="756"/>
      <c r="I617" s="390" t="str">
        <f>IF($E617="","",I602*IF(INDEX(F_ProdBM!$H:$H,MATCH($P617,F_ProdBM!$P:$P,0))=0,0,SUM(INDEX(F_ProdBM!I:I,MATCH($P617,F_ProdBM!$P:$P,0)))/INDEX(F_ProdBM!$H:$H,MATCH($P617,F_ProdBM!$P:$P,0))))</f>
        <v/>
      </c>
      <c r="J617" s="390" t="str">
        <f>IF($E617="","",J602*IF(INDEX(F_ProdBM!$H:$H,MATCH($P617,F_ProdBM!$P:$P,0))=0,0,SUM(INDEX(F_ProdBM!J:J,MATCH($P617,F_ProdBM!$P:$P,0)))/INDEX(F_ProdBM!$H:$H,MATCH($P617,F_ProdBM!$P:$P,0))))</f>
        <v/>
      </c>
      <c r="K617" s="390" t="str">
        <f>IF($E617="","",K602*IF(INDEX(F_ProdBM!$H:$H,MATCH($P617,F_ProdBM!$P:$P,0))=0,0,SUM(INDEX(F_ProdBM!K:K,MATCH($P617,F_ProdBM!$P:$P,0)))/INDEX(F_ProdBM!$H:$H,MATCH($P617,F_ProdBM!$P:$P,0))))</f>
        <v/>
      </c>
      <c r="L617" s="390" t="str">
        <f>IF($E617="","",L602*IF(INDEX(F_ProdBM!$H:$H,MATCH($P617,F_ProdBM!$P:$P,0))=0,0,SUM(INDEX(F_ProdBM!L:L,MATCH($P617,F_ProdBM!$P:$P,0)))/INDEX(F_ProdBM!$H:$H,MATCH($P617,F_ProdBM!$P:$P,0))))</f>
        <v/>
      </c>
      <c r="M617" s="390" t="str">
        <f>IF($E617="","",M602*IF(INDEX(F_ProdBM!$H:$H,MATCH($P617,F_ProdBM!$P:$P,0))=0,0,SUM(INDEX(F_ProdBM!M:M,MATCH($P617,F_ProdBM!$P:$P,0)))/INDEX(F_ProdBM!$H:$H,MATCH($P617,F_ProdBM!$P:$P,0))))</f>
        <v/>
      </c>
      <c r="N617" s="390" t="str">
        <f>IF($E617="","",N602*IF(INDEX(F_ProdBM!$H:$H,MATCH($P617,F_ProdBM!$P:$P,0))=0,0,SUM(INDEX(F_ProdBM!N:N,MATCH($P617,F_ProdBM!$P:$P,0)))/INDEX(F_ProdBM!$H:$H,MATCH($P617,F_ProdBM!$P:$P,0))))</f>
        <v/>
      </c>
      <c r="P617" s="175" t="str">
        <f>EUconst_SubAbsoluteReduction&amp;R581</f>
        <v>AbsRed_</v>
      </c>
    </row>
    <row r="618" spans="2:18" ht="12.75" customHeight="1" x14ac:dyDescent="0.2">
      <c r="B618" s="343"/>
      <c r="C618" s="343"/>
      <c r="D618" s="344">
        <v>9</v>
      </c>
      <c r="E618" s="1298" t="str">
        <f t="shared" si="41"/>
        <v/>
      </c>
      <c r="F618" s="1299"/>
      <c r="G618" s="755" t="str">
        <f t="shared" si="42"/>
        <v/>
      </c>
      <c r="H618" s="756"/>
      <c r="I618" s="390" t="str">
        <f>IF($E618="","",I603*IF(INDEX(F_ProdBM!$H:$H,MATCH($P618,F_ProdBM!$P:$P,0))=0,0,SUM(INDEX(F_ProdBM!I:I,MATCH($P618,F_ProdBM!$P:$P,0)))/INDEX(F_ProdBM!$H:$H,MATCH($P618,F_ProdBM!$P:$P,0))))</f>
        <v/>
      </c>
      <c r="J618" s="390" t="str">
        <f>IF($E618="","",J603*IF(INDEX(F_ProdBM!$H:$H,MATCH($P618,F_ProdBM!$P:$P,0))=0,0,SUM(INDEX(F_ProdBM!J:J,MATCH($P618,F_ProdBM!$P:$P,0)))/INDEX(F_ProdBM!$H:$H,MATCH($P618,F_ProdBM!$P:$P,0))))</f>
        <v/>
      </c>
      <c r="K618" s="390" t="str">
        <f>IF($E618="","",K603*IF(INDEX(F_ProdBM!$H:$H,MATCH($P618,F_ProdBM!$P:$P,0))=0,0,SUM(INDEX(F_ProdBM!K:K,MATCH($P618,F_ProdBM!$P:$P,0)))/INDEX(F_ProdBM!$H:$H,MATCH($P618,F_ProdBM!$P:$P,0))))</f>
        <v/>
      </c>
      <c r="L618" s="390" t="str">
        <f>IF($E618="","",L603*IF(INDEX(F_ProdBM!$H:$H,MATCH($P618,F_ProdBM!$P:$P,0))=0,0,SUM(INDEX(F_ProdBM!L:L,MATCH($P618,F_ProdBM!$P:$P,0)))/INDEX(F_ProdBM!$H:$H,MATCH($P618,F_ProdBM!$P:$P,0))))</f>
        <v/>
      </c>
      <c r="M618" s="390" t="str">
        <f>IF($E618="","",M603*IF(INDEX(F_ProdBM!$H:$H,MATCH($P618,F_ProdBM!$P:$P,0))=0,0,SUM(INDEX(F_ProdBM!M:M,MATCH($P618,F_ProdBM!$P:$P,0)))/INDEX(F_ProdBM!$H:$H,MATCH($P618,F_ProdBM!$P:$P,0))))</f>
        <v/>
      </c>
      <c r="N618" s="390" t="str">
        <f>IF($E618="","",N603*IF(INDEX(F_ProdBM!$H:$H,MATCH($P618,F_ProdBM!$P:$P,0))=0,0,SUM(INDEX(F_ProdBM!N:N,MATCH($P618,F_ProdBM!$P:$P,0)))/INDEX(F_ProdBM!$H:$H,MATCH($P618,F_ProdBM!$P:$P,0))))</f>
        <v/>
      </c>
      <c r="P618" s="175" t="str">
        <f>EUconst_SubAbsoluteReduction&amp;R581</f>
        <v>AbsRed_</v>
      </c>
    </row>
    <row r="619" spans="2:18" ht="12.75" customHeight="1" x14ac:dyDescent="0.2">
      <c r="B619" s="343"/>
      <c r="C619" s="343"/>
      <c r="D619" s="344">
        <v>10</v>
      </c>
      <c r="E619" s="1300" t="str">
        <f t="shared" si="41"/>
        <v/>
      </c>
      <c r="F619" s="1301"/>
      <c r="G619" s="753" t="str">
        <f t="shared" si="42"/>
        <v/>
      </c>
      <c r="H619" s="754"/>
      <c r="I619" s="391" t="str">
        <f>IF($E619="","",I604*IF(INDEX(F_ProdBM!$H:$H,MATCH($P619,F_ProdBM!$P:$P,0))=0,0,SUM(INDEX(F_ProdBM!I:I,MATCH($P619,F_ProdBM!$P:$P,0)))/INDEX(F_ProdBM!$H:$H,MATCH($P619,F_ProdBM!$P:$P,0))))</f>
        <v/>
      </c>
      <c r="J619" s="391" t="str">
        <f>IF($E619="","",J604*IF(INDEX(F_ProdBM!$H:$H,MATCH($P619,F_ProdBM!$P:$P,0))=0,0,SUM(INDEX(F_ProdBM!J:J,MATCH($P619,F_ProdBM!$P:$P,0)))/INDEX(F_ProdBM!$H:$H,MATCH($P619,F_ProdBM!$P:$P,0))))</f>
        <v/>
      </c>
      <c r="K619" s="391" t="str">
        <f>IF($E619="","",K604*IF(INDEX(F_ProdBM!$H:$H,MATCH($P619,F_ProdBM!$P:$P,0))=0,0,SUM(INDEX(F_ProdBM!K:K,MATCH($P619,F_ProdBM!$P:$P,0)))/INDEX(F_ProdBM!$H:$H,MATCH($P619,F_ProdBM!$P:$P,0))))</f>
        <v/>
      </c>
      <c r="L619" s="391" t="str">
        <f>IF($E619="","",L604*IF(INDEX(F_ProdBM!$H:$H,MATCH($P619,F_ProdBM!$P:$P,0))=0,0,SUM(INDEX(F_ProdBM!L:L,MATCH($P619,F_ProdBM!$P:$P,0)))/INDEX(F_ProdBM!$H:$H,MATCH($P619,F_ProdBM!$P:$P,0))))</f>
        <v/>
      </c>
      <c r="M619" s="391" t="str">
        <f>IF($E619="","",M604*IF(INDEX(F_ProdBM!$H:$H,MATCH($P619,F_ProdBM!$P:$P,0))=0,0,SUM(INDEX(F_ProdBM!M:M,MATCH($P619,F_ProdBM!$P:$P,0)))/INDEX(F_ProdBM!$H:$H,MATCH($P619,F_ProdBM!$P:$P,0))))</f>
        <v/>
      </c>
      <c r="N619" s="391" t="str">
        <f>IF($E619="","",N604*IF(INDEX(F_ProdBM!$H:$H,MATCH($P619,F_ProdBM!$P:$P,0))=0,0,SUM(INDEX(F_ProdBM!N:N,MATCH($P619,F_ProdBM!$P:$P,0)))/INDEX(F_ProdBM!$H:$H,MATCH($P619,F_ProdBM!$P:$P,0))))</f>
        <v/>
      </c>
      <c r="P619" s="175" t="str">
        <f>EUconst_SubAbsoluteReduction&amp;R581</f>
        <v>AbsRed_</v>
      </c>
    </row>
    <row r="620" spans="2:18" ht="12.75" customHeight="1" x14ac:dyDescent="0.2">
      <c r="B620" s="343"/>
      <c r="C620" s="343"/>
      <c r="H620" s="669" t="str">
        <f>Translations!$B$323</f>
        <v>ОБЩО</v>
      </c>
      <c r="I620" s="386" t="str">
        <f t="shared" ref="I620:N620" si="43">IF(I590=EUconst_Cessation,-1,IF(COUNT(I610:I619)=0,"",SUM(I610:I619)))</f>
        <v/>
      </c>
      <c r="J620" s="386" t="str">
        <f t="shared" si="43"/>
        <v/>
      </c>
      <c r="K620" s="386" t="str">
        <f t="shared" si="43"/>
        <v/>
      </c>
      <c r="L620" s="386" t="str">
        <f t="shared" si="43"/>
        <v/>
      </c>
      <c r="M620" s="386" t="str">
        <f t="shared" si="43"/>
        <v/>
      </c>
      <c r="N620" s="386" t="str">
        <f t="shared" si="43"/>
        <v/>
      </c>
    </row>
    <row r="621" spans="2:18" ht="12.75" customHeight="1" x14ac:dyDescent="0.2"/>
    <row r="622" spans="2:18" ht="5.0999999999999996" customHeight="1" thickBot="1" x14ac:dyDescent="0.25">
      <c r="E622" s="432"/>
      <c r="F622" s="644"/>
      <c r="G622" s="644"/>
      <c r="H622" s="644"/>
      <c r="I622" s="644"/>
      <c r="J622" s="644"/>
      <c r="K622" s="644"/>
      <c r="L622" s="644"/>
      <c r="M622" s="644"/>
      <c r="N622" s="644"/>
    </row>
    <row r="623" spans="2:18" ht="5.0999999999999996" customHeight="1" thickBot="1" x14ac:dyDescent="0.3">
      <c r="C623" s="433"/>
      <c r="D623" s="433"/>
      <c r="E623" s="433"/>
      <c r="F623" s="433"/>
      <c r="G623" s="433"/>
      <c r="H623" s="433"/>
      <c r="I623" s="433"/>
      <c r="J623" s="433"/>
      <c r="K623" s="433"/>
      <c r="L623" s="433"/>
      <c r="M623" s="433"/>
      <c r="N623" s="433"/>
    </row>
    <row r="624" spans="2:18" ht="20.100000000000001" customHeight="1" thickBot="1" x14ac:dyDescent="0.25">
      <c r="C624" s="385">
        <f>C581+1</f>
        <v>9</v>
      </c>
      <c r="D624" s="1302" t="str">
        <f>Translations!$B$262</f>
        <v>Подинсталация с еталон за продукт:</v>
      </c>
      <c r="E624" s="1303"/>
      <c r="F624" s="1303"/>
      <c r="G624" s="1303"/>
      <c r="H624" s="1304"/>
      <c r="I624" s="1311" t="str">
        <f>R624</f>
        <v/>
      </c>
      <c r="J624" s="1312"/>
      <c r="K624" s="1312"/>
      <c r="L624" s="1312"/>
      <c r="M624" s="1312"/>
      <c r="N624" s="1313"/>
      <c r="P624" s="287" t="str">
        <f>Translations!$B$318</f>
        <v>Подробности: Продукт BM</v>
      </c>
      <c r="R624" s="668" t="str">
        <f>IF(INDEX(CNTR_SubInstListIsProdBM,$C624),INDEX(CNTR_SubInstListNames,$C624),"")</f>
        <v/>
      </c>
    </row>
    <row r="625" spans="2:16" ht="5.0999999999999996" customHeight="1" x14ac:dyDescent="0.2"/>
    <row r="626" spans="2:16" ht="25.5" customHeight="1" x14ac:dyDescent="0.2">
      <c r="E626" s="736"/>
      <c r="F626" s="736"/>
      <c r="G626" s="736"/>
      <c r="H626" s="746" t="str">
        <f>Translations!$B$271</f>
        <v>Референтна стойност</v>
      </c>
      <c r="I626" s="1268">
        <f>INDEX(EUconst_EndOfPeriods,COLUMNS($I$281:I626))</f>
        <v>2025</v>
      </c>
      <c r="J626" s="1268">
        <f>INDEX(EUconst_EndOfPeriods,COLUMNS($I$281:J626))</f>
        <v>2030</v>
      </c>
      <c r="K626" s="1268">
        <f>INDEX(EUconst_EndOfPeriods,COLUMNS($I$281:K626))</f>
        <v>2035</v>
      </c>
      <c r="L626" s="1268">
        <f>INDEX(EUconst_EndOfPeriods,COLUMNS($I$281:L626))</f>
        <v>2040</v>
      </c>
      <c r="M626" s="1268">
        <f>INDEX(EUconst_EndOfPeriods,COLUMNS($I$281:M626))</f>
        <v>2045</v>
      </c>
      <c r="N626" s="1268">
        <f>INDEX(EUconst_EndOfPeriods,COLUMNS($I$281:N626))</f>
        <v>2050</v>
      </c>
    </row>
    <row r="627" spans="2:16" ht="12.75" customHeight="1" x14ac:dyDescent="0.2">
      <c r="E627" s="736"/>
      <c r="F627" s="736"/>
      <c r="G627" s="736"/>
      <c r="H627" s="456" t="str">
        <f>INDEX(F_ProdBM!H:H,MATCH(P628,F_ProdBM!$P:$P,0)-1)</f>
        <v/>
      </c>
      <c r="I627" s="1269"/>
      <c r="J627" s="1269"/>
      <c r="K627" s="1269"/>
      <c r="L627" s="1269"/>
      <c r="M627" s="1269"/>
      <c r="N627" s="1269"/>
    </row>
    <row r="628" spans="2:16" ht="12.75" customHeight="1" x14ac:dyDescent="0.2">
      <c r="B628" s="343"/>
      <c r="C628" s="343"/>
      <c r="D628" s="752" t="s">
        <v>117</v>
      </c>
      <c r="E628" s="1275" t="str">
        <f>Translations!$B$319</f>
        <v>Цели в сравнение с базовата стойност</v>
      </c>
      <c r="F628" s="1275"/>
      <c r="G628" s="1276"/>
      <c r="H628" s="474" t="str">
        <f>INDEX(F_ProdBM!H:H,MATCH($P628,F_ProdBM!$P:$P,0))</f>
        <v/>
      </c>
      <c r="I628" s="441" t="str">
        <f>INDEX(F_ProdBM!I:I,MATCH($P628,F_ProdBM!$P:$P,0))</f>
        <v/>
      </c>
      <c r="J628" s="441" t="str">
        <f>INDEX(F_ProdBM!J:J,MATCH($P628,F_ProdBM!$P:$P,0))</f>
        <v/>
      </c>
      <c r="K628" s="441" t="str">
        <f>INDEX(F_ProdBM!K:K,MATCH($P628,F_ProdBM!$P:$P,0))</f>
        <v/>
      </c>
      <c r="L628" s="441" t="str">
        <f>INDEX(F_ProdBM!L:L,MATCH($P628,F_ProdBM!$P:$P,0))</f>
        <v/>
      </c>
      <c r="M628" s="441" t="str">
        <f>INDEX(F_ProdBM!M:M,MATCH($P628,F_ProdBM!$P:$P,0))</f>
        <v/>
      </c>
      <c r="N628" s="441" t="str">
        <f>INDEX(F_ProdBM!N:N,MATCH($P628,F_ProdBM!$P:$P,0))</f>
        <v/>
      </c>
      <c r="P628" s="312" t="str">
        <f>EUconst_SubRelToBaseline&amp;R624</f>
        <v>RelBL_</v>
      </c>
    </row>
    <row r="629" spans="2:16" ht="12.75" customHeight="1" x14ac:dyDescent="0.2">
      <c r="B629" s="343"/>
      <c r="C629" s="343"/>
      <c r="D629" s="752" t="s">
        <v>118</v>
      </c>
      <c r="E629" s="1277" t="str">
        <f>Translations!$B$320</f>
        <v>Цели спрямо съответната стойност на БМ</v>
      </c>
      <c r="F629" s="1277"/>
      <c r="G629" s="1278"/>
      <c r="H629" s="476" t="str">
        <f>INDEX(F_ProdBM!H:H,MATCH($P629,F_ProdBM!$P:$P,0))</f>
        <v/>
      </c>
      <c r="I629" s="381" t="str">
        <f>INDEX(F_ProdBM!I:I,MATCH($P629,F_ProdBM!$P:$P,0))</f>
        <v/>
      </c>
      <c r="J629" s="381" t="str">
        <f>INDEX(F_ProdBM!J:J,MATCH($P629,F_ProdBM!$P:$P,0))</f>
        <v/>
      </c>
      <c r="K629" s="381" t="str">
        <f>INDEX(F_ProdBM!K:K,MATCH($P629,F_ProdBM!$P:$P,0))</f>
        <v/>
      </c>
      <c r="L629" s="381" t="str">
        <f>INDEX(F_ProdBM!L:L,MATCH($P629,F_ProdBM!$P:$P,0))</f>
        <v/>
      </c>
      <c r="M629" s="381" t="str">
        <f>INDEX(F_ProdBM!M:M,MATCH($P629,F_ProdBM!$P:$P,0))</f>
        <v/>
      </c>
      <c r="N629" s="381" t="str">
        <f>INDEX(F_ProdBM!N:N,MATCH($P629,F_ProdBM!$P:$P,0))</f>
        <v/>
      </c>
      <c r="P629" s="312" t="str">
        <f>EUconst_SubRelToBM&amp;R624</f>
        <v>RelBM_</v>
      </c>
    </row>
    <row r="630" spans="2:16" ht="5.0999999999999996" customHeight="1" x14ac:dyDescent="0.2">
      <c r="B630" s="343"/>
      <c r="C630" s="343"/>
    </row>
    <row r="631" spans="2:16" ht="25.5" customHeight="1" x14ac:dyDescent="0.2">
      <c r="B631" s="343"/>
      <c r="C631" s="343"/>
      <c r="D631" s="736"/>
      <c r="E631" s="736"/>
      <c r="F631" s="736"/>
      <c r="G631" s="736"/>
      <c r="H631" s="746" t="str">
        <f>Translations!$B$271</f>
        <v>Референтна стойност</v>
      </c>
      <c r="I631" s="1268">
        <f>INDEX(EUconst_EndOfPeriods,COLUMNS($I$281:I631))</f>
        <v>2025</v>
      </c>
      <c r="J631" s="1268">
        <f>INDEX(EUconst_EndOfPeriods,COLUMNS($I$281:J631))</f>
        <v>2030</v>
      </c>
      <c r="K631" s="1268">
        <f>INDEX(EUconst_EndOfPeriods,COLUMNS($I$281:K631))</f>
        <v>2035</v>
      </c>
      <c r="L631" s="1268">
        <f>INDEX(EUconst_EndOfPeriods,COLUMNS($I$281:L631))</f>
        <v>2040</v>
      </c>
      <c r="M631" s="1268">
        <f>INDEX(EUconst_EndOfPeriods,COLUMNS($I$281:M631))</f>
        <v>2045</v>
      </c>
      <c r="N631" s="1268">
        <f>INDEX(EUconst_EndOfPeriods,COLUMNS($I$281:N631))</f>
        <v>2050</v>
      </c>
    </row>
    <row r="632" spans="2:16" ht="12.75" customHeight="1" x14ac:dyDescent="0.2">
      <c r="B632" s="343"/>
      <c r="C632" s="343"/>
      <c r="G632" s="736"/>
      <c r="H632" s="456" t="str">
        <f>H627</f>
        <v/>
      </c>
      <c r="I632" s="1269"/>
      <c r="J632" s="1269"/>
      <c r="K632" s="1269"/>
      <c r="L632" s="1269"/>
      <c r="M632" s="1269"/>
      <c r="N632" s="1269"/>
    </row>
    <row r="633" spans="2:16" ht="12.75" customHeight="1" x14ac:dyDescent="0.2">
      <c r="B633" s="343"/>
      <c r="C633" s="343"/>
      <c r="D633" s="752" t="s">
        <v>119</v>
      </c>
      <c r="E633" s="1274" t="str">
        <f>Translations!$B$321</f>
        <v>Абсолютно специфично намаление в сравнение с изходното ниво</v>
      </c>
      <c r="F633" s="1274"/>
      <c r="G633" s="1274"/>
      <c r="H633" s="361" t="str">
        <f>INDEX(F_ProdBM!H:H,MATCH($P633,F_ProdBM!$P:$P,0))</f>
        <v/>
      </c>
      <c r="I633" s="481" t="str">
        <f>INDEX(F_ProdBM!I:I,MATCH($P633,F_ProdBM!$P:$P,0))</f>
        <v/>
      </c>
      <c r="J633" s="481" t="str">
        <f>INDEX(F_ProdBM!J:J,MATCH($P633,F_ProdBM!$P:$P,0))</f>
        <v/>
      </c>
      <c r="K633" s="481" t="str">
        <f>INDEX(F_ProdBM!K:K,MATCH($P633,F_ProdBM!$P:$P,0))</f>
        <v/>
      </c>
      <c r="L633" s="481" t="str">
        <f>INDEX(F_ProdBM!L:L,MATCH($P633,F_ProdBM!$P:$P,0))</f>
        <v/>
      </c>
      <c r="M633" s="481" t="str">
        <f>INDEX(F_ProdBM!M:M,MATCH($P633,F_ProdBM!$P:$P,0))</f>
        <v/>
      </c>
      <c r="N633" s="481" t="str">
        <f>INDEX(F_ProdBM!N:N,MATCH($P633,F_ProdBM!$P:$P,0))</f>
        <v/>
      </c>
      <c r="P633" s="175" t="str">
        <f>EUconst_SubAbsoluteReduction&amp;R624</f>
        <v>AbsRed_</v>
      </c>
    </row>
    <row r="634" spans="2:16" ht="5.0999999999999996" customHeight="1" x14ac:dyDescent="0.2">
      <c r="B634" s="343"/>
      <c r="C634" s="343"/>
    </row>
    <row r="635" spans="2:16" ht="12.75" customHeight="1" x14ac:dyDescent="0.2">
      <c r="B635" s="343"/>
      <c r="C635" s="343"/>
      <c r="D635" s="752" t="s">
        <v>120</v>
      </c>
      <c r="E635" s="30" t="str">
        <f>Translations!$B$322</f>
        <v>Дял на въздействието на всяка мярка (100 % = стойността по точка iii.)</v>
      </c>
    </row>
    <row r="636" spans="2:16" ht="5.0999999999999996" customHeight="1" x14ac:dyDescent="0.2">
      <c r="B636" s="343"/>
      <c r="C636" s="343"/>
    </row>
    <row r="637" spans="2:16" ht="12.75" customHeight="1" x14ac:dyDescent="0.2">
      <c r="B637" s="343"/>
      <c r="C637" s="343"/>
      <c r="E637" s="387" t="str">
        <f>Translations!$B$199</f>
        <v>Мярка</v>
      </c>
      <c r="F637" s="644"/>
      <c r="G637" s="1296" t="str">
        <f>Translations!$B$228</f>
        <v>Инвестиции</v>
      </c>
      <c r="H637" s="1297"/>
      <c r="I637" s="388">
        <v>2025</v>
      </c>
      <c r="J637" s="388">
        <v>2030</v>
      </c>
      <c r="K637" s="388">
        <v>2035</v>
      </c>
      <c r="L637" s="388">
        <v>2040</v>
      </c>
      <c r="M637" s="388">
        <v>2045</v>
      </c>
      <c r="N637" s="388">
        <v>2050</v>
      </c>
    </row>
    <row r="638" spans="2:16" ht="12.75" customHeight="1" x14ac:dyDescent="0.2">
      <c r="B638" s="343"/>
      <c r="C638" s="343"/>
      <c r="D638" s="344">
        <v>1</v>
      </c>
      <c r="E638" s="1310" t="str">
        <f>IF(INDEX(F_ProdBM!E:E,MATCH($P638,F_ProdBM!$P:$P,0))="","",INDEX(F_ProdBM!E:E,MATCH($P638,F_ProdBM!$P:$P,0)))</f>
        <v/>
      </c>
      <c r="F638" s="1310"/>
      <c r="G638" s="760" t="str">
        <f>IF(INDEX(F_ProdBM!G:G,MATCH($P638,F_ProdBM!$P:$P,0))="","",INDEX(F_ProdBM!G:G,MATCH($P638,F_ProdBM!$P:$P,0)))</f>
        <v/>
      </c>
      <c r="H638" s="761"/>
      <c r="I638" s="389" t="str">
        <f>IF($E638="","",INDEX(F_ProdBM!I:I,MATCH($P638,F_ProdBM!$P:$P,0)))</f>
        <v/>
      </c>
      <c r="J638" s="389" t="str">
        <f>IF($E638="","",INDEX(F_ProdBM!J:J,MATCH($P638,F_ProdBM!$P:$P,0)))</f>
        <v/>
      </c>
      <c r="K638" s="389" t="str">
        <f>IF($E638="","",INDEX(F_ProdBM!K:K,MATCH($P638,F_ProdBM!$P:$P,0)))</f>
        <v/>
      </c>
      <c r="L638" s="389" t="str">
        <f>IF($E638="","",INDEX(F_ProdBM!L:L,MATCH($P638,F_ProdBM!$P:$P,0)))</f>
        <v/>
      </c>
      <c r="M638" s="389" t="str">
        <f>IF($E638="","",INDEX(F_ProdBM!M:M,MATCH($P638,F_ProdBM!$P:$P,0)))</f>
        <v/>
      </c>
      <c r="N638" s="389" t="str">
        <f>IF($E638="","",INDEX(F_ProdBM!N:N,MATCH($P638,F_ProdBM!$P:$P,0)))</f>
        <v/>
      </c>
      <c r="P638" s="175" t="str">
        <f>EUconst_SubMeasureImpact&amp;R624&amp;"_"&amp;D638</f>
        <v>SubMeasImp__1</v>
      </c>
    </row>
    <row r="639" spans="2:16" ht="12.75" customHeight="1" x14ac:dyDescent="0.2">
      <c r="B639" s="343"/>
      <c r="C639" s="343"/>
      <c r="D639" s="344">
        <v>2</v>
      </c>
      <c r="E639" s="1298" t="str">
        <f>IF(INDEX(F_ProdBM!E:E,MATCH($P639,F_ProdBM!$P:$P,0))="","",INDEX(F_ProdBM!E:E,MATCH($P639,F_ProdBM!$P:$P,0)))</f>
        <v/>
      </c>
      <c r="F639" s="1299"/>
      <c r="G639" s="755" t="str">
        <f>IF(INDEX(F_ProdBM!G:G,MATCH($P639,F_ProdBM!$P:$P,0))="","",INDEX(F_ProdBM!G:G,MATCH($P639,F_ProdBM!$P:$P,0)))</f>
        <v/>
      </c>
      <c r="H639" s="756"/>
      <c r="I639" s="390" t="str">
        <f>IF($E639="","",INDEX(F_ProdBM!I:I,MATCH($P639,F_ProdBM!$P:$P,0)))</f>
        <v/>
      </c>
      <c r="J639" s="390" t="str">
        <f>IF($E639="","",INDEX(F_ProdBM!J:J,MATCH($P639,F_ProdBM!$P:$P,0)))</f>
        <v/>
      </c>
      <c r="K639" s="390" t="str">
        <f>IF($E639="","",INDEX(F_ProdBM!K:K,MATCH($P639,F_ProdBM!$P:$P,0)))</f>
        <v/>
      </c>
      <c r="L639" s="390" t="str">
        <f>IF($E639="","",INDEX(F_ProdBM!L:L,MATCH($P639,F_ProdBM!$P:$P,0)))</f>
        <v/>
      </c>
      <c r="M639" s="390" t="str">
        <f>IF($E639="","",INDEX(F_ProdBM!M:M,MATCH($P639,F_ProdBM!$P:$P,0)))</f>
        <v/>
      </c>
      <c r="N639" s="390" t="str">
        <f>IF($E639="","",INDEX(F_ProdBM!N:N,MATCH($P639,F_ProdBM!$P:$P,0)))</f>
        <v/>
      </c>
      <c r="P639" s="175" t="str">
        <f>EUconst_SubMeasureImpact&amp;R624&amp;"_"&amp;D639</f>
        <v>SubMeasImp__2</v>
      </c>
    </row>
    <row r="640" spans="2:16" ht="12.75" customHeight="1" x14ac:dyDescent="0.2">
      <c r="B640" s="343"/>
      <c r="C640" s="343"/>
      <c r="D640" s="344">
        <v>3</v>
      </c>
      <c r="E640" s="1298" t="str">
        <f>IF(INDEX(F_ProdBM!E:E,MATCH($P640,F_ProdBM!$P:$P,0))="","",INDEX(F_ProdBM!E:E,MATCH($P640,F_ProdBM!$P:$P,0)))</f>
        <v/>
      </c>
      <c r="F640" s="1299"/>
      <c r="G640" s="755" t="str">
        <f>IF(INDEX(F_ProdBM!G:G,MATCH($P640,F_ProdBM!$P:$P,0))="","",INDEX(F_ProdBM!G:G,MATCH($P640,F_ProdBM!$P:$P,0)))</f>
        <v/>
      </c>
      <c r="H640" s="756"/>
      <c r="I640" s="390" t="str">
        <f>IF($E640="","",INDEX(F_ProdBM!I:I,MATCH($P640,F_ProdBM!$P:$P,0)))</f>
        <v/>
      </c>
      <c r="J640" s="390" t="str">
        <f>IF($E640="","",INDEX(F_ProdBM!J:J,MATCH($P640,F_ProdBM!$P:$P,0)))</f>
        <v/>
      </c>
      <c r="K640" s="390" t="str">
        <f>IF($E640="","",INDEX(F_ProdBM!K:K,MATCH($P640,F_ProdBM!$P:$P,0)))</f>
        <v/>
      </c>
      <c r="L640" s="390" t="str">
        <f>IF($E640="","",INDEX(F_ProdBM!L:L,MATCH($P640,F_ProdBM!$P:$P,0)))</f>
        <v/>
      </c>
      <c r="M640" s="390" t="str">
        <f>IF($E640="","",INDEX(F_ProdBM!M:M,MATCH($P640,F_ProdBM!$P:$P,0)))</f>
        <v/>
      </c>
      <c r="N640" s="390" t="str">
        <f>IF($E640="","",INDEX(F_ProdBM!N:N,MATCH($P640,F_ProdBM!$P:$P,0)))</f>
        <v/>
      </c>
      <c r="P640" s="175" t="str">
        <f>EUconst_SubMeasureImpact&amp;R624&amp;"_"&amp;D640</f>
        <v>SubMeasImp__3</v>
      </c>
    </row>
    <row r="641" spans="2:16" ht="12.75" customHeight="1" x14ac:dyDescent="0.2">
      <c r="B641" s="343"/>
      <c r="C641" s="343"/>
      <c r="D641" s="344">
        <v>4</v>
      </c>
      <c r="E641" s="1298" t="str">
        <f>IF(INDEX(F_ProdBM!E:E,MATCH($P641,F_ProdBM!$P:$P,0))="","",INDEX(F_ProdBM!E:E,MATCH($P641,F_ProdBM!$P:$P,0)))</f>
        <v/>
      </c>
      <c r="F641" s="1299"/>
      <c r="G641" s="755" t="str">
        <f>IF(INDEX(F_ProdBM!G:G,MATCH($P641,F_ProdBM!$P:$P,0))="","",INDEX(F_ProdBM!G:G,MATCH($P641,F_ProdBM!$P:$P,0)))</f>
        <v/>
      </c>
      <c r="H641" s="756"/>
      <c r="I641" s="390" t="str">
        <f>IF($E641="","",INDEX(F_ProdBM!I:I,MATCH($P641,F_ProdBM!$P:$P,0)))</f>
        <v/>
      </c>
      <c r="J641" s="390" t="str">
        <f>IF($E641="","",INDEX(F_ProdBM!J:J,MATCH($P641,F_ProdBM!$P:$P,0)))</f>
        <v/>
      </c>
      <c r="K641" s="390" t="str">
        <f>IF($E641="","",INDEX(F_ProdBM!K:K,MATCH($P641,F_ProdBM!$P:$P,0)))</f>
        <v/>
      </c>
      <c r="L641" s="390" t="str">
        <f>IF($E641="","",INDEX(F_ProdBM!L:L,MATCH($P641,F_ProdBM!$P:$P,0)))</f>
        <v/>
      </c>
      <c r="M641" s="390" t="str">
        <f>IF($E641="","",INDEX(F_ProdBM!M:M,MATCH($P641,F_ProdBM!$P:$P,0)))</f>
        <v/>
      </c>
      <c r="N641" s="390" t="str">
        <f>IF($E641="","",INDEX(F_ProdBM!N:N,MATCH($P641,F_ProdBM!$P:$P,0)))</f>
        <v/>
      </c>
      <c r="P641" s="175" t="str">
        <f>EUconst_SubMeasureImpact&amp;R624&amp;"_"&amp;D641</f>
        <v>SubMeasImp__4</v>
      </c>
    </row>
    <row r="642" spans="2:16" ht="12.75" customHeight="1" x14ac:dyDescent="0.2">
      <c r="B642" s="343"/>
      <c r="C642" s="343"/>
      <c r="D642" s="344">
        <v>5</v>
      </c>
      <c r="E642" s="1298" t="str">
        <f>IF(INDEX(F_ProdBM!E:E,MATCH($P642,F_ProdBM!$P:$P,0))="","",INDEX(F_ProdBM!E:E,MATCH($P642,F_ProdBM!$P:$P,0)))</f>
        <v/>
      </c>
      <c r="F642" s="1299"/>
      <c r="G642" s="755" t="str">
        <f>IF(INDEX(F_ProdBM!G:G,MATCH($P642,F_ProdBM!$P:$P,0))="","",INDEX(F_ProdBM!G:G,MATCH($P642,F_ProdBM!$P:$P,0)))</f>
        <v/>
      </c>
      <c r="H642" s="756"/>
      <c r="I642" s="390" t="str">
        <f>IF($E642="","",INDEX(F_ProdBM!I:I,MATCH($P642,F_ProdBM!$P:$P,0)))</f>
        <v/>
      </c>
      <c r="J642" s="390" t="str">
        <f>IF($E642="","",INDEX(F_ProdBM!J:J,MATCH($P642,F_ProdBM!$P:$P,0)))</f>
        <v/>
      </c>
      <c r="K642" s="390" t="str">
        <f>IF($E642="","",INDEX(F_ProdBM!K:K,MATCH($P642,F_ProdBM!$P:$P,0)))</f>
        <v/>
      </c>
      <c r="L642" s="390" t="str">
        <f>IF($E642="","",INDEX(F_ProdBM!L:L,MATCH($P642,F_ProdBM!$P:$P,0)))</f>
        <v/>
      </c>
      <c r="M642" s="390" t="str">
        <f>IF($E642="","",INDEX(F_ProdBM!M:M,MATCH($P642,F_ProdBM!$P:$P,0)))</f>
        <v/>
      </c>
      <c r="N642" s="390" t="str">
        <f>IF($E642="","",INDEX(F_ProdBM!N:N,MATCH($P642,F_ProdBM!$P:$P,0)))</f>
        <v/>
      </c>
      <c r="P642" s="175" t="str">
        <f>EUconst_SubMeasureImpact&amp;R624&amp;"_"&amp;D642</f>
        <v>SubMeasImp__5</v>
      </c>
    </row>
    <row r="643" spans="2:16" ht="12.75" customHeight="1" x14ac:dyDescent="0.2">
      <c r="B643" s="343"/>
      <c r="C643" s="343"/>
      <c r="D643" s="344">
        <v>6</v>
      </c>
      <c r="E643" s="1298" t="str">
        <f>IF(INDEX(F_ProdBM!E:E,MATCH($P643,F_ProdBM!$P:$P,0))="","",INDEX(F_ProdBM!E:E,MATCH($P643,F_ProdBM!$P:$P,0)))</f>
        <v/>
      </c>
      <c r="F643" s="1299"/>
      <c r="G643" s="755" t="str">
        <f>IF(INDEX(F_ProdBM!G:G,MATCH($P643,F_ProdBM!$P:$P,0))="","",INDEX(F_ProdBM!G:G,MATCH($P643,F_ProdBM!$P:$P,0)))</f>
        <v/>
      </c>
      <c r="H643" s="756"/>
      <c r="I643" s="390" t="str">
        <f>IF($E643="","",INDEX(F_ProdBM!I:I,MATCH($P643,F_ProdBM!$P:$P,0)))</f>
        <v/>
      </c>
      <c r="J643" s="390" t="str">
        <f>IF($E643="","",INDEX(F_ProdBM!J:J,MATCH($P643,F_ProdBM!$P:$P,0)))</f>
        <v/>
      </c>
      <c r="K643" s="390" t="str">
        <f>IF($E643="","",INDEX(F_ProdBM!K:K,MATCH($P643,F_ProdBM!$P:$P,0)))</f>
        <v/>
      </c>
      <c r="L643" s="390" t="str">
        <f>IF($E643="","",INDEX(F_ProdBM!L:L,MATCH($P643,F_ProdBM!$P:$P,0)))</f>
        <v/>
      </c>
      <c r="M643" s="390" t="str">
        <f>IF($E643="","",INDEX(F_ProdBM!M:M,MATCH($P643,F_ProdBM!$P:$P,0)))</f>
        <v/>
      </c>
      <c r="N643" s="390" t="str">
        <f>IF($E643="","",INDEX(F_ProdBM!N:N,MATCH($P643,F_ProdBM!$P:$P,0)))</f>
        <v/>
      </c>
      <c r="P643" s="175" t="str">
        <f>EUconst_SubMeasureImpact&amp;R624&amp;"_"&amp;D643</f>
        <v>SubMeasImp__6</v>
      </c>
    </row>
    <row r="644" spans="2:16" ht="12.75" customHeight="1" x14ac:dyDescent="0.2">
      <c r="B644" s="343"/>
      <c r="C644" s="343"/>
      <c r="D644" s="344">
        <v>7</v>
      </c>
      <c r="E644" s="1298" t="str">
        <f>IF(INDEX(F_ProdBM!E:E,MATCH($P644,F_ProdBM!$P:$P,0))="","",INDEX(F_ProdBM!E:E,MATCH($P644,F_ProdBM!$P:$P,0)))</f>
        <v/>
      </c>
      <c r="F644" s="1299"/>
      <c r="G644" s="755" t="str">
        <f>IF(INDEX(F_ProdBM!G:G,MATCH($P644,F_ProdBM!$P:$P,0))="","",INDEX(F_ProdBM!G:G,MATCH($P644,F_ProdBM!$P:$P,0)))</f>
        <v/>
      </c>
      <c r="H644" s="756"/>
      <c r="I644" s="390" t="str">
        <f>IF($E644="","",INDEX(F_ProdBM!I:I,MATCH($P644,F_ProdBM!$P:$P,0)))</f>
        <v/>
      </c>
      <c r="J644" s="390" t="str">
        <f>IF($E644="","",INDEX(F_ProdBM!J:J,MATCH($P644,F_ProdBM!$P:$P,0)))</f>
        <v/>
      </c>
      <c r="K644" s="390" t="str">
        <f>IF($E644="","",INDEX(F_ProdBM!K:K,MATCH($P644,F_ProdBM!$P:$P,0)))</f>
        <v/>
      </c>
      <c r="L644" s="390" t="str">
        <f>IF($E644="","",INDEX(F_ProdBM!L:L,MATCH($P644,F_ProdBM!$P:$P,0)))</f>
        <v/>
      </c>
      <c r="M644" s="390" t="str">
        <f>IF($E644="","",INDEX(F_ProdBM!M:M,MATCH($P644,F_ProdBM!$P:$P,0)))</f>
        <v/>
      </c>
      <c r="N644" s="390" t="str">
        <f>IF($E644="","",INDEX(F_ProdBM!N:N,MATCH($P644,F_ProdBM!$P:$P,0)))</f>
        <v/>
      </c>
      <c r="P644" s="175" t="str">
        <f>EUconst_SubMeasureImpact&amp;R624&amp;"_"&amp;D644</f>
        <v>SubMeasImp__7</v>
      </c>
    </row>
    <row r="645" spans="2:16" ht="12.75" customHeight="1" x14ac:dyDescent="0.2">
      <c r="B645" s="343"/>
      <c r="C645" s="343"/>
      <c r="D645" s="344">
        <v>8</v>
      </c>
      <c r="E645" s="1298" t="str">
        <f>IF(INDEX(F_ProdBM!E:E,MATCH($P645,F_ProdBM!$P:$P,0))="","",INDEX(F_ProdBM!E:E,MATCH($P645,F_ProdBM!$P:$P,0)))</f>
        <v/>
      </c>
      <c r="F645" s="1299"/>
      <c r="G645" s="755" t="str">
        <f>IF(INDEX(F_ProdBM!G:G,MATCH($P645,F_ProdBM!$P:$P,0))="","",INDEX(F_ProdBM!G:G,MATCH($P645,F_ProdBM!$P:$P,0)))</f>
        <v/>
      </c>
      <c r="H645" s="756"/>
      <c r="I645" s="390" t="str">
        <f>IF($E645="","",INDEX(F_ProdBM!I:I,MATCH($P645,F_ProdBM!$P:$P,0)))</f>
        <v/>
      </c>
      <c r="J645" s="390" t="str">
        <f>IF($E645="","",INDEX(F_ProdBM!J:J,MATCH($P645,F_ProdBM!$P:$P,0)))</f>
        <v/>
      </c>
      <c r="K645" s="390" t="str">
        <f>IF($E645="","",INDEX(F_ProdBM!K:K,MATCH($P645,F_ProdBM!$P:$P,0)))</f>
        <v/>
      </c>
      <c r="L645" s="390" t="str">
        <f>IF($E645="","",INDEX(F_ProdBM!L:L,MATCH($P645,F_ProdBM!$P:$P,0)))</f>
        <v/>
      </c>
      <c r="M645" s="390" t="str">
        <f>IF($E645="","",INDEX(F_ProdBM!M:M,MATCH($P645,F_ProdBM!$P:$P,0)))</f>
        <v/>
      </c>
      <c r="N645" s="390" t="str">
        <f>IF($E645="","",INDEX(F_ProdBM!N:N,MATCH($P645,F_ProdBM!$P:$P,0)))</f>
        <v/>
      </c>
      <c r="P645" s="175" t="str">
        <f>EUconst_SubMeasureImpact&amp;R624&amp;"_"&amp;D645</f>
        <v>SubMeasImp__8</v>
      </c>
    </row>
    <row r="646" spans="2:16" ht="12.75" customHeight="1" x14ac:dyDescent="0.2">
      <c r="B646" s="343"/>
      <c r="C646" s="343"/>
      <c r="D646" s="344">
        <v>9</v>
      </c>
      <c r="E646" s="1298" t="str">
        <f>IF(INDEX(F_ProdBM!E:E,MATCH($P646,F_ProdBM!$P:$P,0))="","",INDEX(F_ProdBM!E:E,MATCH($P646,F_ProdBM!$P:$P,0)))</f>
        <v/>
      </c>
      <c r="F646" s="1299"/>
      <c r="G646" s="755" t="str">
        <f>IF(INDEX(F_ProdBM!G:G,MATCH($P646,F_ProdBM!$P:$P,0))="","",INDEX(F_ProdBM!G:G,MATCH($P646,F_ProdBM!$P:$P,0)))</f>
        <v/>
      </c>
      <c r="H646" s="756"/>
      <c r="I646" s="390" t="str">
        <f>IF($E646="","",INDEX(F_ProdBM!I:I,MATCH($P646,F_ProdBM!$P:$P,0)))</f>
        <v/>
      </c>
      <c r="J646" s="390" t="str">
        <f>IF($E646="","",INDEX(F_ProdBM!J:J,MATCH($P646,F_ProdBM!$P:$P,0)))</f>
        <v/>
      </c>
      <c r="K646" s="390" t="str">
        <f>IF($E646="","",INDEX(F_ProdBM!K:K,MATCH($P646,F_ProdBM!$P:$P,0)))</f>
        <v/>
      </c>
      <c r="L646" s="390" t="str">
        <f>IF($E646="","",INDEX(F_ProdBM!L:L,MATCH($P646,F_ProdBM!$P:$P,0)))</f>
        <v/>
      </c>
      <c r="M646" s="390" t="str">
        <f>IF($E646="","",INDEX(F_ProdBM!M:M,MATCH($P646,F_ProdBM!$P:$P,0)))</f>
        <v/>
      </c>
      <c r="N646" s="390" t="str">
        <f>IF($E646="","",INDEX(F_ProdBM!N:N,MATCH($P646,F_ProdBM!$P:$P,0)))</f>
        <v/>
      </c>
      <c r="P646" s="175" t="str">
        <f>EUconst_SubMeasureImpact&amp;R624&amp;"_"&amp;D646</f>
        <v>SubMeasImp__9</v>
      </c>
    </row>
    <row r="647" spans="2:16" ht="12.75" customHeight="1" x14ac:dyDescent="0.2">
      <c r="B647" s="343"/>
      <c r="C647" s="343"/>
      <c r="D647" s="344">
        <v>10</v>
      </c>
      <c r="E647" s="1300" t="str">
        <f>IF(INDEX(F_ProdBM!E:E,MATCH($P647,F_ProdBM!$P:$P,0))="","",INDEX(F_ProdBM!E:E,MATCH($P647,F_ProdBM!$P:$P,0)))</f>
        <v/>
      </c>
      <c r="F647" s="1301"/>
      <c r="G647" s="753" t="str">
        <f>IF(INDEX(F_ProdBM!G:G,MATCH($P647,F_ProdBM!$P:$P,0))="","",INDEX(F_ProdBM!G:G,MATCH($P647,F_ProdBM!$P:$P,0)))</f>
        <v/>
      </c>
      <c r="H647" s="754"/>
      <c r="I647" s="391" t="str">
        <f>IF($E647="","",INDEX(F_ProdBM!I:I,MATCH($P647,F_ProdBM!$P:$P,0)))</f>
        <v/>
      </c>
      <c r="J647" s="391" t="str">
        <f>IF($E647="","",INDEX(F_ProdBM!J:J,MATCH($P647,F_ProdBM!$P:$P,0)))</f>
        <v/>
      </c>
      <c r="K647" s="391" t="str">
        <f>IF($E647="","",INDEX(F_ProdBM!K:K,MATCH($P647,F_ProdBM!$P:$P,0)))</f>
        <v/>
      </c>
      <c r="L647" s="391" t="str">
        <f>IF($E647="","",INDEX(F_ProdBM!L:L,MATCH($P647,F_ProdBM!$P:$P,0)))</f>
        <v/>
      </c>
      <c r="M647" s="391" t="str">
        <f>IF($E647="","",INDEX(F_ProdBM!M:M,MATCH($P647,F_ProdBM!$P:$P,0)))</f>
        <v/>
      </c>
      <c r="N647" s="391" t="str">
        <f>IF($E647="","",INDEX(F_ProdBM!N:N,MATCH($P647,F_ProdBM!$P:$P,0)))</f>
        <v/>
      </c>
      <c r="P647" s="175" t="str">
        <f>EUconst_SubMeasureImpact&amp;R624&amp;"_"&amp;D647</f>
        <v>SubMeasImp__10</v>
      </c>
    </row>
    <row r="648" spans="2:16" ht="12.75" customHeight="1" x14ac:dyDescent="0.2">
      <c r="B648" s="343"/>
      <c r="C648" s="343"/>
      <c r="H648" s="669" t="str">
        <f>Translations!$B$323</f>
        <v>ОБЩО</v>
      </c>
      <c r="I648" s="434" t="str">
        <f>IF(COUNT(I638:I647)=0,"",SUM(I638:I647))</f>
        <v/>
      </c>
      <c r="J648" s="434" t="str">
        <f t="shared" ref="J648:N648" si="44">IF(COUNT(J638:J647)=0,"",SUM(J638:J647))</f>
        <v/>
      </c>
      <c r="K648" s="434" t="str">
        <f t="shared" si="44"/>
        <v/>
      </c>
      <c r="L648" s="434" t="str">
        <f t="shared" si="44"/>
        <v/>
      </c>
      <c r="M648" s="434" t="str">
        <f t="shared" si="44"/>
        <v/>
      </c>
      <c r="N648" s="434" t="str">
        <f t="shared" si="44"/>
        <v/>
      </c>
    </row>
    <row r="649" spans="2:16" ht="5.0999999999999996" customHeight="1" x14ac:dyDescent="0.2">
      <c r="B649" s="343"/>
      <c r="C649" s="343"/>
    </row>
    <row r="650" spans="2:16" ht="12.75" customHeight="1" x14ac:dyDescent="0.2">
      <c r="B650" s="343"/>
      <c r="C650" s="343"/>
      <c r="D650" s="752" t="s">
        <v>121</v>
      </c>
      <c r="E650" s="30" t="str">
        <f>Translations!$B$324</f>
        <v>Дял на въздействието на всяка мярка (100 % = референтна стойност по време на изходното ниво, точка i.)</v>
      </c>
    </row>
    <row r="651" spans="2:16" ht="5.0999999999999996" customHeight="1" x14ac:dyDescent="0.2">
      <c r="B651" s="343"/>
      <c r="C651" s="343"/>
    </row>
    <row r="652" spans="2:16" ht="12.75" customHeight="1" x14ac:dyDescent="0.2">
      <c r="B652" s="343"/>
      <c r="C652" s="343"/>
      <c r="E652" s="387" t="str">
        <f>Translations!$B$199</f>
        <v>Мярка</v>
      </c>
      <c r="F652" s="644"/>
      <c r="G652" s="435" t="str">
        <f>Translations!$B$228</f>
        <v>Инвестиции</v>
      </c>
      <c r="I652" s="388">
        <v>2025</v>
      </c>
      <c r="J652" s="388">
        <v>2030</v>
      </c>
      <c r="K652" s="388">
        <v>2035</v>
      </c>
      <c r="L652" s="388">
        <v>2040</v>
      </c>
      <c r="M652" s="388">
        <v>2045</v>
      </c>
      <c r="N652" s="388">
        <v>2050</v>
      </c>
    </row>
    <row r="653" spans="2:16" ht="12.75" customHeight="1" x14ac:dyDescent="0.2">
      <c r="B653" s="343"/>
      <c r="C653" s="343"/>
      <c r="D653" s="344">
        <v>1</v>
      </c>
      <c r="E653" s="1310" t="str">
        <f t="shared" ref="E653:E662" si="45">E638</f>
        <v/>
      </c>
      <c r="F653" s="1310"/>
      <c r="G653" s="760" t="str">
        <f t="shared" ref="G653:G662" si="46">G638</f>
        <v/>
      </c>
      <c r="H653" s="761"/>
      <c r="I653" s="389" t="str">
        <f>IF($E653="","",I638*IF(INDEX(F_ProdBM!$H:$H,MATCH($P653,F_ProdBM!$P:$P,0))=0,0,SUM(INDEX(F_ProdBM!I:I,MATCH($P653,F_ProdBM!$P:$P,0)))/INDEX(F_ProdBM!$H:$H,MATCH($P653,F_ProdBM!$P:$P,0))))</f>
        <v/>
      </c>
      <c r="J653" s="389" t="str">
        <f>IF($E653="","",J638*IF(INDEX(F_ProdBM!$H:$H,MATCH($P653,F_ProdBM!$P:$P,0))=0,0,SUM(INDEX(F_ProdBM!J:J,MATCH($P653,F_ProdBM!$P:$P,0)))/INDEX(F_ProdBM!$H:$H,MATCH($P653,F_ProdBM!$P:$P,0))))</f>
        <v/>
      </c>
      <c r="K653" s="389" t="str">
        <f>IF($E653="","",K638*IF(INDEX(F_ProdBM!$H:$H,MATCH($P653,F_ProdBM!$P:$P,0))=0,0,SUM(INDEX(F_ProdBM!K:K,MATCH($P653,F_ProdBM!$P:$P,0)))/INDEX(F_ProdBM!$H:$H,MATCH($P653,F_ProdBM!$P:$P,0))))</f>
        <v/>
      </c>
      <c r="L653" s="389" t="str">
        <f>IF($E653="","",L638*IF(INDEX(F_ProdBM!$H:$H,MATCH($P653,F_ProdBM!$P:$P,0))=0,0,SUM(INDEX(F_ProdBM!L:L,MATCH($P653,F_ProdBM!$P:$P,0)))/INDEX(F_ProdBM!$H:$H,MATCH($P653,F_ProdBM!$P:$P,0))))</f>
        <v/>
      </c>
      <c r="M653" s="389" t="str">
        <f>IF($E653="","",M638*IF(INDEX(F_ProdBM!$H:$H,MATCH($P653,F_ProdBM!$P:$P,0))=0,0,SUM(INDEX(F_ProdBM!M:M,MATCH($P653,F_ProdBM!$P:$P,0)))/INDEX(F_ProdBM!$H:$H,MATCH($P653,F_ProdBM!$P:$P,0))))</f>
        <v/>
      </c>
      <c r="N653" s="389" t="str">
        <f>IF($E653="","",N638*IF(INDEX(F_ProdBM!$H:$H,MATCH($P653,F_ProdBM!$P:$P,0))=0,0,SUM(INDEX(F_ProdBM!N:N,MATCH($P653,F_ProdBM!$P:$P,0)))/INDEX(F_ProdBM!$H:$H,MATCH($P653,F_ProdBM!$P:$P,0))))</f>
        <v/>
      </c>
      <c r="P653" s="175" t="str">
        <f>EUconst_SubAbsoluteReduction&amp;R624</f>
        <v>AbsRed_</v>
      </c>
    </row>
    <row r="654" spans="2:16" ht="12.75" customHeight="1" x14ac:dyDescent="0.2">
      <c r="B654" s="343"/>
      <c r="C654" s="343"/>
      <c r="D654" s="344">
        <v>2</v>
      </c>
      <c r="E654" s="1298" t="str">
        <f t="shared" si="45"/>
        <v/>
      </c>
      <c r="F654" s="1299"/>
      <c r="G654" s="755" t="str">
        <f t="shared" si="46"/>
        <v/>
      </c>
      <c r="H654" s="756"/>
      <c r="I654" s="390" t="str">
        <f>IF($E654="","",I639*IF(INDEX(F_ProdBM!$H:$H,MATCH($P654,F_ProdBM!$P:$P,0))=0,0,SUM(INDEX(F_ProdBM!I:I,MATCH($P654,F_ProdBM!$P:$P,0)))/INDEX(F_ProdBM!$H:$H,MATCH($P654,F_ProdBM!$P:$P,0))))</f>
        <v/>
      </c>
      <c r="J654" s="390" t="str">
        <f>IF($E654="","",J639*IF(INDEX(F_ProdBM!$H:$H,MATCH($P654,F_ProdBM!$P:$P,0))=0,0,SUM(INDEX(F_ProdBM!J:J,MATCH($P654,F_ProdBM!$P:$P,0)))/INDEX(F_ProdBM!$H:$H,MATCH($P654,F_ProdBM!$P:$P,0))))</f>
        <v/>
      </c>
      <c r="K654" s="390" t="str">
        <f>IF($E654="","",K639*IF(INDEX(F_ProdBM!$H:$H,MATCH($P654,F_ProdBM!$P:$P,0))=0,0,SUM(INDEX(F_ProdBM!K:K,MATCH($P654,F_ProdBM!$P:$P,0)))/INDEX(F_ProdBM!$H:$H,MATCH($P654,F_ProdBM!$P:$P,0))))</f>
        <v/>
      </c>
      <c r="L654" s="390" t="str">
        <f>IF($E654="","",L639*IF(INDEX(F_ProdBM!$H:$H,MATCH($P654,F_ProdBM!$P:$P,0))=0,0,SUM(INDEX(F_ProdBM!L:L,MATCH($P654,F_ProdBM!$P:$P,0)))/INDEX(F_ProdBM!$H:$H,MATCH($P654,F_ProdBM!$P:$P,0))))</f>
        <v/>
      </c>
      <c r="M654" s="390" t="str">
        <f>IF($E654="","",M639*IF(INDEX(F_ProdBM!$H:$H,MATCH($P654,F_ProdBM!$P:$P,0))=0,0,SUM(INDEX(F_ProdBM!M:M,MATCH($P654,F_ProdBM!$P:$P,0)))/INDEX(F_ProdBM!$H:$H,MATCH($P654,F_ProdBM!$P:$P,0))))</f>
        <v/>
      </c>
      <c r="N654" s="390" t="str">
        <f>IF($E654="","",N639*IF(INDEX(F_ProdBM!$H:$H,MATCH($P654,F_ProdBM!$P:$P,0))=0,0,SUM(INDEX(F_ProdBM!N:N,MATCH($P654,F_ProdBM!$P:$P,0)))/INDEX(F_ProdBM!$H:$H,MATCH($P654,F_ProdBM!$P:$P,0))))</f>
        <v/>
      </c>
      <c r="P654" s="175" t="str">
        <f>EUconst_SubAbsoluteReduction&amp;R624</f>
        <v>AbsRed_</v>
      </c>
    </row>
    <row r="655" spans="2:16" ht="12.75" customHeight="1" x14ac:dyDescent="0.2">
      <c r="B655" s="343"/>
      <c r="C655" s="343"/>
      <c r="D655" s="344">
        <v>3</v>
      </c>
      <c r="E655" s="1298" t="str">
        <f t="shared" si="45"/>
        <v/>
      </c>
      <c r="F655" s="1299"/>
      <c r="G655" s="755" t="str">
        <f t="shared" si="46"/>
        <v/>
      </c>
      <c r="H655" s="756"/>
      <c r="I655" s="390" t="str">
        <f>IF($E655="","",I640*IF(INDEX(F_ProdBM!$H:$H,MATCH($P655,F_ProdBM!$P:$P,0))=0,0,SUM(INDEX(F_ProdBM!I:I,MATCH($P655,F_ProdBM!$P:$P,0)))/INDEX(F_ProdBM!$H:$H,MATCH($P655,F_ProdBM!$P:$P,0))))</f>
        <v/>
      </c>
      <c r="J655" s="390" t="str">
        <f>IF($E655="","",J640*IF(INDEX(F_ProdBM!$H:$H,MATCH($P655,F_ProdBM!$P:$P,0))=0,0,SUM(INDEX(F_ProdBM!J:J,MATCH($P655,F_ProdBM!$P:$P,0)))/INDEX(F_ProdBM!$H:$H,MATCH($P655,F_ProdBM!$P:$P,0))))</f>
        <v/>
      </c>
      <c r="K655" s="390" t="str">
        <f>IF($E655="","",K640*IF(INDEX(F_ProdBM!$H:$H,MATCH($P655,F_ProdBM!$P:$P,0))=0,0,SUM(INDEX(F_ProdBM!K:K,MATCH($P655,F_ProdBM!$P:$P,0)))/INDEX(F_ProdBM!$H:$H,MATCH($P655,F_ProdBM!$P:$P,0))))</f>
        <v/>
      </c>
      <c r="L655" s="390" t="str">
        <f>IF($E655="","",L640*IF(INDEX(F_ProdBM!$H:$H,MATCH($P655,F_ProdBM!$P:$P,0))=0,0,SUM(INDEX(F_ProdBM!L:L,MATCH($P655,F_ProdBM!$P:$P,0)))/INDEX(F_ProdBM!$H:$H,MATCH($P655,F_ProdBM!$P:$P,0))))</f>
        <v/>
      </c>
      <c r="M655" s="390" t="str">
        <f>IF($E655="","",M640*IF(INDEX(F_ProdBM!$H:$H,MATCH($P655,F_ProdBM!$P:$P,0))=0,0,SUM(INDEX(F_ProdBM!M:M,MATCH($P655,F_ProdBM!$P:$P,0)))/INDEX(F_ProdBM!$H:$H,MATCH($P655,F_ProdBM!$P:$P,0))))</f>
        <v/>
      </c>
      <c r="N655" s="390" t="str">
        <f>IF($E655="","",N640*IF(INDEX(F_ProdBM!$H:$H,MATCH($P655,F_ProdBM!$P:$P,0))=0,0,SUM(INDEX(F_ProdBM!N:N,MATCH($P655,F_ProdBM!$P:$P,0)))/INDEX(F_ProdBM!$H:$H,MATCH($P655,F_ProdBM!$P:$P,0))))</f>
        <v/>
      </c>
      <c r="P655" s="175" t="str">
        <f>EUconst_SubAbsoluteReduction&amp;R624</f>
        <v>AbsRed_</v>
      </c>
    </row>
    <row r="656" spans="2:16" ht="12.75" customHeight="1" x14ac:dyDescent="0.2">
      <c r="B656" s="343"/>
      <c r="C656" s="343"/>
      <c r="D656" s="344">
        <v>4</v>
      </c>
      <c r="E656" s="1298" t="str">
        <f t="shared" si="45"/>
        <v/>
      </c>
      <c r="F656" s="1299"/>
      <c r="G656" s="755" t="str">
        <f t="shared" si="46"/>
        <v/>
      </c>
      <c r="H656" s="756"/>
      <c r="I656" s="390" t="str">
        <f>IF($E656="","",I641*IF(INDEX(F_ProdBM!$H:$H,MATCH($P656,F_ProdBM!$P:$P,0))=0,0,SUM(INDEX(F_ProdBM!I:I,MATCH($P656,F_ProdBM!$P:$P,0)))/INDEX(F_ProdBM!$H:$H,MATCH($P656,F_ProdBM!$P:$P,0))))</f>
        <v/>
      </c>
      <c r="J656" s="390" t="str">
        <f>IF($E656="","",J641*IF(INDEX(F_ProdBM!$H:$H,MATCH($P656,F_ProdBM!$P:$P,0))=0,0,SUM(INDEX(F_ProdBM!J:J,MATCH($P656,F_ProdBM!$P:$P,0)))/INDEX(F_ProdBM!$H:$H,MATCH($P656,F_ProdBM!$P:$P,0))))</f>
        <v/>
      </c>
      <c r="K656" s="390" t="str">
        <f>IF($E656="","",K641*IF(INDEX(F_ProdBM!$H:$H,MATCH($P656,F_ProdBM!$P:$P,0))=0,0,SUM(INDEX(F_ProdBM!K:K,MATCH($P656,F_ProdBM!$P:$P,0)))/INDEX(F_ProdBM!$H:$H,MATCH($P656,F_ProdBM!$P:$P,0))))</f>
        <v/>
      </c>
      <c r="L656" s="390" t="str">
        <f>IF($E656="","",L641*IF(INDEX(F_ProdBM!$H:$H,MATCH($P656,F_ProdBM!$P:$P,0))=0,0,SUM(INDEX(F_ProdBM!L:L,MATCH($P656,F_ProdBM!$P:$P,0)))/INDEX(F_ProdBM!$H:$H,MATCH($P656,F_ProdBM!$P:$P,0))))</f>
        <v/>
      </c>
      <c r="M656" s="390" t="str">
        <f>IF($E656="","",M641*IF(INDEX(F_ProdBM!$H:$H,MATCH($P656,F_ProdBM!$P:$P,0))=0,0,SUM(INDEX(F_ProdBM!M:M,MATCH($P656,F_ProdBM!$P:$P,0)))/INDEX(F_ProdBM!$H:$H,MATCH($P656,F_ProdBM!$P:$P,0))))</f>
        <v/>
      </c>
      <c r="N656" s="390" t="str">
        <f>IF($E656="","",N641*IF(INDEX(F_ProdBM!$H:$H,MATCH($P656,F_ProdBM!$P:$P,0))=0,0,SUM(INDEX(F_ProdBM!N:N,MATCH($P656,F_ProdBM!$P:$P,0)))/INDEX(F_ProdBM!$H:$H,MATCH($P656,F_ProdBM!$P:$P,0))))</f>
        <v/>
      </c>
      <c r="P656" s="175" t="str">
        <f>EUconst_SubAbsoluteReduction&amp;R624</f>
        <v>AbsRed_</v>
      </c>
    </row>
    <row r="657" spans="2:18" ht="12.75" customHeight="1" x14ac:dyDescent="0.2">
      <c r="B657" s="343"/>
      <c r="C657" s="343"/>
      <c r="D657" s="344">
        <v>5</v>
      </c>
      <c r="E657" s="1298" t="str">
        <f t="shared" si="45"/>
        <v/>
      </c>
      <c r="F657" s="1299"/>
      <c r="G657" s="755" t="str">
        <f t="shared" si="46"/>
        <v/>
      </c>
      <c r="H657" s="756"/>
      <c r="I657" s="390" t="str">
        <f>IF($E657="","",I642*IF(INDEX(F_ProdBM!$H:$H,MATCH($P657,F_ProdBM!$P:$P,0))=0,0,SUM(INDEX(F_ProdBM!I:I,MATCH($P657,F_ProdBM!$P:$P,0)))/INDEX(F_ProdBM!$H:$H,MATCH($P657,F_ProdBM!$P:$P,0))))</f>
        <v/>
      </c>
      <c r="J657" s="390" t="str">
        <f>IF($E657="","",J642*IF(INDEX(F_ProdBM!$H:$H,MATCH($P657,F_ProdBM!$P:$P,0))=0,0,SUM(INDEX(F_ProdBM!J:J,MATCH($P657,F_ProdBM!$P:$P,0)))/INDEX(F_ProdBM!$H:$H,MATCH($P657,F_ProdBM!$P:$P,0))))</f>
        <v/>
      </c>
      <c r="K657" s="390" t="str">
        <f>IF($E657="","",K642*IF(INDEX(F_ProdBM!$H:$H,MATCH($P657,F_ProdBM!$P:$P,0))=0,0,SUM(INDEX(F_ProdBM!K:K,MATCH($P657,F_ProdBM!$P:$P,0)))/INDEX(F_ProdBM!$H:$H,MATCH($P657,F_ProdBM!$P:$P,0))))</f>
        <v/>
      </c>
      <c r="L657" s="390" t="str">
        <f>IF($E657="","",L642*IF(INDEX(F_ProdBM!$H:$H,MATCH($P657,F_ProdBM!$P:$P,0))=0,0,SUM(INDEX(F_ProdBM!L:L,MATCH($P657,F_ProdBM!$P:$P,0)))/INDEX(F_ProdBM!$H:$H,MATCH($P657,F_ProdBM!$P:$P,0))))</f>
        <v/>
      </c>
      <c r="M657" s="390" t="str">
        <f>IF($E657="","",M642*IF(INDEX(F_ProdBM!$H:$H,MATCH($P657,F_ProdBM!$P:$P,0))=0,0,SUM(INDEX(F_ProdBM!M:M,MATCH($P657,F_ProdBM!$P:$P,0)))/INDEX(F_ProdBM!$H:$H,MATCH($P657,F_ProdBM!$P:$P,0))))</f>
        <v/>
      </c>
      <c r="N657" s="390" t="str">
        <f>IF($E657="","",N642*IF(INDEX(F_ProdBM!$H:$H,MATCH($P657,F_ProdBM!$P:$P,0))=0,0,SUM(INDEX(F_ProdBM!N:N,MATCH($P657,F_ProdBM!$P:$P,0)))/INDEX(F_ProdBM!$H:$H,MATCH($P657,F_ProdBM!$P:$P,0))))</f>
        <v/>
      </c>
      <c r="P657" s="175" t="str">
        <f>EUconst_SubAbsoluteReduction&amp;R624</f>
        <v>AbsRed_</v>
      </c>
    </row>
    <row r="658" spans="2:18" ht="12.75" customHeight="1" x14ac:dyDescent="0.2">
      <c r="B658" s="343"/>
      <c r="C658" s="343"/>
      <c r="D658" s="344">
        <v>6</v>
      </c>
      <c r="E658" s="1298" t="str">
        <f t="shared" si="45"/>
        <v/>
      </c>
      <c r="F658" s="1299"/>
      <c r="G658" s="755" t="str">
        <f t="shared" si="46"/>
        <v/>
      </c>
      <c r="H658" s="756"/>
      <c r="I658" s="390" t="str">
        <f>IF($E658="","",I643*IF(INDEX(F_ProdBM!$H:$H,MATCH($P658,F_ProdBM!$P:$P,0))=0,0,SUM(INDEX(F_ProdBM!I:I,MATCH($P658,F_ProdBM!$P:$P,0)))/INDEX(F_ProdBM!$H:$H,MATCH($P658,F_ProdBM!$P:$P,0))))</f>
        <v/>
      </c>
      <c r="J658" s="390" t="str">
        <f>IF($E658="","",J643*IF(INDEX(F_ProdBM!$H:$H,MATCH($P658,F_ProdBM!$P:$P,0))=0,0,SUM(INDEX(F_ProdBM!J:J,MATCH($P658,F_ProdBM!$P:$P,0)))/INDEX(F_ProdBM!$H:$H,MATCH($P658,F_ProdBM!$P:$P,0))))</f>
        <v/>
      </c>
      <c r="K658" s="390" t="str">
        <f>IF($E658="","",K643*IF(INDEX(F_ProdBM!$H:$H,MATCH($P658,F_ProdBM!$P:$P,0))=0,0,SUM(INDEX(F_ProdBM!K:K,MATCH($P658,F_ProdBM!$P:$P,0)))/INDEX(F_ProdBM!$H:$H,MATCH($P658,F_ProdBM!$P:$P,0))))</f>
        <v/>
      </c>
      <c r="L658" s="390" t="str">
        <f>IF($E658="","",L643*IF(INDEX(F_ProdBM!$H:$H,MATCH($P658,F_ProdBM!$P:$P,0))=0,0,SUM(INDEX(F_ProdBM!L:L,MATCH($P658,F_ProdBM!$P:$P,0)))/INDEX(F_ProdBM!$H:$H,MATCH($P658,F_ProdBM!$P:$P,0))))</f>
        <v/>
      </c>
      <c r="M658" s="390" t="str">
        <f>IF($E658="","",M643*IF(INDEX(F_ProdBM!$H:$H,MATCH($P658,F_ProdBM!$P:$P,0))=0,0,SUM(INDEX(F_ProdBM!M:M,MATCH($P658,F_ProdBM!$P:$P,0)))/INDEX(F_ProdBM!$H:$H,MATCH($P658,F_ProdBM!$P:$P,0))))</f>
        <v/>
      </c>
      <c r="N658" s="390" t="str">
        <f>IF($E658="","",N643*IF(INDEX(F_ProdBM!$H:$H,MATCH($P658,F_ProdBM!$P:$P,0))=0,0,SUM(INDEX(F_ProdBM!N:N,MATCH($P658,F_ProdBM!$P:$P,0)))/INDEX(F_ProdBM!$H:$H,MATCH($P658,F_ProdBM!$P:$P,0))))</f>
        <v/>
      </c>
      <c r="P658" s="175" t="str">
        <f>EUconst_SubAbsoluteReduction&amp;R624</f>
        <v>AbsRed_</v>
      </c>
    </row>
    <row r="659" spans="2:18" ht="12.75" customHeight="1" x14ac:dyDescent="0.2">
      <c r="B659" s="343"/>
      <c r="C659" s="343"/>
      <c r="D659" s="344">
        <v>7</v>
      </c>
      <c r="E659" s="1298" t="str">
        <f t="shared" si="45"/>
        <v/>
      </c>
      <c r="F659" s="1299"/>
      <c r="G659" s="755" t="str">
        <f t="shared" si="46"/>
        <v/>
      </c>
      <c r="H659" s="756"/>
      <c r="I659" s="390" t="str">
        <f>IF($E659="","",I644*IF(INDEX(F_ProdBM!$H:$H,MATCH($P659,F_ProdBM!$P:$P,0))=0,0,SUM(INDEX(F_ProdBM!I:I,MATCH($P659,F_ProdBM!$P:$P,0)))/INDEX(F_ProdBM!$H:$H,MATCH($P659,F_ProdBM!$P:$P,0))))</f>
        <v/>
      </c>
      <c r="J659" s="390" t="str">
        <f>IF($E659="","",J644*IF(INDEX(F_ProdBM!$H:$H,MATCH($P659,F_ProdBM!$P:$P,0))=0,0,SUM(INDEX(F_ProdBM!J:J,MATCH($P659,F_ProdBM!$P:$P,0)))/INDEX(F_ProdBM!$H:$H,MATCH($P659,F_ProdBM!$P:$P,0))))</f>
        <v/>
      </c>
      <c r="K659" s="390" t="str">
        <f>IF($E659="","",K644*IF(INDEX(F_ProdBM!$H:$H,MATCH($P659,F_ProdBM!$P:$P,0))=0,0,SUM(INDEX(F_ProdBM!K:K,MATCH($P659,F_ProdBM!$P:$P,0)))/INDEX(F_ProdBM!$H:$H,MATCH($P659,F_ProdBM!$P:$P,0))))</f>
        <v/>
      </c>
      <c r="L659" s="390" t="str">
        <f>IF($E659="","",L644*IF(INDEX(F_ProdBM!$H:$H,MATCH($P659,F_ProdBM!$P:$P,0))=0,0,SUM(INDEX(F_ProdBM!L:L,MATCH($P659,F_ProdBM!$P:$P,0)))/INDEX(F_ProdBM!$H:$H,MATCH($P659,F_ProdBM!$P:$P,0))))</f>
        <v/>
      </c>
      <c r="M659" s="390" t="str">
        <f>IF($E659="","",M644*IF(INDEX(F_ProdBM!$H:$H,MATCH($P659,F_ProdBM!$P:$P,0))=0,0,SUM(INDEX(F_ProdBM!M:M,MATCH($P659,F_ProdBM!$P:$P,0)))/INDEX(F_ProdBM!$H:$H,MATCH($P659,F_ProdBM!$P:$P,0))))</f>
        <v/>
      </c>
      <c r="N659" s="390" t="str">
        <f>IF($E659="","",N644*IF(INDEX(F_ProdBM!$H:$H,MATCH($P659,F_ProdBM!$P:$P,0))=0,0,SUM(INDEX(F_ProdBM!N:N,MATCH($P659,F_ProdBM!$P:$P,0)))/INDEX(F_ProdBM!$H:$H,MATCH($P659,F_ProdBM!$P:$P,0))))</f>
        <v/>
      </c>
      <c r="P659" s="175" t="str">
        <f>EUconst_SubAbsoluteReduction&amp;R624</f>
        <v>AbsRed_</v>
      </c>
    </row>
    <row r="660" spans="2:18" ht="12.75" customHeight="1" x14ac:dyDescent="0.2">
      <c r="B660" s="343"/>
      <c r="C660" s="343"/>
      <c r="D660" s="344">
        <v>8</v>
      </c>
      <c r="E660" s="1298" t="str">
        <f t="shared" si="45"/>
        <v/>
      </c>
      <c r="F660" s="1299"/>
      <c r="G660" s="755" t="str">
        <f t="shared" si="46"/>
        <v/>
      </c>
      <c r="H660" s="756"/>
      <c r="I660" s="390" t="str">
        <f>IF($E660="","",I645*IF(INDEX(F_ProdBM!$H:$H,MATCH($P660,F_ProdBM!$P:$P,0))=0,0,SUM(INDEX(F_ProdBM!I:I,MATCH($P660,F_ProdBM!$P:$P,0)))/INDEX(F_ProdBM!$H:$H,MATCH($P660,F_ProdBM!$P:$P,0))))</f>
        <v/>
      </c>
      <c r="J660" s="390" t="str">
        <f>IF($E660="","",J645*IF(INDEX(F_ProdBM!$H:$H,MATCH($P660,F_ProdBM!$P:$P,0))=0,0,SUM(INDEX(F_ProdBM!J:J,MATCH($P660,F_ProdBM!$P:$P,0)))/INDEX(F_ProdBM!$H:$H,MATCH($P660,F_ProdBM!$P:$P,0))))</f>
        <v/>
      </c>
      <c r="K660" s="390" t="str">
        <f>IF($E660="","",K645*IF(INDEX(F_ProdBM!$H:$H,MATCH($P660,F_ProdBM!$P:$P,0))=0,0,SUM(INDEX(F_ProdBM!K:K,MATCH($P660,F_ProdBM!$P:$P,0)))/INDEX(F_ProdBM!$H:$H,MATCH($P660,F_ProdBM!$P:$P,0))))</f>
        <v/>
      </c>
      <c r="L660" s="390" t="str">
        <f>IF($E660="","",L645*IF(INDEX(F_ProdBM!$H:$H,MATCH($P660,F_ProdBM!$P:$P,0))=0,0,SUM(INDEX(F_ProdBM!L:L,MATCH($P660,F_ProdBM!$P:$P,0)))/INDEX(F_ProdBM!$H:$H,MATCH($P660,F_ProdBM!$P:$P,0))))</f>
        <v/>
      </c>
      <c r="M660" s="390" t="str">
        <f>IF($E660="","",M645*IF(INDEX(F_ProdBM!$H:$H,MATCH($P660,F_ProdBM!$P:$P,0))=0,0,SUM(INDEX(F_ProdBM!M:M,MATCH($P660,F_ProdBM!$P:$P,0)))/INDEX(F_ProdBM!$H:$H,MATCH($P660,F_ProdBM!$P:$P,0))))</f>
        <v/>
      </c>
      <c r="N660" s="390" t="str">
        <f>IF($E660="","",N645*IF(INDEX(F_ProdBM!$H:$H,MATCH($P660,F_ProdBM!$P:$P,0))=0,0,SUM(INDEX(F_ProdBM!N:N,MATCH($P660,F_ProdBM!$P:$P,0)))/INDEX(F_ProdBM!$H:$H,MATCH($P660,F_ProdBM!$P:$P,0))))</f>
        <v/>
      </c>
      <c r="P660" s="175" t="str">
        <f>EUconst_SubAbsoluteReduction&amp;R624</f>
        <v>AbsRed_</v>
      </c>
    </row>
    <row r="661" spans="2:18" ht="12.75" customHeight="1" x14ac:dyDescent="0.2">
      <c r="B661" s="343"/>
      <c r="C661" s="343"/>
      <c r="D661" s="344">
        <v>9</v>
      </c>
      <c r="E661" s="1298" t="str">
        <f t="shared" si="45"/>
        <v/>
      </c>
      <c r="F661" s="1299"/>
      <c r="G661" s="755" t="str">
        <f t="shared" si="46"/>
        <v/>
      </c>
      <c r="H661" s="756"/>
      <c r="I661" s="390" t="str">
        <f>IF($E661="","",I646*IF(INDEX(F_ProdBM!$H:$H,MATCH($P661,F_ProdBM!$P:$P,0))=0,0,SUM(INDEX(F_ProdBM!I:I,MATCH($P661,F_ProdBM!$P:$P,0)))/INDEX(F_ProdBM!$H:$H,MATCH($P661,F_ProdBM!$P:$P,0))))</f>
        <v/>
      </c>
      <c r="J661" s="390" t="str">
        <f>IF($E661="","",J646*IF(INDEX(F_ProdBM!$H:$H,MATCH($P661,F_ProdBM!$P:$P,0))=0,0,SUM(INDEX(F_ProdBM!J:J,MATCH($P661,F_ProdBM!$P:$P,0)))/INDEX(F_ProdBM!$H:$H,MATCH($P661,F_ProdBM!$P:$P,0))))</f>
        <v/>
      </c>
      <c r="K661" s="390" t="str">
        <f>IF($E661="","",K646*IF(INDEX(F_ProdBM!$H:$H,MATCH($P661,F_ProdBM!$P:$P,0))=0,0,SUM(INDEX(F_ProdBM!K:K,MATCH($P661,F_ProdBM!$P:$P,0)))/INDEX(F_ProdBM!$H:$H,MATCH($P661,F_ProdBM!$P:$P,0))))</f>
        <v/>
      </c>
      <c r="L661" s="390" t="str">
        <f>IF($E661="","",L646*IF(INDEX(F_ProdBM!$H:$H,MATCH($P661,F_ProdBM!$P:$P,0))=0,0,SUM(INDEX(F_ProdBM!L:L,MATCH($P661,F_ProdBM!$P:$P,0)))/INDEX(F_ProdBM!$H:$H,MATCH($P661,F_ProdBM!$P:$P,0))))</f>
        <v/>
      </c>
      <c r="M661" s="390" t="str">
        <f>IF($E661="","",M646*IF(INDEX(F_ProdBM!$H:$H,MATCH($P661,F_ProdBM!$P:$P,0))=0,0,SUM(INDEX(F_ProdBM!M:M,MATCH($P661,F_ProdBM!$P:$P,0)))/INDEX(F_ProdBM!$H:$H,MATCH($P661,F_ProdBM!$P:$P,0))))</f>
        <v/>
      </c>
      <c r="N661" s="390" t="str">
        <f>IF($E661="","",N646*IF(INDEX(F_ProdBM!$H:$H,MATCH($P661,F_ProdBM!$P:$P,0))=0,0,SUM(INDEX(F_ProdBM!N:N,MATCH($P661,F_ProdBM!$P:$P,0)))/INDEX(F_ProdBM!$H:$H,MATCH($P661,F_ProdBM!$P:$P,0))))</f>
        <v/>
      </c>
      <c r="P661" s="175" t="str">
        <f>EUconst_SubAbsoluteReduction&amp;R624</f>
        <v>AbsRed_</v>
      </c>
    </row>
    <row r="662" spans="2:18" ht="12.75" customHeight="1" x14ac:dyDescent="0.2">
      <c r="B662" s="343"/>
      <c r="C662" s="343"/>
      <c r="D662" s="344">
        <v>10</v>
      </c>
      <c r="E662" s="1300" t="str">
        <f t="shared" si="45"/>
        <v/>
      </c>
      <c r="F662" s="1301"/>
      <c r="G662" s="753" t="str">
        <f t="shared" si="46"/>
        <v/>
      </c>
      <c r="H662" s="754"/>
      <c r="I662" s="391" t="str">
        <f>IF($E662="","",I647*IF(INDEX(F_ProdBM!$H:$H,MATCH($P662,F_ProdBM!$P:$P,0))=0,0,SUM(INDEX(F_ProdBM!I:I,MATCH($P662,F_ProdBM!$P:$P,0)))/INDEX(F_ProdBM!$H:$H,MATCH($P662,F_ProdBM!$P:$P,0))))</f>
        <v/>
      </c>
      <c r="J662" s="391" t="str">
        <f>IF($E662="","",J647*IF(INDEX(F_ProdBM!$H:$H,MATCH($P662,F_ProdBM!$P:$P,0))=0,0,SUM(INDEX(F_ProdBM!J:J,MATCH($P662,F_ProdBM!$P:$P,0)))/INDEX(F_ProdBM!$H:$H,MATCH($P662,F_ProdBM!$P:$P,0))))</f>
        <v/>
      </c>
      <c r="K662" s="391" t="str">
        <f>IF($E662="","",K647*IF(INDEX(F_ProdBM!$H:$H,MATCH($P662,F_ProdBM!$P:$P,0))=0,0,SUM(INDEX(F_ProdBM!K:K,MATCH($P662,F_ProdBM!$P:$P,0)))/INDEX(F_ProdBM!$H:$H,MATCH($P662,F_ProdBM!$P:$P,0))))</f>
        <v/>
      </c>
      <c r="L662" s="391" t="str">
        <f>IF($E662="","",L647*IF(INDEX(F_ProdBM!$H:$H,MATCH($P662,F_ProdBM!$P:$P,0))=0,0,SUM(INDEX(F_ProdBM!L:L,MATCH($P662,F_ProdBM!$P:$P,0)))/INDEX(F_ProdBM!$H:$H,MATCH($P662,F_ProdBM!$P:$P,0))))</f>
        <v/>
      </c>
      <c r="M662" s="391" t="str">
        <f>IF($E662="","",M647*IF(INDEX(F_ProdBM!$H:$H,MATCH($P662,F_ProdBM!$P:$P,0))=0,0,SUM(INDEX(F_ProdBM!M:M,MATCH($P662,F_ProdBM!$P:$P,0)))/INDEX(F_ProdBM!$H:$H,MATCH($P662,F_ProdBM!$P:$P,0))))</f>
        <v/>
      </c>
      <c r="N662" s="391" t="str">
        <f>IF($E662="","",N647*IF(INDEX(F_ProdBM!$H:$H,MATCH($P662,F_ProdBM!$P:$P,0))=0,0,SUM(INDEX(F_ProdBM!N:N,MATCH($P662,F_ProdBM!$P:$P,0)))/INDEX(F_ProdBM!$H:$H,MATCH($P662,F_ProdBM!$P:$P,0))))</f>
        <v/>
      </c>
      <c r="P662" s="175" t="str">
        <f>EUconst_SubAbsoluteReduction&amp;R624</f>
        <v>AbsRed_</v>
      </c>
    </row>
    <row r="663" spans="2:18" ht="12.75" customHeight="1" x14ac:dyDescent="0.2">
      <c r="B663" s="343"/>
      <c r="C663" s="343"/>
      <c r="H663" s="669" t="str">
        <f>Translations!$B$323</f>
        <v>ОБЩО</v>
      </c>
      <c r="I663" s="386" t="str">
        <f t="shared" ref="I663:N663" si="47">IF(I633=EUconst_Cessation,-1,IF(COUNT(I653:I662)=0,"",SUM(I653:I662)))</f>
        <v/>
      </c>
      <c r="J663" s="386" t="str">
        <f t="shared" si="47"/>
        <v/>
      </c>
      <c r="K663" s="386" t="str">
        <f t="shared" si="47"/>
        <v/>
      </c>
      <c r="L663" s="386" t="str">
        <f t="shared" si="47"/>
        <v/>
      </c>
      <c r="M663" s="386" t="str">
        <f t="shared" si="47"/>
        <v/>
      </c>
      <c r="N663" s="386" t="str">
        <f t="shared" si="47"/>
        <v/>
      </c>
    </row>
    <row r="664" spans="2:18" ht="12.75" customHeight="1" x14ac:dyDescent="0.2"/>
    <row r="665" spans="2:18" ht="5.0999999999999996" customHeight="1" thickBot="1" x14ac:dyDescent="0.25">
      <c r="E665" s="432"/>
      <c r="F665" s="644"/>
      <c r="G665" s="644"/>
      <c r="H665" s="644"/>
      <c r="I665" s="644"/>
      <c r="J665" s="644"/>
      <c r="K665" s="644"/>
      <c r="L665" s="644"/>
      <c r="M665" s="644"/>
      <c r="N665" s="644"/>
    </row>
    <row r="666" spans="2:18" ht="5.0999999999999996" customHeight="1" thickBot="1" x14ac:dyDescent="0.3">
      <c r="C666" s="433"/>
      <c r="D666" s="433"/>
      <c r="E666" s="433"/>
      <c r="F666" s="433"/>
      <c r="G666" s="433"/>
      <c r="H666" s="433"/>
      <c r="I666" s="433"/>
      <c r="J666" s="433"/>
      <c r="K666" s="433"/>
      <c r="L666" s="433"/>
      <c r="M666" s="433"/>
      <c r="N666" s="433"/>
    </row>
    <row r="667" spans="2:18" ht="20.100000000000001" customHeight="1" thickBot="1" x14ac:dyDescent="0.25">
      <c r="C667" s="385">
        <f>C624+1</f>
        <v>10</v>
      </c>
      <c r="D667" s="1302" t="str">
        <f>Translations!$B$262</f>
        <v>Подинсталация с еталон за продукт:</v>
      </c>
      <c r="E667" s="1303"/>
      <c r="F667" s="1303"/>
      <c r="G667" s="1303"/>
      <c r="H667" s="1304"/>
      <c r="I667" s="1311" t="str">
        <f>R667</f>
        <v/>
      </c>
      <c r="J667" s="1312"/>
      <c r="K667" s="1312"/>
      <c r="L667" s="1312"/>
      <c r="M667" s="1312"/>
      <c r="N667" s="1313"/>
      <c r="P667" s="287" t="str">
        <f>Translations!$B$318</f>
        <v>Подробности: Продукт BM</v>
      </c>
      <c r="R667" s="668" t="str">
        <f>IF(INDEX(CNTR_SubInstListIsProdBM,$C667),INDEX(CNTR_SubInstListNames,$C667),"")</f>
        <v/>
      </c>
    </row>
    <row r="668" spans="2:18" ht="5.0999999999999996" customHeight="1" x14ac:dyDescent="0.2"/>
    <row r="669" spans="2:18" ht="25.5" customHeight="1" x14ac:dyDescent="0.2">
      <c r="E669" s="736"/>
      <c r="F669" s="736"/>
      <c r="G669" s="736"/>
      <c r="H669" s="746" t="str">
        <f>Translations!$B$271</f>
        <v>Референтна стойност</v>
      </c>
      <c r="I669" s="1268">
        <f>INDEX(EUconst_EndOfPeriods,COLUMNS($I$281:I669))</f>
        <v>2025</v>
      </c>
      <c r="J669" s="1268">
        <f>INDEX(EUconst_EndOfPeriods,COLUMNS($I$281:J669))</f>
        <v>2030</v>
      </c>
      <c r="K669" s="1268">
        <f>INDEX(EUconst_EndOfPeriods,COLUMNS($I$281:K669))</f>
        <v>2035</v>
      </c>
      <c r="L669" s="1268">
        <f>INDEX(EUconst_EndOfPeriods,COLUMNS($I$281:L669))</f>
        <v>2040</v>
      </c>
      <c r="M669" s="1268">
        <f>INDEX(EUconst_EndOfPeriods,COLUMNS($I$281:M669))</f>
        <v>2045</v>
      </c>
      <c r="N669" s="1268">
        <f>INDEX(EUconst_EndOfPeriods,COLUMNS($I$281:N669))</f>
        <v>2050</v>
      </c>
    </row>
    <row r="670" spans="2:18" ht="12.75" customHeight="1" x14ac:dyDescent="0.2">
      <c r="E670" s="736"/>
      <c r="F670" s="736"/>
      <c r="G670" s="736"/>
      <c r="H670" s="456" t="str">
        <f>INDEX(F_ProdBM!H:H,MATCH(P671,F_ProdBM!$P:$P,0)-1)</f>
        <v/>
      </c>
      <c r="I670" s="1269"/>
      <c r="J670" s="1269"/>
      <c r="K670" s="1269"/>
      <c r="L670" s="1269"/>
      <c r="M670" s="1269"/>
      <c r="N670" s="1269"/>
    </row>
    <row r="671" spans="2:18" ht="12.75" customHeight="1" x14ac:dyDescent="0.2">
      <c r="B671" s="343"/>
      <c r="C671" s="343"/>
      <c r="D671" s="752" t="s">
        <v>117</v>
      </c>
      <c r="E671" s="1275" t="str">
        <f>Translations!$B$319</f>
        <v>Цели в сравнение с базовата стойност</v>
      </c>
      <c r="F671" s="1275"/>
      <c r="G671" s="1276"/>
      <c r="H671" s="474" t="str">
        <f>INDEX(F_ProdBM!H:H,MATCH($P671,F_ProdBM!$P:$P,0))</f>
        <v/>
      </c>
      <c r="I671" s="441" t="str">
        <f>INDEX(F_ProdBM!I:I,MATCH($P671,F_ProdBM!$P:$P,0))</f>
        <v/>
      </c>
      <c r="J671" s="441" t="str">
        <f>INDEX(F_ProdBM!J:J,MATCH($P671,F_ProdBM!$P:$P,0))</f>
        <v/>
      </c>
      <c r="K671" s="441" t="str">
        <f>INDEX(F_ProdBM!K:K,MATCH($P671,F_ProdBM!$P:$P,0))</f>
        <v/>
      </c>
      <c r="L671" s="441" t="str">
        <f>INDEX(F_ProdBM!L:L,MATCH($P671,F_ProdBM!$P:$P,0))</f>
        <v/>
      </c>
      <c r="M671" s="441" t="str">
        <f>INDEX(F_ProdBM!M:M,MATCH($P671,F_ProdBM!$P:$P,0))</f>
        <v/>
      </c>
      <c r="N671" s="441" t="str">
        <f>INDEX(F_ProdBM!N:N,MATCH($P671,F_ProdBM!$P:$P,0))</f>
        <v/>
      </c>
      <c r="P671" s="312" t="str">
        <f>EUconst_SubRelToBaseline&amp;R667</f>
        <v>RelBL_</v>
      </c>
    </row>
    <row r="672" spans="2:18" ht="12.75" customHeight="1" x14ac:dyDescent="0.2">
      <c r="B672" s="343"/>
      <c r="C672" s="343"/>
      <c r="D672" s="752" t="s">
        <v>118</v>
      </c>
      <c r="E672" s="1277" t="str">
        <f>Translations!$B$320</f>
        <v>Цели спрямо съответната стойност на БМ</v>
      </c>
      <c r="F672" s="1277"/>
      <c r="G672" s="1278"/>
      <c r="H672" s="476" t="str">
        <f>INDEX(F_ProdBM!H:H,MATCH($P672,F_ProdBM!$P:$P,0))</f>
        <v/>
      </c>
      <c r="I672" s="381" t="str">
        <f>INDEX(F_ProdBM!I:I,MATCH($P672,F_ProdBM!$P:$P,0))</f>
        <v/>
      </c>
      <c r="J672" s="381" t="str">
        <f>INDEX(F_ProdBM!J:J,MATCH($P672,F_ProdBM!$P:$P,0))</f>
        <v/>
      </c>
      <c r="K672" s="381" t="str">
        <f>INDEX(F_ProdBM!K:K,MATCH($P672,F_ProdBM!$P:$P,0))</f>
        <v/>
      </c>
      <c r="L672" s="381" t="str">
        <f>INDEX(F_ProdBM!L:L,MATCH($P672,F_ProdBM!$P:$P,0))</f>
        <v/>
      </c>
      <c r="M672" s="381" t="str">
        <f>INDEX(F_ProdBM!M:M,MATCH($P672,F_ProdBM!$P:$P,0))</f>
        <v/>
      </c>
      <c r="N672" s="381" t="str">
        <f>INDEX(F_ProdBM!N:N,MATCH($P672,F_ProdBM!$P:$P,0))</f>
        <v/>
      </c>
      <c r="P672" s="312" t="str">
        <f>EUconst_SubRelToBM&amp;R667</f>
        <v>RelBM_</v>
      </c>
    </row>
    <row r="673" spans="2:16" ht="5.0999999999999996" customHeight="1" x14ac:dyDescent="0.2">
      <c r="B673" s="343"/>
      <c r="C673" s="343"/>
    </row>
    <row r="674" spans="2:16" ht="25.5" customHeight="1" x14ac:dyDescent="0.2">
      <c r="B674" s="343"/>
      <c r="C674" s="343"/>
      <c r="D674" s="736"/>
      <c r="E674" s="736"/>
      <c r="F674" s="736"/>
      <c r="G674" s="736"/>
      <c r="H674" s="746" t="str">
        <f>Translations!$B$271</f>
        <v>Референтна стойност</v>
      </c>
      <c r="I674" s="1268">
        <f>INDEX(EUconst_EndOfPeriods,COLUMNS($I$281:I674))</f>
        <v>2025</v>
      </c>
      <c r="J674" s="1268">
        <f>INDEX(EUconst_EndOfPeriods,COLUMNS($I$281:J674))</f>
        <v>2030</v>
      </c>
      <c r="K674" s="1268">
        <f>INDEX(EUconst_EndOfPeriods,COLUMNS($I$281:K674))</f>
        <v>2035</v>
      </c>
      <c r="L674" s="1268">
        <f>INDEX(EUconst_EndOfPeriods,COLUMNS($I$281:L674))</f>
        <v>2040</v>
      </c>
      <c r="M674" s="1268">
        <f>INDEX(EUconst_EndOfPeriods,COLUMNS($I$281:M674))</f>
        <v>2045</v>
      </c>
      <c r="N674" s="1268">
        <f>INDEX(EUconst_EndOfPeriods,COLUMNS($I$281:N674))</f>
        <v>2050</v>
      </c>
    </row>
    <row r="675" spans="2:16" ht="12.75" customHeight="1" x14ac:dyDescent="0.2">
      <c r="B675" s="343"/>
      <c r="C675" s="343"/>
      <c r="G675" s="736"/>
      <c r="H675" s="456" t="str">
        <f>H670</f>
        <v/>
      </c>
      <c r="I675" s="1269"/>
      <c r="J675" s="1269"/>
      <c r="K675" s="1269"/>
      <c r="L675" s="1269"/>
      <c r="M675" s="1269"/>
      <c r="N675" s="1269"/>
    </row>
    <row r="676" spans="2:16" ht="12.75" customHeight="1" x14ac:dyDescent="0.2">
      <c r="B676" s="343"/>
      <c r="C676" s="343"/>
      <c r="D676" s="752" t="s">
        <v>119</v>
      </c>
      <c r="E676" s="1274" t="str">
        <f>Translations!$B$321</f>
        <v>Абсолютно специфично намаление в сравнение с изходното ниво</v>
      </c>
      <c r="F676" s="1274"/>
      <c r="G676" s="1274"/>
      <c r="H676" s="361" t="str">
        <f>INDEX(F_ProdBM!H:H,MATCH($P676,F_ProdBM!$P:$P,0))</f>
        <v/>
      </c>
      <c r="I676" s="481" t="str">
        <f>INDEX(F_ProdBM!I:I,MATCH($P676,F_ProdBM!$P:$P,0))</f>
        <v/>
      </c>
      <c r="J676" s="481" t="str">
        <f>INDEX(F_ProdBM!J:J,MATCH($P676,F_ProdBM!$P:$P,0))</f>
        <v/>
      </c>
      <c r="K676" s="481" t="str">
        <f>INDEX(F_ProdBM!K:K,MATCH($P676,F_ProdBM!$P:$P,0))</f>
        <v/>
      </c>
      <c r="L676" s="481" t="str">
        <f>INDEX(F_ProdBM!L:L,MATCH($P676,F_ProdBM!$P:$P,0))</f>
        <v/>
      </c>
      <c r="M676" s="481" t="str">
        <f>INDEX(F_ProdBM!M:M,MATCH($P676,F_ProdBM!$P:$P,0))</f>
        <v/>
      </c>
      <c r="N676" s="481" t="str">
        <f>INDEX(F_ProdBM!N:N,MATCH($P676,F_ProdBM!$P:$P,0))</f>
        <v/>
      </c>
      <c r="P676" s="175" t="str">
        <f>EUconst_SubAbsoluteReduction&amp;R667</f>
        <v>AbsRed_</v>
      </c>
    </row>
    <row r="677" spans="2:16" ht="5.0999999999999996" customHeight="1" x14ac:dyDescent="0.2">
      <c r="B677" s="343"/>
      <c r="C677" s="343"/>
    </row>
    <row r="678" spans="2:16" ht="12.75" customHeight="1" x14ac:dyDescent="0.2">
      <c r="B678" s="343"/>
      <c r="C678" s="343"/>
      <c r="D678" s="752" t="s">
        <v>120</v>
      </c>
      <c r="E678" s="30" t="str">
        <f>Translations!$B$322</f>
        <v>Дял на въздействието на всяка мярка (100 % = стойността по точка iii.)</v>
      </c>
    </row>
    <row r="679" spans="2:16" ht="5.0999999999999996" customHeight="1" x14ac:dyDescent="0.2">
      <c r="B679" s="343"/>
      <c r="C679" s="343"/>
    </row>
    <row r="680" spans="2:16" ht="12.75" customHeight="1" x14ac:dyDescent="0.2">
      <c r="B680" s="343"/>
      <c r="C680" s="343"/>
      <c r="E680" s="387" t="str">
        <f>Translations!$B$199</f>
        <v>Мярка</v>
      </c>
      <c r="F680" s="644"/>
      <c r="G680" s="1296" t="str">
        <f>Translations!$B$228</f>
        <v>Инвестиции</v>
      </c>
      <c r="H680" s="1297"/>
      <c r="I680" s="388">
        <v>2025</v>
      </c>
      <c r="J680" s="388">
        <v>2030</v>
      </c>
      <c r="K680" s="388">
        <v>2035</v>
      </c>
      <c r="L680" s="388">
        <v>2040</v>
      </c>
      <c r="M680" s="388">
        <v>2045</v>
      </c>
      <c r="N680" s="388">
        <v>2050</v>
      </c>
    </row>
    <row r="681" spans="2:16" ht="12.75" customHeight="1" x14ac:dyDescent="0.2">
      <c r="B681" s="343"/>
      <c r="C681" s="343"/>
      <c r="D681" s="344">
        <v>1</v>
      </c>
      <c r="E681" s="1310" t="str">
        <f>IF(INDEX(F_ProdBM!E:E,MATCH($P681,F_ProdBM!$P:$P,0))="","",INDEX(F_ProdBM!E:E,MATCH($P681,F_ProdBM!$P:$P,0)))</f>
        <v/>
      </c>
      <c r="F681" s="1310"/>
      <c r="G681" s="760" t="str">
        <f>IF(INDEX(F_ProdBM!G:G,MATCH($P681,F_ProdBM!$P:$P,0))="","",INDEX(F_ProdBM!G:G,MATCH($P681,F_ProdBM!$P:$P,0)))</f>
        <v/>
      </c>
      <c r="H681" s="761"/>
      <c r="I681" s="389" t="str">
        <f>IF($E681="","",INDEX(F_ProdBM!I:I,MATCH($P681,F_ProdBM!$P:$P,0)))</f>
        <v/>
      </c>
      <c r="J681" s="389" t="str">
        <f>IF($E681="","",INDEX(F_ProdBM!J:J,MATCH($P681,F_ProdBM!$P:$P,0)))</f>
        <v/>
      </c>
      <c r="K681" s="389" t="str">
        <f>IF($E681="","",INDEX(F_ProdBM!K:K,MATCH($P681,F_ProdBM!$P:$P,0)))</f>
        <v/>
      </c>
      <c r="L681" s="389" t="str">
        <f>IF($E681="","",INDEX(F_ProdBM!L:L,MATCH($P681,F_ProdBM!$P:$P,0)))</f>
        <v/>
      </c>
      <c r="M681" s="389" t="str">
        <f>IF($E681="","",INDEX(F_ProdBM!M:M,MATCH($P681,F_ProdBM!$P:$P,0)))</f>
        <v/>
      </c>
      <c r="N681" s="389" t="str">
        <f>IF($E681="","",INDEX(F_ProdBM!N:N,MATCH($P681,F_ProdBM!$P:$P,0)))</f>
        <v/>
      </c>
      <c r="P681" s="175" t="str">
        <f>EUconst_SubMeasureImpact&amp;R667&amp;"_"&amp;D681</f>
        <v>SubMeasImp__1</v>
      </c>
    </row>
    <row r="682" spans="2:16" ht="12.75" customHeight="1" x14ac:dyDescent="0.2">
      <c r="B682" s="343"/>
      <c r="C682" s="343"/>
      <c r="D682" s="344">
        <v>2</v>
      </c>
      <c r="E682" s="1298" t="str">
        <f>IF(INDEX(F_ProdBM!E:E,MATCH($P682,F_ProdBM!$P:$P,0))="","",INDEX(F_ProdBM!E:E,MATCH($P682,F_ProdBM!$P:$P,0)))</f>
        <v/>
      </c>
      <c r="F682" s="1299"/>
      <c r="G682" s="755" t="str">
        <f>IF(INDEX(F_ProdBM!G:G,MATCH($P682,F_ProdBM!$P:$P,0))="","",INDEX(F_ProdBM!G:G,MATCH($P682,F_ProdBM!$P:$P,0)))</f>
        <v/>
      </c>
      <c r="H682" s="756"/>
      <c r="I682" s="390" t="str">
        <f>IF($E682="","",INDEX(F_ProdBM!I:I,MATCH($P682,F_ProdBM!$P:$P,0)))</f>
        <v/>
      </c>
      <c r="J682" s="390" t="str">
        <f>IF($E682="","",INDEX(F_ProdBM!J:J,MATCH($P682,F_ProdBM!$P:$P,0)))</f>
        <v/>
      </c>
      <c r="K682" s="390" t="str">
        <f>IF($E682="","",INDEX(F_ProdBM!K:K,MATCH($P682,F_ProdBM!$P:$P,0)))</f>
        <v/>
      </c>
      <c r="L682" s="390" t="str">
        <f>IF($E682="","",INDEX(F_ProdBM!L:L,MATCH($P682,F_ProdBM!$P:$P,0)))</f>
        <v/>
      </c>
      <c r="M682" s="390" t="str">
        <f>IF($E682="","",INDEX(F_ProdBM!M:M,MATCH($P682,F_ProdBM!$P:$P,0)))</f>
        <v/>
      </c>
      <c r="N682" s="390" t="str">
        <f>IF($E682="","",INDEX(F_ProdBM!N:N,MATCH($P682,F_ProdBM!$P:$P,0)))</f>
        <v/>
      </c>
      <c r="P682" s="175" t="str">
        <f>EUconst_SubMeasureImpact&amp;R667&amp;"_"&amp;D682</f>
        <v>SubMeasImp__2</v>
      </c>
    </row>
    <row r="683" spans="2:16" ht="12.75" customHeight="1" x14ac:dyDescent="0.2">
      <c r="B683" s="343"/>
      <c r="C683" s="343"/>
      <c r="D683" s="344">
        <v>3</v>
      </c>
      <c r="E683" s="1298" t="str">
        <f>IF(INDEX(F_ProdBM!E:E,MATCH($P683,F_ProdBM!$P:$P,0))="","",INDEX(F_ProdBM!E:E,MATCH($P683,F_ProdBM!$P:$P,0)))</f>
        <v/>
      </c>
      <c r="F683" s="1299"/>
      <c r="G683" s="755" t="str">
        <f>IF(INDEX(F_ProdBM!G:G,MATCH($P683,F_ProdBM!$P:$P,0))="","",INDEX(F_ProdBM!G:G,MATCH($P683,F_ProdBM!$P:$P,0)))</f>
        <v/>
      </c>
      <c r="H683" s="756"/>
      <c r="I683" s="390" t="str">
        <f>IF($E683="","",INDEX(F_ProdBM!I:I,MATCH($P683,F_ProdBM!$P:$P,0)))</f>
        <v/>
      </c>
      <c r="J683" s="390" t="str">
        <f>IF($E683="","",INDEX(F_ProdBM!J:J,MATCH($P683,F_ProdBM!$P:$P,0)))</f>
        <v/>
      </c>
      <c r="K683" s="390" t="str">
        <f>IF($E683="","",INDEX(F_ProdBM!K:K,MATCH($P683,F_ProdBM!$P:$P,0)))</f>
        <v/>
      </c>
      <c r="L683" s="390" t="str">
        <f>IF($E683="","",INDEX(F_ProdBM!L:L,MATCH($P683,F_ProdBM!$P:$P,0)))</f>
        <v/>
      </c>
      <c r="M683" s="390" t="str">
        <f>IF($E683="","",INDEX(F_ProdBM!M:M,MATCH($P683,F_ProdBM!$P:$P,0)))</f>
        <v/>
      </c>
      <c r="N683" s="390" t="str">
        <f>IF($E683="","",INDEX(F_ProdBM!N:N,MATCH($P683,F_ProdBM!$P:$P,0)))</f>
        <v/>
      </c>
      <c r="P683" s="175" t="str">
        <f>EUconst_SubMeasureImpact&amp;R667&amp;"_"&amp;D683</f>
        <v>SubMeasImp__3</v>
      </c>
    </row>
    <row r="684" spans="2:16" ht="12.75" customHeight="1" x14ac:dyDescent="0.2">
      <c r="B684" s="343"/>
      <c r="C684" s="343"/>
      <c r="D684" s="344">
        <v>4</v>
      </c>
      <c r="E684" s="1298" t="str">
        <f>IF(INDEX(F_ProdBM!E:E,MATCH($P684,F_ProdBM!$P:$P,0))="","",INDEX(F_ProdBM!E:E,MATCH($P684,F_ProdBM!$P:$P,0)))</f>
        <v/>
      </c>
      <c r="F684" s="1299"/>
      <c r="G684" s="755" t="str">
        <f>IF(INDEX(F_ProdBM!G:G,MATCH($P684,F_ProdBM!$P:$P,0))="","",INDEX(F_ProdBM!G:G,MATCH($P684,F_ProdBM!$P:$P,0)))</f>
        <v/>
      </c>
      <c r="H684" s="756"/>
      <c r="I684" s="390" t="str">
        <f>IF($E684="","",INDEX(F_ProdBM!I:I,MATCH($P684,F_ProdBM!$P:$P,0)))</f>
        <v/>
      </c>
      <c r="J684" s="390" t="str">
        <f>IF($E684="","",INDEX(F_ProdBM!J:J,MATCH($P684,F_ProdBM!$P:$P,0)))</f>
        <v/>
      </c>
      <c r="K684" s="390" t="str">
        <f>IF($E684="","",INDEX(F_ProdBM!K:K,MATCH($P684,F_ProdBM!$P:$P,0)))</f>
        <v/>
      </c>
      <c r="L684" s="390" t="str">
        <f>IF($E684="","",INDEX(F_ProdBM!L:L,MATCH($P684,F_ProdBM!$P:$P,0)))</f>
        <v/>
      </c>
      <c r="M684" s="390" t="str">
        <f>IF($E684="","",INDEX(F_ProdBM!M:M,MATCH($P684,F_ProdBM!$P:$P,0)))</f>
        <v/>
      </c>
      <c r="N684" s="390" t="str">
        <f>IF($E684="","",INDEX(F_ProdBM!N:N,MATCH($P684,F_ProdBM!$P:$P,0)))</f>
        <v/>
      </c>
      <c r="P684" s="175" t="str">
        <f>EUconst_SubMeasureImpact&amp;R667&amp;"_"&amp;D684</f>
        <v>SubMeasImp__4</v>
      </c>
    </row>
    <row r="685" spans="2:16" ht="12.75" customHeight="1" x14ac:dyDescent="0.2">
      <c r="B685" s="343"/>
      <c r="C685" s="343"/>
      <c r="D685" s="344">
        <v>5</v>
      </c>
      <c r="E685" s="1298" t="str">
        <f>IF(INDEX(F_ProdBM!E:E,MATCH($P685,F_ProdBM!$P:$P,0))="","",INDEX(F_ProdBM!E:E,MATCH($P685,F_ProdBM!$P:$P,0)))</f>
        <v/>
      </c>
      <c r="F685" s="1299"/>
      <c r="G685" s="755" t="str">
        <f>IF(INDEX(F_ProdBM!G:G,MATCH($P685,F_ProdBM!$P:$P,0))="","",INDEX(F_ProdBM!G:G,MATCH($P685,F_ProdBM!$P:$P,0)))</f>
        <v/>
      </c>
      <c r="H685" s="756"/>
      <c r="I685" s="390" t="str">
        <f>IF($E685="","",INDEX(F_ProdBM!I:I,MATCH($P685,F_ProdBM!$P:$P,0)))</f>
        <v/>
      </c>
      <c r="J685" s="390" t="str">
        <f>IF($E685="","",INDEX(F_ProdBM!J:J,MATCH($P685,F_ProdBM!$P:$P,0)))</f>
        <v/>
      </c>
      <c r="K685" s="390" t="str">
        <f>IF($E685="","",INDEX(F_ProdBM!K:K,MATCH($P685,F_ProdBM!$P:$P,0)))</f>
        <v/>
      </c>
      <c r="L685" s="390" t="str">
        <f>IF($E685="","",INDEX(F_ProdBM!L:L,MATCH($P685,F_ProdBM!$P:$P,0)))</f>
        <v/>
      </c>
      <c r="M685" s="390" t="str">
        <f>IF($E685="","",INDEX(F_ProdBM!M:M,MATCH($P685,F_ProdBM!$P:$P,0)))</f>
        <v/>
      </c>
      <c r="N685" s="390" t="str">
        <f>IF($E685="","",INDEX(F_ProdBM!N:N,MATCH($P685,F_ProdBM!$P:$P,0)))</f>
        <v/>
      </c>
      <c r="P685" s="175" t="str">
        <f>EUconst_SubMeasureImpact&amp;R667&amp;"_"&amp;D685</f>
        <v>SubMeasImp__5</v>
      </c>
    </row>
    <row r="686" spans="2:16" ht="12.75" customHeight="1" x14ac:dyDescent="0.2">
      <c r="B686" s="343"/>
      <c r="C686" s="343"/>
      <c r="D686" s="344">
        <v>6</v>
      </c>
      <c r="E686" s="1298" t="str">
        <f>IF(INDEX(F_ProdBM!E:E,MATCH($P686,F_ProdBM!$P:$P,0))="","",INDEX(F_ProdBM!E:E,MATCH($P686,F_ProdBM!$P:$P,0)))</f>
        <v/>
      </c>
      <c r="F686" s="1299"/>
      <c r="G686" s="755" t="str">
        <f>IF(INDEX(F_ProdBM!G:G,MATCH($P686,F_ProdBM!$P:$P,0))="","",INDEX(F_ProdBM!G:G,MATCH($P686,F_ProdBM!$P:$P,0)))</f>
        <v/>
      </c>
      <c r="H686" s="756"/>
      <c r="I686" s="390" t="str">
        <f>IF($E686="","",INDEX(F_ProdBM!I:I,MATCH($P686,F_ProdBM!$P:$P,0)))</f>
        <v/>
      </c>
      <c r="J686" s="390" t="str">
        <f>IF($E686="","",INDEX(F_ProdBM!J:J,MATCH($P686,F_ProdBM!$P:$P,0)))</f>
        <v/>
      </c>
      <c r="K686" s="390" t="str">
        <f>IF($E686="","",INDEX(F_ProdBM!K:K,MATCH($P686,F_ProdBM!$P:$P,0)))</f>
        <v/>
      </c>
      <c r="L686" s="390" t="str">
        <f>IF($E686="","",INDEX(F_ProdBM!L:L,MATCH($P686,F_ProdBM!$P:$P,0)))</f>
        <v/>
      </c>
      <c r="M686" s="390" t="str">
        <f>IF($E686="","",INDEX(F_ProdBM!M:M,MATCH($P686,F_ProdBM!$P:$P,0)))</f>
        <v/>
      </c>
      <c r="N686" s="390" t="str">
        <f>IF($E686="","",INDEX(F_ProdBM!N:N,MATCH($P686,F_ProdBM!$P:$P,0)))</f>
        <v/>
      </c>
      <c r="P686" s="175" t="str">
        <f>EUconst_SubMeasureImpact&amp;R667&amp;"_"&amp;D686</f>
        <v>SubMeasImp__6</v>
      </c>
    </row>
    <row r="687" spans="2:16" ht="12.75" customHeight="1" x14ac:dyDescent="0.2">
      <c r="B687" s="343"/>
      <c r="C687" s="343"/>
      <c r="D687" s="344">
        <v>7</v>
      </c>
      <c r="E687" s="1298" t="str">
        <f>IF(INDEX(F_ProdBM!E:E,MATCH($P687,F_ProdBM!$P:$P,0))="","",INDEX(F_ProdBM!E:E,MATCH($P687,F_ProdBM!$P:$P,0)))</f>
        <v/>
      </c>
      <c r="F687" s="1299"/>
      <c r="G687" s="755" t="str">
        <f>IF(INDEX(F_ProdBM!G:G,MATCH($P687,F_ProdBM!$P:$P,0))="","",INDEX(F_ProdBM!G:G,MATCH($P687,F_ProdBM!$P:$P,0)))</f>
        <v/>
      </c>
      <c r="H687" s="756"/>
      <c r="I687" s="390" t="str">
        <f>IF($E687="","",INDEX(F_ProdBM!I:I,MATCH($P687,F_ProdBM!$P:$P,0)))</f>
        <v/>
      </c>
      <c r="J687" s="390" t="str">
        <f>IF($E687="","",INDEX(F_ProdBM!J:J,MATCH($P687,F_ProdBM!$P:$P,0)))</f>
        <v/>
      </c>
      <c r="K687" s="390" t="str">
        <f>IF($E687="","",INDEX(F_ProdBM!K:K,MATCH($P687,F_ProdBM!$P:$P,0)))</f>
        <v/>
      </c>
      <c r="L687" s="390" t="str">
        <f>IF($E687="","",INDEX(F_ProdBM!L:L,MATCH($P687,F_ProdBM!$P:$P,0)))</f>
        <v/>
      </c>
      <c r="M687" s="390" t="str">
        <f>IF($E687="","",INDEX(F_ProdBM!M:M,MATCH($P687,F_ProdBM!$P:$P,0)))</f>
        <v/>
      </c>
      <c r="N687" s="390" t="str">
        <f>IF($E687="","",INDEX(F_ProdBM!N:N,MATCH($P687,F_ProdBM!$P:$P,0)))</f>
        <v/>
      </c>
      <c r="P687" s="175" t="str">
        <f>EUconst_SubMeasureImpact&amp;R667&amp;"_"&amp;D687</f>
        <v>SubMeasImp__7</v>
      </c>
    </row>
    <row r="688" spans="2:16" ht="12.75" customHeight="1" x14ac:dyDescent="0.2">
      <c r="B688" s="343"/>
      <c r="C688" s="343"/>
      <c r="D688" s="344">
        <v>8</v>
      </c>
      <c r="E688" s="1298" t="str">
        <f>IF(INDEX(F_ProdBM!E:E,MATCH($P688,F_ProdBM!$P:$P,0))="","",INDEX(F_ProdBM!E:E,MATCH($P688,F_ProdBM!$P:$P,0)))</f>
        <v/>
      </c>
      <c r="F688" s="1299"/>
      <c r="G688" s="755" t="str">
        <f>IF(INDEX(F_ProdBM!G:G,MATCH($P688,F_ProdBM!$P:$P,0))="","",INDEX(F_ProdBM!G:G,MATCH($P688,F_ProdBM!$P:$P,0)))</f>
        <v/>
      </c>
      <c r="H688" s="756"/>
      <c r="I688" s="390" t="str">
        <f>IF($E688="","",INDEX(F_ProdBM!I:I,MATCH($P688,F_ProdBM!$P:$P,0)))</f>
        <v/>
      </c>
      <c r="J688" s="390" t="str">
        <f>IF($E688="","",INDEX(F_ProdBM!J:J,MATCH($P688,F_ProdBM!$P:$P,0)))</f>
        <v/>
      </c>
      <c r="K688" s="390" t="str">
        <f>IF($E688="","",INDEX(F_ProdBM!K:K,MATCH($P688,F_ProdBM!$P:$P,0)))</f>
        <v/>
      </c>
      <c r="L688" s="390" t="str">
        <f>IF($E688="","",INDEX(F_ProdBM!L:L,MATCH($P688,F_ProdBM!$P:$P,0)))</f>
        <v/>
      </c>
      <c r="M688" s="390" t="str">
        <f>IF($E688="","",INDEX(F_ProdBM!M:M,MATCH($P688,F_ProdBM!$P:$P,0)))</f>
        <v/>
      </c>
      <c r="N688" s="390" t="str">
        <f>IF($E688="","",INDEX(F_ProdBM!N:N,MATCH($P688,F_ProdBM!$P:$P,0)))</f>
        <v/>
      </c>
      <c r="P688" s="175" t="str">
        <f>EUconst_SubMeasureImpact&amp;R667&amp;"_"&amp;D688</f>
        <v>SubMeasImp__8</v>
      </c>
    </row>
    <row r="689" spans="2:16" ht="12.75" customHeight="1" x14ac:dyDescent="0.2">
      <c r="B689" s="343"/>
      <c r="C689" s="343"/>
      <c r="D689" s="344">
        <v>9</v>
      </c>
      <c r="E689" s="1298" t="str">
        <f>IF(INDEX(F_ProdBM!E:E,MATCH($P689,F_ProdBM!$P:$P,0))="","",INDEX(F_ProdBM!E:E,MATCH($P689,F_ProdBM!$P:$P,0)))</f>
        <v/>
      </c>
      <c r="F689" s="1299"/>
      <c r="G689" s="755" t="str">
        <f>IF(INDEX(F_ProdBM!G:G,MATCH($P689,F_ProdBM!$P:$P,0))="","",INDEX(F_ProdBM!G:G,MATCH($P689,F_ProdBM!$P:$P,0)))</f>
        <v/>
      </c>
      <c r="H689" s="756"/>
      <c r="I689" s="390" t="str">
        <f>IF($E689="","",INDEX(F_ProdBM!I:I,MATCH($P689,F_ProdBM!$P:$P,0)))</f>
        <v/>
      </c>
      <c r="J689" s="390" t="str">
        <f>IF($E689="","",INDEX(F_ProdBM!J:J,MATCH($P689,F_ProdBM!$P:$P,0)))</f>
        <v/>
      </c>
      <c r="K689" s="390" t="str">
        <f>IF($E689="","",INDEX(F_ProdBM!K:K,MATCH($P689,F_ProdBM!$P:$P,0)))</f>
        <v/>
      </c>
      <c r="L689" s="390" t="str">
        <f>IF($E689="","",INDEX(F_ProdBM!L:L,MATCH($P689,F_ProdBM!$P:$P,0)))</f>
        <v/>
      </c>
      <c r="M689" s="390" t="str">
        <f>IF($E689="","",INDEX(F_ProdBM!M:M,MATCH($P689,F_ProdBM!$P:$P,0)))</f>
        <v/>
      </c>
      <c r="N689" s="390" t="str">
        <f>IF($E689="","",INDEX(F_ProdBM!N:N,MATCH($P689,F_ProdBM!$P:$P,0)))</f>
        <v/>
      </c>
      <c r="P689" s="175" t="str">
        <f>EUconst_SubMeasureImpact&amp;R667&amp;"_"&amp;D689</f>
        <v>SubMeasImp__9</v>
      </c>
    </row>
    <row r="690" spans="2:16" ht="12.75" customHeight="1" x14ac:dyDescent="0.2">
      <c r="B690" s="343"/>
      <c r="C690" s="343"/>
      <c r="D690" s="344">
        <v>10</v>
      </c>
      <c r="E690" s="1300" t="str">
        <f>IF(INDEX(F_ProdBM!E:E,MATCH($P690,F_ProdBM!$P:$P,0))="","",INDEX(F_ProdBM!E:E,MATCH($P690,F_ProdBM!$P:$P,0)))</f>
        <v/>
      </c>
      <c r="F690" s="1301"/>
      <c r="G690" s="753" t="str">
        <f>IF(INDEX(F_ProdBM!G:G,MATCH($P690,F_ProdBM!$P:$P,0))="","",INDEX(F_ProdBM!G:G,MATCH($P690,F_ProdBM!$P:$P,0)))</f>
        <v/>
      </c>
      <c r="H690" s="754"/>
      <c r="I690" s="391" t="str">
        <f>IF($E690="","",INDEX(F_ProdBM!I:I,MATCH($P690,F_ProdBM!$P:$P,0)))</f>
        <v/>
      </c>
      <c r="J690" s="391" t="str">
        <f>IF($E690="","",INDEX(F_ProdBM!J:J,MATCH($P690,F_ProdBM!$P:$P,0)))</f>
        <v/>
      </c>
      <c r="K690" s="391" t="str">
        <f>IF($E690="","",INDEX(F_ProdBM!K:K,MATCH($P690,F_ProdBM!$P:$P,0)))</f>
        <v/>
      </c>
      <c r="L690" s="391" t="str">
        <f>IF($E690="","",INDEX(F_ProdBM!L:L,MATCH($P690,F_ProdBM!$P:$P,0)))</f>
        <v/>
      </c>
      <c r="M690" s="391" t="str">
        <f>IF($E690="","",INDEX(F_ProdBM!M:M,MATCH($P690,F_ProdBM!$P:$P,0)))</f>
        <v/>
      </c>
      <c r="N690" s="391" t="str">
        <f>IF($E690="","",INDEX(F_ProdBM!N:N,MATCH($P690,F_ProdBM!$P:$P,0)))</f>
        <v/>
      </c>
      <c r="P690" s="175" t="str">
        <f>EUconst_SubMeasureImpact&amp;R667&amp;"_"&amp;D690</f>
        <v>SubMeasImp__10</v>
      </c>
    </row>
    <row r="691" spans="2:16" ht="12.75" customHeight="1" x14ac:dyDescent="0.2">
      <c r="B691" s="343"/>
      <c r="C691" s="343"/>
      <c r="H691" s="669" t="str">
        <f>Translations!$B$323</f>
        <v>ОБЩО</v>
      </c>
      <c r="I691" s="434" t="str">
        <f>IF(COUNT(I681:I690)=0,"",SUM(I681:I690))</f>
        <v/>
      </c>
      <c r="J691" s="434" t="str">
        <f t="shared" ref="J691:N691" si="48">IF(COUNT(J681:J690)=0,"",SUM(J681:J690))</f>
        <v/>
      </c>
      <c r="K691" s="434" t="str">
        <f t="shared" si="48"/>
        <v/>
      </c>
      <c r="L691" s="434" t="str">
        <f t="shared" si="48"/>
        <v/>
      </c>
      <c r="M691" s="434" t="str">
        <f t="shared" si="48"/>
        <v/>
      </c>
      <c r="N691" s="434" t="str">
        <f t="shared" si="48"/>
        <v/>
      </c>
    </row>
    <row r="692" spans="2:16" ht="5.0999999999999996" customHeight="1" x14ac:dyDescent="0.2">
      <c r="B692" s="343"/>
      <c r="C692" s="343"/>
    </row>
    <row r="693" spans="2:16" ht="12.75" customHeight="1" x14ac:dyDescent="0.2">
      <c r="B693" s="343"/>
      <c r="C693" s="343"/>
      <c r="D693" s="752" t="s">
        <v>121</v>
      </c>
      <c r="E693" s="30" t="str">
        <f>Translations!$B$324</f>
        <v>Дял на въздействието на всяка мярка (100 % = референтна стойност по време на изходното ниво, точка i.)</v>
      </c>
    </row>
    <row r="694" spans="2:16" ht="5.0999999999999996" customHeight="1" x14ac:dyDescent="0.2">
      <c r="B694" s="343"/>
      <c r="C694" s="343"/>
    </row>
    <row r="695" spans="2:16" ht="12.75" customHeight="1" x14ac:dyDescent="0.2">
      <c r="B695" s="343"/>
      <c r="C695" s="343"/>
      <c r="E695" s="387" t="str">
        <f>Translations!$B$199</f>
        <v>Мярка</v>
      </c>
      <c r="F695" s="644"/>
      <c r="G695" s="435" t="str">
        <f>Translations!$B$228</f>
        <v>Инвестиции</v>
      </c>
      <c r="I695" s="388">
        <v>2025</v>
      </c>
      <c r="J695" s="388">
        <v>2030</v>
      </c>
      <c r="K695" s="388">
        <v>2035</v>
      </c>
      <c r="L695" s="388">
        <v>2040</v>
      </c>
      <c r="M695" s="388">
        <v>2045</v>
      </c>
      <c r="N695" s="388">
        <v>2050</v>
      </c>
    </row>
    <row r="696" spans="2:16" ht="12.75" customHeight="1" x14ac:dyDescent="0.2">
      <c r="B696" s="343"/>
      <c r="C696" s="343"/>
      <c r="D696" s="344">
        <v>1</v>
      </c>
      <c r="E696" s="1310" t="str">
        <f t="shared" ref="E696:E705" si="49">E681</f>
        <v/>
      </c>
      <c r="F696" s="1310"/>
      <c r="G696" s="760" t="str">
        <f t="shared" ref="G696:G705" si="50">G681</f>
        <v/>
      </c>
      <c r="H696" s="761"/>
      <c r="I696" s="389" t="str">
        <f>IF($E696="","",I681*IF(INDEX(F_ProdBM!$H:$H,MATCH($P696,F_ProdBM!$P:$P,0))=0,0,SUM(INDEX(F_ProdBM!I:I,MATCH($P696,F_ProdBM!$P:$P,0)))/INDEX(F_ProdBM!$H:$H,MATCH($P696,F_ProdBM!$P:$P,0))))</f>
        <v/>
      </c>
      <c r="J696" s="389" t="str">
        <f>IF($E696="","",J681*IF(INDEX(F_ProdBM!$H:$H,MATCH($P696,F_ProdBM!$P:$P,0))=0,0,SUM(INDEX(F_ProdBM!J:J,MATCH($P696,F_ProdBM!$P:$P,0)))/INDEX(F_ProdBM!$H:$H,MATCH($P696,F_ProdBM!$P:$P,0))))</f>
        <v/>
      </c>
      <c r="K696" s="389" t="str">
        <f>IF($E696="","",K681*IF(INDEX(F_ProdBM!$H:$H,MATCH($P696,F_ProdBM!$P:$P,0))=0,0,SUM(INDEX(F_ProdBM!K:K,MATCH($P696,F_ProdBM!$P:$P,0)))/INDEX(F_ProdBM!$H:$H,MATCH($P696,F_ProdBM!$P:$P,0))))</f>
        <v/>
      </c>
      <c r="L696" s="389" t="str">
        <f>IF($E696="","",L681*IF(INDEX(F_ProdBM!$H:$H,MATCH($P696,F_ProdBM!$P:$P,0))=0,0,SUM(INDEX(F_ProdBM!L:L,MATCH($P696,F_ProdBM!$P:$P,0)))/INDEX(F_ProdBM!$H:$H,MATCH($P696,F_ProdBM!$P:$P,0))))</f>
        <v/>
      </c>
      <c r="M696" s="389" t="str">
        <f>IF($E696="","",M681*IF(INDEX(F_ProdBM!$H:$H,MATCH($P696,F_ProdBM!$P:$P,0))=0,0,SUM(INDEX(F_ProdBM!M:M,MATCH($P696,F_ProdBM!$P:$P,0)))/INDEX(F_ProdBM!$H:$H,MATCH($P696,F_ProdBM!$P:$P,0))))</f>
        <v/>
      </c>
      <c r="N696" s="389" t="str">
        <f>IF($E696="","",N681*IF(INDEX(F_ProdBM!$H:$H,MATCH($P696,F_ProdBM!$P:$P,0))=0,0,SUM(INDEX(F_ProdBM!N:N,MATCH($P696,F_ProdBM!$P:$P,0)))/INDEX(F_ProdBM!$H:$H,MATCH($P696,F_ProdBM!$P:$P,0))))</f>
        <v/>
      </c>
      <c r="P696" s="175" t="str">
        <f>EUconst_SubAbsoluteReduction&amp;R667</f>
        <v>AbsRed_</v>
      </c>
    </row>
    <row r="697" spans="2:16" ht="12.75" customHeight="1" x14ac:dyDescent="0.2">
      <c r="B697" s="343"/>
      <c r="C697" s="343"/>
      <c r="D697" s="344">
        <v>2</v>
      </c>
      <c r="E697" s="1298" t="str">
        <f t="shared" si="49"/>
        <v/>
      </c>
      <c r="F697" s="1299"/>
      <c r="G697" s="755" t="str">
        <f t="shared" si="50"/>
        <v/>
      </c>
      <c r="H697" s="756"/>
      <c r="I697" s="390" t="str">
        <f>IF($E697="","",I682*IF(INDEX(F_ProdBM!$H:$H,MATCH($P697,F_ProdBM!$P:$P,0))=0,0,SUM(INDEX(F_ProdBM!I:I,MATCH($P697,F_ProdBM!$P:$P,0)))/INDEX(F_ProdBM!$H:$H,MATCH($P697,F_ProdBM!$P:$P,0))))</f>
        <v/>
      </c>
      <c r="J697" s="390" t="str">
        <f>IF($E697="","",J682*IF(INDEX(F_ProdBM!$H:$H,MATCH($P697,F_ProdBM!$P:$P,0))=0,0,SUM(INDEX(F_ProdBM!J:J,MATCH($P697,F_ProdBM!$P:$P,0)))/INDEX(F_ProdBM!$H:$H,MATCH($P697,F_ProdBM!$P:$P,0))))</f>
        <v/>
      </c>
      <c r="K697" s="390" t="str">
        <f>IF($E697="","",K682*IF(INDEX(F_ProdBM!$H:$H,MATCH($P697,F_ProdBM!$P:$P,0))=0,0,SUM(INDEX(F_ProdBM!K:K,MATCH($P697,F_ProdBM!$P:$P,0)))/INDEX(F_ProdBM!$H:$H,MATCH($P697,F_ProdBM!$P:$P,0))))</f>
        <v/>
      </c>
      <c r="L697" s="390" t="str">
        <f>IF($E697="","",L682*IF(INDEX(F_ProdBM!$H:$H,MATCH($P697,F_ProdBM!$P:$P,0))=0,0,SUM(INDEX(F_ProdBM!L:L,MATCH($P697,F_ProdBM!$P:$P,0)))/INDEX(F_ProdBM!$H:$H,MATCH($P697,F_ProdBM!$P:$P,0))))</f>
        <v/>
      </c>
      <c r="M697" s="390" t="str">
        <f>IF($E697="","",M682*IF(INDEX(F_ProdBM!$H:$H,MATCH($P697,F_ProdBM!$P:$P,0))=0,0,SUM(INDEX(F_ProdBM!M:M,MATCH($P697,F_ProdBM!$P:$P,0)))/INDEX(F_ProdBM!$H:$H,MATCH($P697,F_ProdBM!$P:$P,0))))</f>
        <v/>
      </c>
      <c r="N697" s="390" t="str">
        <f>IF($E697="","",N682*IF(INDEX(F_ProdBM!$H:$H,MATCH($P697,F_ProdBM!$P:$P,0))=0,0,SUM(INDEX(F_ProdBM!N:N,MATCH($P697,F_ProdBM!$P:$P,0)))/INDEX(F_ProdBM!$H:$H,MATCH($P697,F_ProdBM!$P:$P,0))))</f>
        <v/>
      </c>
      <c r="P697" s="175" t="str">
        <f>EUconst_SubAbsoluteReduction&amp;R667</f>
        <v>AbsRed_</v>
      </c>
    </row>
    <row r="698" spans="2:16" ht="12.75" customHeight="1" x14ac:dyDescent="0.2">
      <c r="B698" s="343"/>
      <c r="C698" s="343"/>
      <c r="D698" s="344">
        <v>3</v>
      </c>
      <c r="E698" s="1298" t="str">
        <f t="shared" si="49"/>
        <v/>
      </c>
      <c r="F698" s="1299"/>
      <c r="G698" s="755" t="str">
        <f t="shared" si="50"/>
        <v/>
      </c>
      <c r="H698" s="756"/>
      <c r="I698" s="390" t="str">
        <f>IF($E698="","",I683*IF(INDEX(F_ProdBM!$H:$H,MATCH($P698,F_ProdBM!$P:$P,0))=0,0,SUM(INDEX(F_ProdBM!I:I,MATCH($P698,F_ProdBM!$P:$P,0)))/INDEX(F_ProdBM!$H:$H,MATCH($P698,F_ProdBM!$P:$P,0))))</f>
        <v/>
      </c>
      <c r="J698" s="390" t="str">
        <f>IF($E698="","",J683*IF(INDEX(F_ProdBM!$H:$H,MATCH($P698,F_ProdBM!$P:$P,0))=0,0,SUM(INDEX(F_ProdBM!J:J,MATCH($P698,F_ProdBM!$P:$P,0)))/INDEX(F_ProdBM!$H:$H,MATCH($P698,F_ProdBM!$P:$P,0))))</f>
        <v/>
      </c>
      <c r="K698" s="390" t="str">
        <f>IF($E698="","",K683*IF(INDEX(F_ProdBM!$H:$H,MATCH($P698,F_ProdBM!$P:$P,0))=0,0,SUM(INDEX(F_ProdBM!K:K,MATCH($P698,F_ProdBM!$P:$P,0)))/INDEX(F_ProdBM!$H:$H,MATCH($P698,F_ProdBM!$P:$P,0))))</f>
        <v/>
      </c>
      <c r="L698" s="390" t="str">
        <f>IF($E698="","",L683*IF(INDEX(F_ProdBM!$H:$H,MATCH($P698,F_ProdBM!$P:$P,0))=0,0,SUM(INDEX(F_ProdBM!L:L,MATCH($P698,F_ProdBM!$P:$P,0)))/INDEX(F_ProdBM!$H:$H,MATCH($P698,F_ProdBM!$P:$P,0))))</f>
        <v/>
      </c>
      <c r="M698" s="390" t="str">
        <f>IF($E698="","",M683*IF(INDEX(F_ProdBM!$H:$H,MATCH($P698,F_ProdBM!$P:$P,0))=0,0,SUM(INDEX(F_ProdBM!M:M,MATCH($P698,F_ProdBM!$P:$P,0)))/INDEX(F_ProdBM!$H:$H,MATCH($P698,F_ProdBM!$P:$P,0))))</f>
        <v/>
      </c>
      <c r="N698" s="390" t="str">
        <f>IF($E698="","",N683*IF(INDEX(F_ProdBM!$H:$H,MATCH($P698,F_ProdBM!$P:$P,0))=0,0,SUM(INDEX(F_ProdBM!N:N,MATCH($P698,F_ProdBM!$P:$P,0)))/INDEX(F_ProdBM!$H:$H,MATCH($P698,F_ProdBM!$P:$P,0))))</f>
        <v/>
      </c>
      <c r="P698" s="175" t="str">
        <f>EUconst_SubAbsoluteReduction&amp;R667</f>
        <v>AbsRed_</v>
      </c>
    </row>
    <row r="699" spans="2:16" ht="12.75" customHeight="1" x14ac:dyDescent="0.2">
      <c r="B699" s="343"/>
      <c r="C699" s="343"/>
      <c r="D699" s="344">
        <v>4</v>
      </c>
      <c r="E699" s="1298" t="str">
        <f t="shared" si="49"/>
        <v/>
      </c>
      <c r="F699" s="1299"/>
      <c r="G699" s="755" t="str">
        <f t="shared" si="50"/>
        <v/>
      </c>
      <c r="H699" s="756"/>
      <c r="I699" s="390" t="str">
        <f>IF($E699="","",I684*IF(INDEX(F_ProdBM!$H:$H,MATCH($P699,F_ProdBM!$P:$P,0))=0,0,SUM(INDEX(F_ProdBM!I:I,MATCH($P699,F_ProdBM!$P:$P,0)))/INDEX(F_ProdBM!$H:$H,MATCH($P699,F_ProdBM!$P:$P,0))))</f>
        <v/>
      </c>
      <c r="J699" s="390" t="str">
        <f>IF($E699="","",J684*IF(INDEX(F_ProdBM!$H:$H,MATCH($P699,F_ProdBM!$P:$P,0))=0,0,SUM(INDEX(F_ProdBM!J:J,MATCH($P699,F_ProdBM!$P:$P,0)))/INDEX(F_ProdBM!$H:$H,MATCH($P699,F_ProdBM!$P:$P,0))))</f>
        <v/>
      </c>
      <c r="K699" s="390" t="str">
        <f>IF($E699="","",K684*IF(INDEX(F_ProdBM!$H:$H,MATCH($P699,F_ProdBM!$P:$P,0))=0,0,SUM(INDEX(F_ProdBM!K:K,MATCH($P699,F_ProdBM!$P:$P,0)))/INDEX(F_ProdBM!$H:$H,MATCH($P699,F_ProdBM!$P:$P,0))))</f>
        <v/>
      </c>
      <c r="L699" s="390" t="str">
        <f>IF($E699="","",L684*IF(INDEX(F_ProdBM!$H:$H,MATCH($P699,F_ProdBM!$P:$P,0))=0,0,SUM(INDEX(F_ProdBM!L:L,MATCH($P699,F_ProdBM!$P:$P,0)))/INDEX(F_ProdBM!$H:$H,MATCH($P699,F_ProdBM!$P:$P,0))))</f>
        <v/>
      </c>
      <c r="M699" s="390" t="str">
        <f>IF($E699="","",M684*IF(INDEX(F_ProdBM!$H:$H,MATCH($P699,F_ProdBM!$P:$P,0))=0,0,SUM(INDEX(F_ProdBM!M:M,MATCH($P699,F_ProdBM!$P:$P,0)))/INDEX(F_ProdBM!$H:$H,MATCH($P699,F_ProdBM!$P:$P,0))))</f>
        <v/>
      </c>
      <c r="N699" s="390" t="str">
        <f>IF($E699="","",N684*IF(INDEX(F_ProdBM!$H:$H,MATCH($P699,F_ProdBM!$P:$P,0))=0,0,SUM(INDEX(F_ProdBM!N:N,MATCH($P699,F_ProdBM!$P:$P,0)))/INDEX(F_ProdBM!$H:$H,MATCH($P699,F_ProdBM!$P:$P,0))))</f>
        <v/>
      </c>
      <c r="P699" s="175" t="str">
        <f>EUconst_SubAbsoluteReduction&amp;R667</f>
        <v>AbsRed_</v>
      </c>
    </row>
    <row r="700" spans="2:16" ht="12.75" customHeight="1" x14ac:dyDescent="0.2">
      <c r="B700" s="343"/>
      <c r="C700" s="343"/>
      <c r="D700" s="344">
        <v>5</v>
      </c>
      <c r="E700" s="1298" t="str">
        <f t="shared" si="49"/>
        <v/>
      </c>
      <c r="F700" s="1299"/>
      <c r="G700" s="755" t="str">
        <f t="shared" si="50"/>
        <v/>
      </c>
      <c r="H700" s="756"/>
      <c r="I700" s="390" t="str">
        <f>IF($E700="","",I685*IF(INDEX(F_ProdBM!$H:$H,MATCH($P700,F_ProdBM!$P:$P,0))=0,0,SUM(INDEX(F_ProdBM!I:I,MATCH($P700,F_ProdBM!$P:$P,0)))/INDEX(F_ProdBM!$H:$H,MATCH($P700,F_ProdBM!$P:$P,0))))</f>
        <v/>
      </c>
      <c r="J700" s="390" t="str">
        <f>IF($E700="","",J685*IF(INDEX(F_ProdBM!$H:$H,MATCH($P700,F_ProdBM!$P:$P,0))=0,0,SUM(INDEX(F_ProdBM!J:J,MATCH($P700,F_ProdBM!$P:$P,0)))/INDEX(F_ProdBM!$H:$H,MATCH($P700,F_ProdBM!$P:$P,0))))</f>
        <v/>
      </c>
      <c r="K700" s="390" t="str">
        <f>IF($E700="","",K685*IF(INDEX(F_ProdBM!$H:$H,MATCH($P700,F_ProdBM!$P:$P,0))=0,0,SUM(INDEX(F_ProdBM!K:K,MATCH($P700,F_ProdBM!$P:$P,0)))/INDEX(F_ProdBM!$H:$H,MATCH($P700,F_ProdBM!$P:$P,0))))</f>
        <v/>
      </c>
      <c r="L700" s="390" t="str">
        <f>IF($E700="","",L685*IF(INDEX(F_ProdBM!$H:$H,MATCH($P700,F_ProdBM!$P:$P,0))=0,0,SUM(INDEX(F_ProdBM!L:L,MATCH($P700,F_ProdBM!$P:$P,0)))/INDEX(F_ProdBM!$H:$H,MATCH($P700,F_ProdBM!$P:$P,0))))</f>
        <v/>
      </c>
      <c r="M700" s="390" t="str">
        <f>IF($E700="","",M685*IF(INDEX(F_ProdBM!$H:$H,MATCH($P700,F_ProdBM!$P:$P,0))=0,0,SUM(INDEX(F_ProdBM!M:M,MATCH($P700,F_ProdBM!$P:$P,0)))/INDEX(F_ProdBM!$H:$H,MATCH($P700,F_ProdBM!$P:$P,0))))</f>
        <v/>
      </c>
      <c r="N700" s="390" t="str">
        <f>IF($E700="","",N685*IF(INDEX(F_ProdBM!$H:$H,MATCH($P700,F_ProdBM!$P:$P,0))=0,0,SUM(INDEX(F_ProdBM!N:N,MATCH($P700,F_ProdBM!$P:$P,0)))/INDEX(F_ProdBM!$H:$H,MATCH($P700,F_ProdBM!$P:$P,0))))</f>
        <v/>
      </c>
      <c r="P700" s="175" t="str">
        <f>EUconst_SubAbsoluteReduction&amp;R667</f>
        <v>AbsRed_</v>
      </c>
    </row>
    <row r="701" spans="2:16" ht="12.75" customHeight="1" x14ac:dyDescent="0.2">
      <c r="B701" s="343"/>
      <c r="C701" s="343"/>
      <c r="D701" s="344">
        <v>6</v>
      </c>
      <c r="E701" s="1298" t="str">
        <f t="shared" si="49"/>
        <v/>
      </c>
      <c r="F701" s="1299"/>
      <c r="G701" s="755" t="str">
        <f t="shared" si="50"/>
        <v/>
      </c>
      <c r="H701" s="756"/>
      <c r="I701" s="390" t="str">
        <f>IF($E701="","",I686*IF(INDEX(F_ProdBM!$H:$H,MATCH($P701,F_ProdBM!$P:$P,0))=0,0,SUM(INDEX(F_ProdBM!I:I,MATCH($P701,F_ProdBM!$P:$P,0)))/INDEX(F_ProdBM!$H:$H,MATCH($P701,F_ProdBM!$P:$P,0))))</f>
        <v/>
      </c>
      <c r="J701" s="390" t="str">
        <f>IF($E701="","",J686*IF(INDEX(F_ProdBM!$H:$H,MATCH($P701,F_ProdBM!$P:$P,0))=0,0,SUM(INDEX(F_ProdBM!J:J,MATCH($P701,F_ProdBM!$P:$P,0)))/INDEX(F_ProdBM!$H:$H,MATCH($P701,F_ProdBM!$P:$P,0))))</f>
        <v/>
      </c>
      <c r="K701" s="390" t="str">
        <f>IF($E701="","",K686*IF(INDEX(F_ProdBM!$H:$H,MATCH($P701,F_ProdBM!$P:$P,0))=0,0,SUM(INDEX(F_ProdBM!K:K,MATCH($P701,F_ProdBM!$P:$P,0)))/INDEX(F_ProdBM!$H:$H,MATCH($P701,F_ProdBM!$P:$P,0))))</f>
        <v/>
      </c>
      <c r="L701" s="390" t="str">
        <f>IF($E701="","",L686*IF(INDEX(F_ProdBM!$H:$H,MATCH($P701,F_ProdBM!$P:$P,0))=0,0,SUM(INDEX(F_ProdBM!L:L,MATCH($P701,F_ProdBM!$P:$P,0)))/INDEX(F_ProdBM!$H:$H,MATCH($P701,F_ProdBM!$P:$P,0))))</f>
        <v/>
      </c>
      <c r="M701" s="390" t="str">
        <f>IF($E701="","",M686*IF(INDEX(F_ProdBM!$H:$H,MATCH($P701,F_ProdBM!$P:$P,0))=0,0,SUM(INDEX(F_ProdBM!M:M,MATCH($P701,F_ProdBM!$P:$P,0)))/INDEX(F_ProdBM!$H:$H,MATCH($P701,F_ProdBM!$P:$P,0))))</f>
        <v/>
      </c>
      <c r="N701" s="390" t="str">
        <f>IF($E701="","",N686*IF(INDEX(F_ProdBM!$H:$H,MATCH($P701,F_ProdBM!$P:$P,0))=0,0,SUM(INDEX(F_ProdBM!N:N,MATCH($P701,F_ProdBM!$P:$P,0)))/INDEX(F_ProdBM!$H:$H,MATCH($P701,F_ProdBM!$P:$P,0))))</f>
        <v/>
      </c>
      <c r="P701" s="175" t="str">
        <f>EUconst_SubAbsoluteReduction&amp;R667</f>
        <v>AbsRed_</v>
      </c>
    </row>
    <row r="702" spans="2:16" ht="12.75" customHeight="1" x14ac:dyDescent="0.2">
      <c r="B702" s="343"/>
      <c r="C702" s="343"/>
      <c r="D702" s="344">
        <v>7</v>
      </c>
      <c r="E702" s="1298" t="str">
        <f t="shared" si="49"/>
        <v/>
      </c>
      <c r="F702" s="1299"/>
      <c r="G702" s="755" t="str">
        <f t="shared" si="50"/>
        <v/>
      </c>
      <c r="H702" s="756"/>
      <c r="I702" s="390" t="str">
        <f>IF($E702="","",I687*IF(INDEX(F_ProdBM!$H:$H,MATCH($P702,F_ProdBM!$P:$P,0))=0,0,SUM(INDEX(F_ProdBM!I:I,MATCH($P702,F_ProdBM!$P:$P,0)))/INDEX(F_ProdBM!$H:$H,MATCH($P702,F_ProdBM!$P:$P,0))))</f>
        <v/>
      </c>
      <c r="J702" s="390" t="str">
        <f>IF($E702="","",J687*IF(INDEX(F_ProdBM!$H:$H,MATCH($P702,F_ProdBM!$P:$P,0))=0,0,SUM(INDEX(F_ProdBM!J:J,MATCH($P702,F_ProdBM!$P:$P,0)))/INDEX(F_ProdBM!$H:$H,MATCH($P702,F_ProdBM!$P:$P,0))))</f>
        <v/>
      </c>
      <c r="K702" s="390" t="str">
        <f>IF($E702="","",K687*IF(INDEX(F_ProdBM!$H:$H,MATCH($P702,F_ProdBM!$P:$P,0))=0,0,SUM(INDEX(F_ProdBM!K:K,MATCH($P702,F_ProdBM!$P:$P,0)))/INDEX(F_ProdBM!$H:$H,MATCH($P702,F_ProdBM!$P:$P,0))))</f>
        <v/>
      </c>
      <c r="L702" s="390" t="str">
        <f>IF($E702="","",L687*IF(INDEX(F_ProdBM!$H:$H,MATCH($P702,F_ProdBM!$P:$P,0))=0,0,SUM(INDEX(F_ProdBM!L:L,MATCH($P702,F_ProdBM!$P:$P,0)))/INDEX(F_ProdBM!$H:$H,MATCH($P702,F_ProdBM!$P:$P,0))))</f>
        <v/>
      </c>
      <c r="M702" s="390" t="str">
        <f>IF($E702="","",M687*IF(INDEX(F_ProdBM!$H:$H,MATCH($P702,F_ProdBM!$P:$P,0))=0,0,SUM(INDEX(F_ProdBM!M:M,MATCH($P702,F_ProdBM!$P:$P,0)))/INDEX(F_ProdBM!$H:$H,MATCH($P702,F_ProdBM!$P:$P,0))))</f>
        <v/>
      </c>
      <c r="N702" s="390" t="str">
        <f>IF($E702="","",N687*IF(INDEX(F_ProdBM!$H:$H,MATCH($P702,F_ProdBM!$P:$P,0))=0,0,SUM(INDEX(F_ProdBM!N:N,MATCH($P702,F_ProdBM!$P:$P,0)))/INDEX(F_ProdBM!$H:$H,MATCH($P702,F_ProdBM!$P:$P,0))))</f>
        <v/>
      </c>
      <c r="P702" s="175" t="str">
        <f>EUconst_SubAbsoluteReduction&amp;R667</f>
        <v>AbsRed_</v>
      </c>
    </row>
    <row r="703" spans="2:16" ht="12.75" customHeight="1" x14ac:dyDescent="0.2">
      <c r="B703" s="343"/>
      <c r="C703" s="343"/>
      <c r="D703" s="344">
        <v>8</v>
      </c>
      <c r="E703" s="1298" t="str">
        <f t="shared" si="49"/>
        <v/>
      </c>
      <c r="F703" s="1299"/>
      <c r="G703" s="755" t="str">
        <f t="shared" si="50"/>
        <v/>
      </c>
      <c r="H703" s="756"/>
      <c r="I703" s="390" t="str">
        <f>IF($E703="","",I688*IF(INDEX(F_ProdBM!$H:$H,MATCH($P703,F_ProdBM!$P:$P,0))=0,0,SUM(INDEX(F_ProdBM!I:I,MATCH($P703,F_ProdBM!$P:$P,0)))/INDEX(F_ProdBM!$H:$H,MATCH($P703,F_ProdBM!$P:$P,0))))</f>
        <v/>
      </c>
      <c r="J703" s="390" t="str">
        <f>IF($E703="","",J688*IF(INDEX(F_ProdBM!$H:$H,MATCH($P703,F_ProdBM!$P:$P,0))=0,0,SUM(INDEX(F_ProdBM!J:J,MATCH($P703,F_ProdBM!$P:$P,0)))/INDEX(F_ProdBM!$H:$H,MATCH($P703,F_ProdBM!$P:$P,0))))</f>
        <v/>
      </c>
      <c r="K703" s="390" t="str">
        <f>IF($E703="","",K688*IF(INDEX(F_ProdBM!$H:$H,MATCH($P703,F_ProdBM!$P:$P,0))=0,0,SUM(INDEX(F_ProdBM!K:K,MATCH($P703,F_ProdBM!$P:$P,0)))/INDEX(F_ProdBM!$H:$H,MATCH($P703,F_ProdBM!$P:$P,0))))</f>
        <v/>
      </c>
      <c r="L703" s="390" t="str">
        <f>IF($E703="","",L688*IF(INDEX(F_ProdBM!$H:$H,MATCH($P703,F_ProdBM!$P:$P,0))=0,0,SUM(INDEX(F_ProdBM!L:L,MATCH($P703,F_ProdBM!$P:$P,0)))/INDEX(F_ProdBM!$H:$H,MATCH($P703,F_ProdBM!$P:$P,0))))</f>
        <v/>
      </c>
      <c r="M703" s="390" t="str">
        <f>IF($E703="","",M688*IF(INDEX(F_ProdBM!$H:$H,MATCH($P703,F_ProdBM!$P:$P,0))=0,0,SUM(INDEX(F_ProdBM!M:M,MATCH($P703,F_ProdBM!$P:$P,0)))/INDEX(F_ProdBM!$H:$H,MATCH($P703,F_ProdBM!$P:$P,0))))</f>
        <v/>
      </c>
      <c r="N703" s="390" t="str">
        <f>IF($E703="","",N688*IF(INDEX(F_ProdBM!$H:$H,MATCH($P703,F_ProdBM!$P:$P,0))=0,0,SUM(INDEX(F_ProdBM!N:N,MATCH($P703,F_ProdBM!$P:$P,0)))/INDEX(F_ProdBM!$H:$H,MATCH($P703,F_ProdBM!$P:$P,0))))</f>
        <v/>
      </c>
      <c r="P703" s="175" t="str">
        <f>EUconst_SubAbsoluteReduction&amp;R667</f>
        <v>AbsRed_</v>
      </c>
    </row>
    <row r="704" spans="2:16" ht="12.75" customHeight="1" x14ac:dyDescent="0.2">
      <c r="B704" s="343"/>
      <c r="C704" s="343"/>
      <c r="D704" s="344">
        <v>9</v>
      </c>
      <c r="E704" s="1298" t="str">
        <f t="shared" si="49"/>
        <v/>
      </c>
      <c r="F704" s="1299"/>
      <c r="G704" s="755" t="str">
        <f t="shared" si="50"/>
        <v/>
      </c>
      <c r="H704" s="756"/>
      <c r="I704" s="390" t="str">
        <f>IF($E704="","",I689*IF(INDEX(F_ProdBM!$H:$H,MATCH($P704,F_ProdBM!$P:$P,0))=0,0,SUM(INDEX(F_ProdBM!I:I,MATCH($P704,F_ProdBM!$P:$P,0)))/INDEX(F_ProdBM!$H:$H,MATCH($P704,F_ProdBM!$P:$P,0))))</f>
        <v/>
      </c>
      <c r="J704" s="390" t="str">
        <f>IF($E704="","",J689*IF(INDEX(F_ProdBM!$H:$H,MATCH($P704,F_ProdBM!$P:$P,0))=0,0,SUM(INDEX(F_ProdBM!J:J,MATCH($P704,F_ProdBM!$P:$P,0)))/INDEX(F_ProdBM!$H:$H,MATCH($P704,F_ProdBM!$P:$P,0))))</f>
        <v/>
      </c>
      <c r="K704" s="390" t="str">
        <f>IF($E704="","",K689*IF(INDEX(F_ProdBM!$H:$H,MATCH($P704,F_ProdBM!$P:$P,0))=0,0,SUM(INDEX(F_ProdBM!K:K,MATCH($P704,F_ProdBM!$P:$P,0)))/INDEX(F_ProdBM!$H:$H,MATCH($P704,F_ProdBM!$P:$P,0))))</f>
        <v/>
      </c>
      <c r="L704" s="390" t="str">
        <f>IF($E704="","",L689*IF(INDEX(F_ProdBM!$H:$H,MATCH($P704,F_ProdBM!$P:$P,0))=0,0,SUM(INDEX(F_ProdBM!L:L,MATCH($P704,F_ProdBM!$P:$P,0)))/INDEX(F_ProdBM!$H:$H,MATCH($P704,F_ProdBM!$P:$P,0))))</f>
        <v/>
      </c>
      <c r="M704" s="390" t="str">
        <f>IF($E704="","",M689*IF(INDEX(F_ProdBM!$H:$H,MATCH($P704,F_ProdBM!$P:$P,0))=0,0,SUM(INDEX(F_ProdBM!M:M,MATCH($P704,F_ProdBM!$P:$P,0)))/INDEX(F_ProdBM!$H:$H,MATCH($P704,F_ProdBM!$P:$P,0))))</f>
        <v/>
      </c>
      <c r="N704" s="390" t="str">
        <f>IF($E704="","",N689*IF(INDEX(F_ProdBM!$H:$H,MATCH($P704,F_ProdBM!$P:$P,0))=0,0,SUM(INDEX(F_ProdBM!N:N,MATCH($P704,F_ProdBM!$P:$P,0)))/INDEX(F_ProdBM!$H:$H,MATCH($P704,F_ProdBM!$P:$P,0))))</f>
        <v/>
      </c>
      <c r="P704" s="175" t="str">
        <f>EUconst_SubAbsoluteReduction&amp;R667</f>
        <v>AbsRed_</v>
      </c>
    </row>
    <row r="705" spans="1:18" ht="12.75" customHeight="1" x14ac:dyDescent="0.2">
      <c r="B705" s="343"/>
      <c r="C705" s="343"/>
      <c r="D705" s="344">
        <v>10</v>
      </c>
      <c r="E705" s="1300" t="str">
        <f t="shared" si="49"/>
        <v/>
      </c>
      <c r="F705" s="1301"/>
      <c r="G705" s="753" t="str">
        <f t="shared" si="50"/>
        <v/>
      </c>
      <c r="H705" s="754"/>
      <c r="I705" s="391" t="str">
        <f>IF($E705="","",I690*IF(INDEX(F_ProdBM!$H:$H,MATCH($P705,F_ProdBM!$P:$P,0))=0,0,SUM(INDEX(F_ProdBM!I:I,MATCH($P705,F_ProdBM!$P:$P,0)))/INDEX(F_ProdBM!$H:$H,MATCH($P705,F_ProdBM!$P:$P,0))))</f>
        <v/>
      </c>
      <c r="J705" s="391" t="str">
        <f>IF($E705="","",J690*IF(INDEX(F_ProdBM!$H:$H,MATCH($P705,F_ProdBM!$P:$P,0))=0,0,SUM(INDEX(F_ProdBM!J:J,MATCH($P705,F_ProdBM!$P:$P,0)))/INDEX(F_ProdBM!$H:$H,MATCH($P705,F_ProdBM!$P:$P,0))))</f>
        <v/>
      </c>
      <c r="K705" s="391" t="str">
        <f>IF($E705="","",K690*IF(INDEX(F_ProdBM!$H:$H,MATCH($P705,F_ProdBM!$P:$P,0))=0,0,SUM(INDEX(F_ProdBM!K:K,MATCH($P705,F_ProdBM!$P:$P,0)))/INDEX(F_ProdBM!$H:$H,MATCH($P705,F_ProdBM!$P:$P,0))))</f>
        <v/>
      </c>
      <c r="L705" s="391" t="str">
        <f>IF($E705="","",L690*IF(INDEX(F_ProdBM!$H:$H,MATCH($P705,F_ProdBM!$P:$P,0))=0,0,SUM(INDEX(F_ProdBM!L:L,MATCH($P705,F_ProdBM!$P:$P,0)))/INDEX(F_ProdBM!$H:$H,MATCH($P705,F_ProdBM!$P:$P,0))))</f>
        <v/>
      </c>
      <c r="M705" s="391" t="str">
        <f>IF($E705="","",M690*IF(INDEX(F_ProdBM!$H:$H,MATCH($P705,F_ProdBM!$P:$P,0))=0,0,SUM(INDEX(F_ProdBM!M:M,MATCH($P705,F_ProdBM!$P:$P,0)))/INDEX(F_ProdBM!$H:$H,MATCH($P705,F_ProdBM!$P:$P,0))))</f>
        <v/>
      </c>
      <c r="N705" s="391" t="str">
        <f>IF($E705="","",N690*IF(INDEX(F_ProdBM!$H:$H,MATCH($P705,F_ProdBM!$P:$P,0))=0,0,SUM(INDEX(F_ProdBM!N:N,MATCH($P705,F_ProdBM!$P:$P,0)))/INDEX(F_ProdBM!$H:$H,MATCH($P705,F_ProdBM!$P:$P,0))))</f>
        <v/>
      </c>
      <c r="P705" s="175" t="str">
        <f>EUconst_SubAbsoluteReduction&amp;R667</f>
        <v>AbsRed_</v>
      </c>
    </row>
    <row r="706" spans="1:18" ht="12.75" customHeight="1" x14ac:dyDescent="0.2">
      <c r="B706" s="343"/>
      <c r="C706" s="343"/>
      <c r="H706" s="669" t="str">
        <f>Translations!$B$323</f>
        <v>ОБЩО</v>
      </c>
      <c r="I706" s="386" t="str">
        <f t="shared" ref="I706:N706" si="51">IF(I676=EUconst_Cessation,-1,IF(COUNT(I696:I705)=0,"",SUM(I696:I705)))</f>
        <v/>
      </c>
      <c r="J706" s="386" t="str">
        <f t="shared" si="51"/>
        <v/>
      </c>
      <c r="K706" s="386" t="str">
        <f t="shared" si="51"/>
        <v/>
      </c>
      <c r="L706" s="386" t="str">
        <f t="shared" si="51"/>
        <v/>
      </c>
      <c r="M706" s="386" t="str">
        <f t="shared" si="51"/>
        <v/>
      </c>
      <c r="N706" s="386" t="str">
        <f t="shared" si="51"/>
        <v/>
      </c>
    </row>
    <row r="707" spans="1:18" ht="12.75" customHeight="1" x14ac:dyDescent="0.2"/>
    <row r="708" spans="1:18" ht="5.0999999999999996" customHeight="1" thickBot="1" x14ac:dyDescent="0.25">
      <c r="E708" s="432"/>
      <c r="F708" s="644"/>
      <c r="G708" s="644"/>
      <c r="H708" s="644"/>
      <c r="I708" s="644"/>
      <c r="J708" s="644"/>
      <c r="K708" s="644"/>
      <c r="L708" s="644"/>
      <c r="M708" s="644"/>
      <c r="N708" s="644"/>
    </row>
    <row r="709" spans="1:18" ht="5.0999999999999996" customHeight="1" thickBot="1" x14ac:dyDescent="0.3">
      <c r="C709" s="433"/>
      <c r="D709" s="433"/>
      <c r="E709" s="433"/>
      <c r="F709" s="433"/>
      <c r="G709" s="433"/>
      <c r="H709" s="433"/>
      <c r="I709" s="433"/>
      <c r="J709" s="433"/>
      <c r="K709" s="433"/>
      <c r="L709" s="433"/>
      <c r="M709" s="433"/>
      <c r="N709" s="433"/>
    </row>
    <row r="710" spans="1:18" ht="20.100000000000001" customHeight="1" thickBot="1" x14ac:dyDescent="0.25">
      <c r="A710" s="409">
        <v>7</v>
      </c>
      <c r="C710" s="385">
        <f>C667+1</f>
        <v>11</v>
      </c>
      <c r="D710" s="1302" t="str">
        <f>Translations!$B$297</f>
        <v>"Fall-back" подинсталация:</v>
      </c>
      <c r="E710" s="1303"/>
      <c r="F710" s="1303"/>
      <c r="G710" s="1303"/>
      <c r="H710" s="1304"/>
      <c r="I710" s="1305" t="str">
        <f>INDEX(EUconst_FallBackListNames,C710-10)</f>
        <v>Подинсталация на топлинен еталон, CL, не-CBAM</v>
      </c>
      <c r="J710" s="1306"/>
      <c r="K710" s="1306"/>
      <c r="L710" s="1307"/>
      <c r="M710" s="1308" t="str">
        <f>IF(ISBLANK(INDEX(CNTR_FallBackSubInstRelevant,C710-10)),"",IF(INDEX(CNTR_FallBackSubInstRelevant,C710-10),EUConst_Relevant,EUConst_NotRelevant))</f>
        <v/>
      </c>
      <c r="N710" s="1309"/>
      <c r="P710" s="295" t="str">
        <f>Translations!$B$325</f>
        <v>Подробности: Fall-back BM</v>
      </c>
      <c r="R710" s="668" t="str">
        <f>I710</f>
        <v>Подинсталация на топлинен еталон, CL, не-CBAM</v>
      </c>
    </row>
    <row r="711" spans="1:18" ht="5.0999999999999996" customHeight="1" x14ac:dyDescent="0.2"/>
    <row r="712" spans="1:18" ht="25.5" customHeight="1" x14ac:dyDescent="0.2">
      <c r="E712" s="736"/>
      <c r="F712" s="736"/>
      <c r="G712" s="736"/>
      <c r="H712" s="746" t="str">
        <f>Translations!$B$271</f>
        <v>Референтна стойност</v>
      </c>
      <c r="I712" s="1268">
        <f>INDEX(EUconst_EndOfPeriods,COLUMNS($I$281:I712))</f>
        <v>2025</v>
      </c>
      <c r="J712" s="1268">
        <f>INDEX(EUconst_EndOfPeriods,COLUMNS($I$281:J712))</f>
        <v>2030</v>
      </c>
      <c r="K712" s="1268">
        <f>INDEX(EUconst_EndOfPeriods,COLUMNS($I$281:K712))</f>
        <v>2035</v>
      </c>
      <c r="L712" s="1268">
        <f>INDEX(EUconst_EndOfPeriods,COLUMNS($I$281:L712))</f>
        <v>2040</v>
      </c>
      <c r="M712" s="1268">
        <f>INDEX(EUconst_EndOfPeriods,COLUMNS($I$281:M712))</f>
        <v>2045</v>
      </c>
      <c r="N712" s="1268">
        <f>INDEX(EUconst_EndOfPeriods,COLUMNS($I$281:N712))</f>
        <v>2050</v>
      </c>
    </row>
    <row r="713" spans="1:18" ht="12.75" customHeight="1" x14ac:dyDescent="0.2">
      <c r="E713" s="736"/>
      <c r="F713" s="736"/>
      <c r="G713" s="736"/>
      <c r="H713" s="456" t="str">
        <f>INDEX(G_FallBackBM!H:H,MATCH(P714,G_FallBackBM!$P:$P,0)-1)</f>
        <v>t CO2e / TJ</v>
      </c>
      <c r="I713" s="1269"/>
      <c r="J713" s="1269"/>
      <c r="K713" s="1269"/>
      <c r="L713" s="1269"/>
      <c r="M713" s="1269"/>
      <c r="N713" s="1269"/>
    </row>
    <row r="714" spans="1:18" ht="12.75" customHeight="1" x14ac:dyDescent="0.2">
      <c r="B714" s="343"/>
      <c r="C714" s="343"/>
      <c r="D714" s="752" t="s">
        <v>117</v>
      </c>
      <c r="E714" s="1275" t="str">
        <f>Translations!$B$319</f>
        <v>Цели в сравнение с базовата стойност</v>
      </c>
      <c r="F714" s="1275"/>
      <c r="G714" s="1276"/>
      <c r="H714" s="764" t="str">
        <f>INDEX(G_FallBackBM!H:H,MATCH($P714,G_FallBackBM!$P:$P,0))</f>
        <v/>
      </c>
      <c r="I714" s="441" t="str">
        <f>INDEX(G_FallBackBM!I:I,MATCH($P714,G_FallBackBM!$P:$P,0))</f>
        <v>N.A.</v>
      </c>
      <c r="J714" s="441" t="str">
        <f>INDEX(G_FallBackBM!J:J,MATCH($P714,G_FallBackBM!$P:$P,0))</f>
        <v>N.A.</v>
      </c>
      <c r="K714" s="441" t="str">
        <f>INDEX(G_FallBackBM!K:K,MATCH($P714,G_FallBackBM!$P:$P,0))</f>
        <v>N.A.</v>
      </c>
      <c r="L714" s="441" t="str">
        <f>INDEX(G_FallBackBM!L:L,MATCH($P714,G_FallBackBM!$P:$P,0))</f>
        <v>N.A.</v>
      </c>
      <c r="M714" s="441" t="str">
        <f>INDEX(G_FallBackBM!M:M,MATCH($P714,G_FallBackBM!$P:$P,0))</f>
        <v>N.A.</v>
      </c>
      <c r="N714" s="441" t="str">
        <f>INDEX(G_FallBackBM!N:N,MATCH($P714,G_FallBackBM!$P:$P,0))</f>
        <v>N.A.</v>
      </c>
      <c r="P714" s="312" t="str">
        <f>EUconst_SubRelToBaseline&amp;R710</f>
        <v>RelBL_Подинсталация на топлинен еталон, CL, не-CBAM</v>
      </c>
    </row>
    <row r="715" spans="1:18" ht="12.75" customHeight="1" x14ac:dyDescent="0.2">
      <c r="B715" s="343"/>
      <c r="C715" s="343"/>
      <c r="D715" s="752" t="s">
        <v>118</v>
      </c>
      <c r="E715" s="1277" t="str">
        <f>Translations!$B$320</f>
        <v>Цели спрямо съответната стойност на БМ</v>
      </c>
      <c r="F715" s="1277"/>
      <c r="G715" s="1278"/>
      <c r="H715" s="765">
        <f>INDEX(G_FallBackBM!H:H,MATCH($P715,G_FallBackBM!$P:$P,0))</f>
        <v>47.3</v>
      </c>
      <c r="I715" s="381" t="str">
        <f>INDEX(G_FallBackBM!I:I,MATCH($P715,G_FallBackBM!$P:$P,0))</f>
        <v/>
      </c>
      <c r="J715" s="381" t="str">
        <f>INDEX(G_FallBackBM!J:J,MATCH($P715,G_FallBackBM!$P:$P,0))</f>
        <v/>
      </c>
      <c r="K715" s="381" t="str">
        <f>INDEX(G_FallBackBM!K:K,MATCH($P715,G_FallBackBM!$P:$P,0))</f>
        <v/>
      </c>
      <c r="L715" s="381" t="str">
        <f>INDEX(G_FallBackBM!L:L,MATCH($P715,G_FallBackBM!$P:$P,0))</f>
        <v/>
      </c>
      <c r="M715" s="381" t="str">
        <f>INDEX(G_FallBackBM!M:M,MATCH($P715,G_FallBackBM!$P:$P,0))</f>
        <v/>
      </c>
      <c r="N715" s="381" t="str">
        <f>INDEX(G_FallBackBM!N:N,MATCH($P715,G_FallBackBM!$P:$P,0))</f>
        <v/>
      </c>
      <c r="P715" s="312" t="str">
        <f>EUconst_SubRelToBM&amp;R710</f>
        <v>RelBM_Подинсталация на топлинен еталон, CL, не-CBAM</v>
      </c>
    </row>
    <row r="716" spans="1:18" ht="5.0999999999999996" customHeight="1" x14ac:dyDescent="0.2">
      <c r="B716" s="343"/>
      <c r="C716" s="343"/>
    </row>
    <row r="717" spans="1:18" ht="25.5" customHeight="1" x14ac:dyDescent="0.2">
      <c r="B717" s="343"/>
      <c r="C717" s="343"/>
      <c r="D717" s="736"/>
      <c r="E717" s="736"/>
      <c r="F717" s="736"/>
      <c r="G717" s="736"/>
      <c r="H717" s="746" t="str">
        <f>Translations!$B$271</f>
        <v>Референтна стойност</v>
      </c>
      <c r="I717" s="1268">
        <f>INDEX(EUconst_EndOfPeriods,COLUMNS($I$281:I717))</f>
        <v>2025</v>
      </c>
      <c r="J717" s="1268">
        <f>INDEX(EUconst_EndOfPeriods,COLUMNS($I$281:J717))</f>
        <v>2030</v>
      </c>
      <c r="K717" s="1268">
        <f>INDEX(EUconst_EndOfPeriods,COLUMNS($I$281:K717))</f>
        <v>2035</v>
      </c>
      <c r="L717" s="1268">
        <f>INDEX(EUconst_EndOfPeriods,COLUMNS($I$281:L717))</f>
        <v>2040</v>
      </c>
      <c r="M717" s="1268">
        <f>INDEX(EUconst_EndOfPeriods,COLUMNS($I$281:M717))</f>
        <v>2045</v>
      </c>
      <c r="N717" s="1268">
        <f>INDEX(EUconst_EndOfPeriods,COLUMNS($I$281:N717))</f>
        <v>2050</v>
      </c>
    </row>
    <row r="718" spans="1:18" ht="12.75" customHeight="1" x14ac:dyDescent="0.2">
      <c r="B718" s="343"/>
      <c r="C718" s="343"/>
      <c r="G718" s="736"/>
      <c r="H718" s="456" t="str">
        <f>H713</f>
        <v>t CO2e / TJ</v>
      </c>
      <c r="I718" s="1269"/>
      <c r="J718" s="1269"/>
      <c r="K718" s="1269"/>
      <c r="L718" s="1269"/>
      <c r="M718" s="1269"/>
      <c r="N718" s="1269"/>
    </row>
    <row r="719" spans="1:18" ht="12.75" customHeight="1" x14ac:dyDescent="0.2">
      <c r="B719" s="343"/>
      <c r="C719" s="343"/>
      <c r="D719" s="752" t="s">
        <v>119</v>
      </c>
      <c r="E719" s="1274" t="str">
        <f>Translations!$B$321</f>
        <v>Абсолютно специфично намаление в сравнение с изходното ниво</v>
      </c>
      <c r="F719" s="1274"/>
      <c r="G719" s="1274"/>
      <c r="H719" s="766" t="str">
        <f>INDEX(G_FallBackBM!H:H,MATCH($P719,G_FallBackBM!$P:$P,0))</f>
        <v/>
      </c>
      <c r="I719" s="767" t="str">
        <f>INDEX(G_FallBackBM!I:I,MATCH($P719,G_FallBackBM!$P:$P,0))</f>
        <v/>
      </c>
      <c r="J719" s="767" t="str">
        <f>INDEX(G_FallBackBM!J:J,MATCH($P719,G_FallBackBM!$P:$P,0))</f>
        <v/>
      </c>
      <c r="K719" s="767" t="str">
        <f>INDEX(G_FallBackBM!K:K,MATCH($P719,G_FallBackBM!$P:$P,0))</f>
        <v/>
      </c>
      <c r="L719" s="767" t="str">
        <f>INDEX(G_FallBackBM!L:L,MATCH($P719,G_FallBackBM!$P:$P,0))</f>
        <v/>
      </c>
      <c r="M719" s="767" t="str">
        <f>INDEX(G_FallBackBM!M:M,MATCH($P719,G_FallBackBM!$P:$P,0))</f>
        <v/>
      </c>
      <c r="N719" s="767" t="str">
        <f>INDEX(G_FallBackBM!N:N,MATCH($P719,G_FallBackBM!$P:$P,0))</f>
        <v/>
      </c>
      <c r="P719" s="175" t="str">
        <f>EUconst_SubAbsoluteReduction&amp;R710</f>
        <v>AbsRed_Подинсталация на топлинен еталон, CL, не-CBAM</v>
      </c>
    </row>
    <row r="720" spans="1:18" ht="5.0999999999999996" customHeight="1" x14ac:dyDescent="0.2">
      <c r="B720" s="343"/>
      <c r="C720" s="343"/>
    </row>
    <row r="721" spans="2:16" ht="12.75" customHeight="1" x14ac:dyDescent="0.2">
      <c r="B721" s="343"/>
      <c r="C721" s="343"/>
      <c r="D721" s="752" t="s">
        <v>120</v>
      </c>
      <c r="E721" s="30" t="str">
        <f>Translations!$B$322</f>
        <v>Дял на въздействието на всяка мярка (100 % = стойността по точка iii.)</v>
      </c>
    </row>
    <row r="722" spans="2:16" ht="5.0999999999999996" customHeight="1" x14ac:dyDescent="0.2">
      <c r="B722" s="343"/>
      <c r="C722" s="343"/>
    </row>
    <row r="723" spans="2:16" ht="12.75" customHeight="1" x14ac:dyDescent="0.2">
      <c r="B723" s="343"/>
      <c r="C723" s="343"/>
      <c r="D723" s="752"/>
      <c r="E723" s="387" t="str">
        <f>Translations!$B$199</f>
        <v>Мярка</v>
      </c>
      <c r="F723" s="644"/>
      <c r="G723" s="1296" t="str">
        <f>Translations!$B$228</f>
        <v>Инвестиции</v>
      </c>
      <c r="H723" s="1297"/>
      <c r="I723" s="388">
        <v>2025</v>
      </c>
      <c r="J723" s="388">
        <v>2030</v>
      </c>
      <c r="K723" s="388">
        <v>2035</v>
      </c>
      <c r="L723" s="388">
        <v>2040</v>
      </c>
      <c r="M723" s="388">
        <v>2045</v>
      </c>
      <c r="N723" s="388">
        <v>2050</v>
      </c>
    </row>
    <row r="724" spans="2:16" ht="12.75" customHeight="1" x14ac:dyDescent="0.2">
      <c r="B724" s="343"/>
      <c r="C724" s="343"/>
      <c r="D724" s="344">
        <v>1</v>
      </c>
      <c r="E724" s="1310" t="str">
        <f>IF(INDEX(G_FallBackBM!E:E,MATCH($P724,G_FallBackBM!$P:$P,0))="","",INDEX(G_FallBackBM!E:E,MATCH($P724,G_FallBackBM!$P:$P,0)))</f>
        <v/>
      </c>
      <c r="F724" s="1310"/>
      <c r="G724" s="760" t="str">
        <f>IF(INDEX(G_FallBackBM!G:G,MATCH($P724,G_FallBackBM!$P:$P,0))="","",INDEX(G_FallBackBM!G:G,MATCH($P724,G_FallBackBM!$P:$P,0)))</f>
        <v/>
      </c>
      <c r="H724" s="761"/>
      <c r="I724" s="389" t="str">
        <f>IF($E724="","",INDEX(G_FallBackBM!I:I,MATCH($P724,G_FallBackBM!$P:$P,0)))</f>
        <v/>
      </c>
      <c r="J724" s="389" t="str">
        <f>IF($E724="","",INDEX(G_FallBackBM!J:J,MATCH($P724,G_FallBackBM!$P:$P,0)))</f>
        <v/>
      </c>
      <c r="K724" s="389" t="str">
        <f>IF($E724="","",INDEX(G_FallBackBM!K:K,MATCH($P724,G_FallBackBM!$P:$P,0)))</f>
        <v/>
      </c>
      <c r="L724" s="389" t="str">
        <f>IF($E724="","",INDEX(G_FallBackBM!L:L,MATCH($P724,G_FallBackBM!$P:$P,0)))</f>
        <v/>
      </c>
      <c r="M724" s="389" t="str">
        <f>IF($E724="","",INDEX(G_FallBackBM!M:M,MATCH($P724,G_FallBackBM!$P:$P,0)))</f>
        <v/>
      </c>
      <c r="N724" s="389" t="str">
        <f>IF($E724="","",INDEX(G_FallBackBM!N:N,MATCH($P724,G_FallBackBM!$P:$P,0)))</f>
        <v/>
      </c>
      <c r="P724" s="175" t="str">
        <f>EUconst_SubMeasureImpact&amp;R710&amp;"_"&amp;D724</f>
        <v>SubMeasImp_Подинсталация на топлинен еталон, CL, не-CBAM_1</v>
      </c>
    </row>
    <row r="725" spans="2:16" ht="12.75" customHeight="1" x14ac:dyDescent="0.2">
      <c r="B725" s="343"/>
      <c r="C725" s="343"/>
      <c r="D725" s="344">
        <v>2</v>
      </c>
      <c r="E725" s="1298" t="str">
        <f>IF(INDEX(G_FallBackBM!E:E,MATCH($P725,G_FallBackBM!$P:$P,0))="","",INDEX(G_FallBackBM!E:E,MATCH($P725,G_FallBackBM!$P:$P,0)))</f>
        <v/>
      </c>
      <c r="F725" s="1299"/>
      <c r="G725" s="755" t="str">
        <f>IF(INDEX(G_FallBackBM!G:G,MATCH($P725,G_FallBackBM!$P:$P,0))="","",INDEX(G_FallBackBM!G:G,MATCH($P725,G_FallBackBM!$P:$P,0)))</f>
        <v/>
      </c>
      <c r="H725" s="756"/>
      <c r="I725" s="390" t="str">
        <f>IF($E725="","",INDEX(G_FallBackBM!I:I,MATCH($P725,G_FallBackBM!$P:$P,0)))</f>
        <v/>
      </c>
      <c r="J725" s="390" t="str">
        <f>IF($E725="","",INDEX(G_FallBackBM!J:J,MATCH($P725,G_FallBackBM!$P:$P,0)))</f>
        <v/>
      </c>
      <c r="K725" s="390" t="str">
        <f>IF($E725="","",INDEX(G_FallBackBM!K:K,MATCH($P725,G_FallBackBM!$P:$P,0)))</f>
        <v/>
      </c>
      <c r="L725" s="390" t="str">
        <f>IF($E725="","",INDEX(G_FallBackBM!L:L,MATCH($P725,G_FallBackBM!$P:$P,0)))</f>
        <v/>
      </c>
      <c r="M725" s="390" t="str">
        <f>IF($E725="","",INDEX(G_FallBackBM!M:M,MATCH($P725,G_FallBackBM!$P:$P,0)))</f>
        <v/>
      </c>
      <c r="N725" s="390" t="str">
        <f>IF($E725="","",INDEX(G_FallBackBM!N:N,MATCH($P725,G_FallBackBM!$P:$P,0)))</f>
        <v/>
      </c>
      <c r="P725" s="175" t="str">
        <f>EUconst_SubMeasureImpact&amp;R710&amp;"_"&amp;D725</f>
        <v>SubMeasImp_Подинсталация на топлинен еталон, CL, не-CBAM_2</v>
      </c>
    </row>
    <row r="726" spans="2:16" ht="12.75" customHeight="1" x14ac:dyDescent="0.2">
      <c r="B726" s="343"/>
      <c r="C726" s="343"/>
      <c r="D726" s="344">
        <v>3</v>
      </c>
      <c r="E726" s="1298" t="str">
        <f>IF(INDEX(G_FallBackBM!E:E,MATCH($P726,G_FallBackBM!$P:$P,0))="","",INDEX(G_FallBackBM!E:E,MATCH($P726,G_FallBackBM!$P:$P,0)))</f>
        <v/>
      </c>
      <c r="F726" s="1299"/>
      <c r="G726" s="755" t="str">
        <f>IF(INDEX(G_FallBackBM!G:G,MATCH($P726,G_FallBackBM!$P:$P,0))="","",INDEX(G_FallBackBM!G:G,MATCH($P726,G_FallBackBM!$P:$P,0)))</f>
        <v/>
      </c>
      <c r="H726" s="756"/>
      <c r="I726" s="390" t="str">
        <f>IF($E726="","",INDEX(G_FallBackBM!I:I,MATCH($P726,G_FallBackBM!$P:$P,0)))</f>
        <v/>
      </c>
      <c r="J726" s="390" t="str">
        <f>IF($E726="","",INDEX(G_FallBackBM!J:J,MATCH($P726,G_FallBackBM!$P:$P,0)))</f>
        <v/>
      </c>
      <c r="K726" s="390" t="str">
        <f>IF($E726="","",INDEX(G_FallBackBM!K:K,MATCH($P726,G_FallBackBM!$P:$P,0)))</f>
        <v/>
      </c>
      <c r="L726" s="390" t="str">
        <f>IF($E726="","",INDEX(G_FallBackBM!L:L,MATCH($P726,G_FallBackBM!$P:$P,0)))</f>
        <v/>
      </c>
      <c r="M726" s="390" t="str">
        <f>IF($E726="","",INDEX(G_FallBackBM!M:M,MATCH($P726,G_FallBackBM!$P:$P,0)))</f>
        <v/>
      </c>
      <c r="N726" s="390" t="str">
        <f>IF($E726="","",INDEX(G_FallBackBM!N:N,MATCH($P726,G_FallBackBM!$P:$P,0)))</f>
        <v/>
      </c>
      <c r="P726" s="175" t="str">
        <f>EUconst_SubMeasureImpact&amp;R710&amp;"_"&amp;D726</f>
        <v>SubMeasImp_Подинсталация на топлинен еталон, CL, не-CBAM_3</v>
      </c>
    </row>
    <row r="727" spans="2:16" ht="12.75" customHeight="1" x14ac:dyDescent="0.2">
      <c r="B727" s="343"/>
      <c r="C727" s="343"/>
      <c r="D727" s="344">
        <v>4</v>
      </c>
      <c r="E727" s="1298" t="str">
        <f>IF(INDEX(G_FallBackBM!E:E,MATCH($P727,G_FallBackBM!$P:$P,0))="","",INDEX(G_FallBackBM!E:E,MATCH($P727,G_FallBackBM!$P:$P,0)))</f>
        <v/>
      </c>
      <c r="F727" s="1299"/>
      <c r="G727" s="755" t="str">
        <f>IF(INDEX(G_FallBackBM!G:G,MATCH($P727,G_FallBackBM!$P:$P,0))="","",INDEX(G_FallBackBM!G:G,MATCH($P727,G_FallBackBM!$P:$P,0)))</f>
        <v/>
      </c>
      <c r="H727" s="756"/>
      <c r="I727" s="390" t="str">
        <f>IF($E727="","",INDEX(G_FallBackBM!I:I,MATCH($P727,G_FallBackBM!$P:$P,0)))</f>
        <v/>
      </c>
      <c r="J727" s="390" t="str">
        <f>IF($E727="","",INDEX(G_FallBackBM!J:J,MATCH($P727,G_FallBackBM!$P:$P,0)))</f>
        <v/>
      </c>
      <c r="K727" s="390" t="str">
        <f>IF($E727="","",INDEX(G_FallBackBM!K:K,MATCH($P727,G_FallBackBM!$P:$P,0)))</f>
        <v/>
      </c>
      <c r="L727" s="390" t="str">
        <f>IF($E727="","",INDEX(G_FallBackBM!L:L,MATCH($P727,G_FallBackBM!$P:$P,0)))</f>
        <v/>
      </c>
      <c r="M727" s="390" t="str">
        <f>IF($E727="","",INDEX(G_FallBackBM!M:M,MATCH($P727,G_FallBackBM!$P:$P,0)))</f>
        <v/>
      </c>
      <c r="N727" s="390" t="str">
        <f>IF($E727="","",INDEX(G_FallBackBM!N:N,MATCH($P727,G_FallBackBM!$P:$P,0)))</f>
        <v/>
      </c>
      <c r="P727" s="175" t="str">
        <f>EUconst_SubMeasureImpact&amp;R710&amp;"_"&amp;D727</f>
        <v>SubMeasImp_Подинсталация на топлинен еталон, CL, не-CBAM_4</v>
      </c>
    </row>
    <row r="728" spans="2:16" ht="12.75" customHeight="1" x14ac:dyDescent="0.2">
      <c r="B728" s="343"/>
      <c r="C728" s="343"/>
      <c r="D728" s="344">
        <v>5</v>
      </c>
      <c r="E728" s="1298" t="str">
        <f>IF(INDEX(G_FallBackBM!E:E,MATCH($P728,G_FallBackBM!$P:$P,0))="","",INDEX(G_FallBackBM!E:E,MATCH($P728,G_FallBackBM!$P:$P,0)))</f>
        <v/>
      </c>
      <c r="F728" s="1299"/>
      <c r="G728" s="755" t="str">
        <f>IF(INDEX(G_FallBackBM!G:G,MATCH($P728,G_FallBackBM!$P:$P,0))="","",INDEX(G_FallBackBM!G:G,MATCH($P728,G_FallBackBM!$P:$P,0)))</f>
        <v/>
      </c>
      <c r="H728" s="756"/>
      <c r="I728" s="390" t="str">
        <f>IF($E728="","",INDEX(G_FallBackBM!I:I,MATCH($P728,G_FallBackBM!$P:$P,0)))</f>
        <v/>
      </c>
      <c r="J728" s="390" t="str">
        <f>IF($E728="","",INDEX(G_FallBackBM!J:J,MATCH($P728,G_FallBackBM!$P:$P,0)))</f>
        <v/>
      </c>
      <c r="K728" s="390" t="str">
        <f>IF($E728="","",INDEX(G_FallBackBM!K:K,MATCH($P728,G_FallBackBM!$P:$P,0)))</f>
        <v/>
      </c>
      <c r="L728" s="390" t="str">
        <f>IF($E728="","",INDEX(G_FallBackBM!L:L,MATCH($P728,G_FallBackBM!$P:$P,0)))</f>
        <v/>
      </c>
      <c r="M728" s="390" t="str">
        <f>IF($E728="","",INDEX(G_FallBackBM!M:M,MATCH($P728,G_FallBackBM!$P:$P,0)))</f>
        <v/>
      </c>
      <c r="N728" s="390" t="str">
        <f>IF($E728="","",INDEX(G_FallBackBM!N:N,MATCH($P728,G_FallBackBM!$P:$P,0)))</f>
        <v/>
      </c>
      <c r="P728" s="175" t="str">
        <f>EUconst_SubMeasureImpact&amp;R710&amp;"_"&amp;D728</f>
        <v>SubMeasImp_Подинсталация на топлинен еталон, CL, не-CBAM_5</v>
      </c>
    </row>
    <row r="729" spans="2:16" ht="12.75" customHeight="1" x14ac:dyDescent="0.2">
      <c r="B729" s="343"/>
      <c r="C729" s="343"/>
      <c r="D729" s="344">
        <v>6</v>
      </c>
      <c r="E729" s="1298" t="str">
        <f>IF(INDEX(G_FallBackBM!E:E,MATCH($P729,G_FallBackBM!$P:$P,0))="","",INDEX(G_FallBackBM!E:E,MATCH($P729,G_FallBackBM!$P:$P,0)))</f>
        <v/>
      </c>
      <c r="F729" s="1299"/>
      <c r="G729" s="755" t="str">
        <f>IF(INDEX(G_FallBackBM!G:G,MATCH($P729,G_FallBackBM!$P:$P,0))="","",INDEX(G_FallBackBM!G:G,MATCH($P729,G_FallBackBM!$P:$P,0)))</f>
        <v/>
      </c>
      <c r="H729" s="756"/>
      <c r="I729" s="390" t="str">
        <f>IF($E729="","",INDEX(G_FallBackBM!I:I,MATCH($P729,G_FallBackBM!$P:$P,0)))</f>
        <v/>
      </c>
      <c r="J729" s="390" t="str">
        <f>IF($E729="","",INDEX(G_FallBackBM!J:J,MATCH($P729,G_FallBackBM!$P:$P,0)))</f>
        <v/>
      </c>
      <c r="K729" s="390" t="str">
        <f>IF($E729="","",INDEX(G_FallBackBM!K:K,MATCH($P729,G_FallBackBM!$P:$P,0)))</f>
        <v/>
      </c>
      <c r="L729" s="390" t="str">
        <f>IF($E729="","",INDEX(G_FallBackBM!L:L,MATCH($P729,G_FallBackBM!$P:$P,0)))</f>
        <v/>
      </c>
      <c r="M729" s="390" t="str">
        <f>IF($E729="","",INDEX(G_FallBackBM!M:M,MATCH($P729,G_FallBackBM!$P:$P,0)))</f>
        <v/>
      </c>
      <c r="N729" s="390" t="str">
        <f>IF($E729="","",INDEX(G_FallBackBM!N:N,MATCH($P729,G_FallBackBM!$P:$P,0)))</f>
        <v/>
      </c>
      <c r="P729" s="175" t="str">
        <f>EUconst_SubMeasureImpact&amp;R710&amp;"_"&amp;D729</f>
        <v>SubMeasImp_Подинсталация на топлинен еталон, CL, не-CBAM_6</v>
      </c>
    </row>
    <row r="730" spans="2:16" ht="12.75" customHeight="1" x14ac:dyDescent="0.2">
      <c r="B730" s="343"/>
      <c r="C730" s="343"/>
      <c r="D730" s="344">
        <v>7</v>
      </c>
      <c r="E730" s="1298" t="str">
        <f>IF(INDEX(G_FallBackBM!E:E,MATCH($P730,G_FallBackBM!$P:$P,0))="","",INDEX(G_FallBackBM!E:E,MATCH($P730,G_FallBackBM!$P:$P,0)))</f>
        <v/>
      </c>
      <c r="F730" s="1299"/>
      <c r="G730" s="755" t="str">
        <f>IF(INDEX(G_FallBackBM!G:G,MATCH($P730,G_FallBackBM!$P:$P,0))="","",INDEX(G_FallBackBM!G:G,MATCH($P730,G_FallBackBM!$P:$P,0)))</f>
        <v/>
      </c>
      <c r="H730" s="756"/>
      <c r="I730" s="390" t="str">
        <f>IF($E730="","",INDEX(G_FallBackBM!I:I,MATCH($P730,G_FallBackBM!$P:$P,0)))</f>
        <v/>
      </c>
      <c r="J730" s="390" t="str">
        <f>IF($E730="","",INDEX(G_FallBackBM!J:J,MATCH($P730,G_FallBackBM!$P:$P,0)))</f>
        <v/>
      </c>
      <c r="K730" s="390" t="str">
        <f>IF($E730="","",INDEX(G_FallBackBM!K:K,MATCH($P730,G_FallBackBM!$P:$P,0)))</f>
        <v/>
      </c>
      <c r="L730" s="390" t="str">
        <f>IF($E730="","",INDEX(G_FallBackBM!L:L,MATCH($P730,G_FallBackBM!$P:$P,0)))</f>
        <v/>
      </c>
      <c r="M730" s="390" t="str">
        <f>IF($E730="","",INDEX(G_FallBackBM!M:M,MATCH($P730,G_FallBackBM!$P:$P,0)))</f>
        <v/>
      </c>
      <c r="N730" s="390" t="str">
        <f>IF($E730="","",INDEX(G_FallBackBM!N:N,MATCH($P730,G_FallBackBM!$P:$P,0)))</f>
        <v/>
      </c>
      <c r="P730" s="175" t="str">
        <f>EUconst_SubMeasureImpact&amp;R710&amp;"_"&amp;D730</f>
        <v>SubMeasImp_Подинсталация на топлинен еталон, CL, не-CBAM_7</v>
      </c>
    </row>
    <row r="731" spans="2:16" ht="12.75" customHeight="1" x14ac:dyDescent="0.2">
      <c r="B731" s="343"/>
      <c r="C731" s="343"/>
      <c r="D731" s="344">
        <v>8</v>
      </c>
      <c r="E731" s="1298" t="str">
        <f>IF(INDEX(G_FallBackBM!E:E,MATCH($P731,G_FallBackBM!$P:$P,0))="","",INDEX(G_FallBackBM!E:E,MATCH($P731,G_FallBackBM!$P:$P,0)))</f>
        <v/>
      </c>
      <c r="F731" s="1299"/>
      <c r="G731" s="755" t="str">
        <f>IF(INDEX(G_FallBackBM!G:G,MATCH($P731,G_FallBackBM!$P:$P,0))="","",INDEX(G_FallBackBM!G:G,MATCH($P731,G_FallBackBM!$P:$P,0)))</f>
        <v/>
      </c>
      <c r="H731" s="756"/>
      <c r="I731" s="390" t="str">
        <f>IF($E731="","",INDEX(G_FallBackBM!I:I,MATCH($P731,G_FallBackBM!$P:$P,0)))</f>
        <v/>
      </c>
      <c r="J731" s="390" t="str">
        <f>IF($E731="","",INDEX(G_FallBackBM!J:J,MATCH($P731,G_FallBackBM!$P:$P,0)))</f>
        <v/>
      </c>
      <c r="K731" s="390" t="str">
        <f>IF($E731="","",INDEX(G_FallBackBM!K:K,MATCH($P731,G_FallBackBM!$P:$P,0)))</f>
        <v/>
      </c>
      <c r="L731" s="390" t="str">
        <f>IF($E731="","",INDEX(G_FallBackBM!L:L,MATCH($P731,G_FallBackBM!$P:$P,0)))</f>
        <v/>
      </c>
      <c r="M731" s="390" t="str">
        <f>IF($E731="","",INDEX(G_FallBackBM!M:M,MATCH($P731,G_FallBackBM!$P:$P,0)))</f>
        <v/>
      </c>
      <c r="N731" s="390" t="str">
        <f>IF($E731="","",INDEX(G_FallBackBM!N:N,MATCH($P731,G_FallBackBM!$P:$P,0)))</f>
        <v/>
      </c>
      <c r="P731" s="175" t="str">
        <f>EUconst_SubMeasureImpact&amp;R710&amp;"_"&amp;D731</f>
        <v>SubMeasImp_Подинсталация на топлинен еталон, CL, не-CBAM_8</v>
      </c>
    </row>
    <row r="732" spans="2:16" ht="12.75" customHeight="1" x14ac:dyDescent="0.2">
      <c r="B732" s="343"/>
      <c r="C732" s="343"/>
      <c r="D732" s="344">
        <v>9</v>
      </c>
      <c r="E732" s="1298" t="str">
        <f>IF(INDEX(G_FallBackBM!E:E,MATCH($P732,G_FallBackBM!$P:$P,0))="","",INDEX(G_FallBackBM!E:E,MATCH($P732,G_FallBackBM!$P:$P,0)))</f>
        <v/>
      </c>
      <c r="F732" s="1299"/>
      <c r="G732" s="755" t="str">
        <f>IF(INDEX(G_FallBackBM!G:G,MATCH($P732,G_FallBackBM!$P:$P,0))="","",INDEX(G_FallBackBM!G:G,MATCH($P732,G_FallBackBM!$P:$P,0)))</f>
        <v/>
      </c>
      <c r="H732" s="756"/>
      <c r="I732" s="390" t="str">
        <f>IF($E732="","",INDEX(G_FallBackBM!I:I,MATCH($P732,G_FallBackBM!$P:$P,0)))</f>
        <v/>
      </c>
      <c r="J732" s="390" t="str">
        <f>IF($E732="","",INDEX(G_FallBackBM!J:J,MATCH($P732,G_FallBackBM!$P:$P,0)))</f>
        <v/>
      </c>
      <c r="K732" s="390" t="str">
        <f>IF($E732="","",INDEX(G_FallBackBM!K:K,MATCH($P732,G_FallBackBM!$P:$P,0)))</f>
        <v/>
      </c>
      <c r="L732" s="390" t="str">
        <f>IF($E732="","",INDEX(G_FallBackBM!L:L,MATCH($P732,G_FallBackBM!$P:$P,0)))</f>
        <v/>
      </c>
      <c r="M732" s="390" t="str">
        <f>IF($E732="","",INDEX(G_FallBackBM!M:M,MATCH($P732,G_FallBackBM!$P:$P,0)))</f>
        <v/>
      </c>
      <c r="N732" s="390" t="str">
        <f>IF($E732="","",INDEX(G_FallBackBM!N:N,MATCH($P732,G_FallBackBM!$P:$P,0)))</f>
        <v/>
      </c>
      <c r="P732" s="175" t="str">
        <f>EUconst_SubMeasureImpact&amp;R710&amp;"_"&amp;D732</f>
        <v>SubMeasImp_Подинсталация на топлинен еталон, CL, не-CBAM_9</v>
      </c>
    </row>
    <row r="733" spans="2:16" ht="12.75" customHeight="1" x14ac:dyDescent="0.2">
      <c r="B733" s="343"/>
      <c r="C733" s="343"/>
      <c r="D733" s="344">
        <v>10</v>
      </c>
      <c r="E733" s="1300" t="str">
        <f>IF(INDEX(G_FallBackBM!E:E,MATCH($P733,G_FallBackBM!$P:$P,0))="","",INDEX(G_FallBackBM!E:E,MATCH($P733,G_FallBackBM!$P:$P,0)))</f>
        <v/>
      </c>
      <c r="F733" s="1301"/>
      <c r="G733" s="753" t="str">
        <f>IF(INDEX(G_FallBackBM!G:G,MATCH($P733,G_FallBackBM!$P:$P,0))="","",INDEX(G_FallBackBM!G:G,MATCH($P733,G_FallBackBM!$P:$P,0)))</f>
        <v/>
      </c>
      <c r="H733" s="754"/>
      <c r="I733" s="391" t="str">
        <f>IF($E733="","",INDEX(G_FallBackBM!I:I,MATCH($P733,G_FallBackBM!$P:$P,0)))</f>
        <v/>
      </c>
      <c r="J733" s="391" t="str">
        <f>IF($E733="","",INDEX(G_FallBackBM!J:J,MATCH($P733,G_FallBackBM!$P:$P,0)))</f>
        <v/>
      </c>
      <c r="K733" s="391" t="str">
        <f>IF($E733="","",INDEX(G_FallBackBM!K:K,MATCH($P733,G_FallBackBM!$P:$P,0)))</f>
        <v/>
      </c>
      <c r="L733" s="391" t="str">
        <f>IF($E733="","",INDEX(G_FallBackBM!L:L,MATCH($P733,G_FallBackBM!$P:$P,0)))</f>
        <v/>
      </c>
      <c r="M733" s="391" t="str">
        <f>IF($E733="","",INDEX(G_FallBackBM!M:M,MATCH($P733,G_FallBackBM!$P:$P,0)))</f>
        <v/>
      </c>
      <c r="N733" s="391" t="str">
        <f>IF($E733="","",INDEX(G_FallBackBM!N:N,MATCH($P733,G_FallBackBM!$P:$P,0)))</f>
        <v/>
      </c>
      <c r="P733" s="175" t="str">
        <f>EUconst_SubMeasureImpact&amp;R710&amp;"_"&amp;D733</f>
        <v>SubMeasImp_Подинсталация на топлинен еталон, CL, не-CBAM_10</v>
      </c>
    </row>
    <row r="734" spans="2:16" ht="12.75" customHeight="1" x14ac:dyDescent="0.2">
      <c r="B734" s="343"/>
      <c r="C734" s="343"/>
      <c r="H734" s="669" t="str">
        <f>Translations!$B$323</f>
        <v>ОБЩО</v>
      </c>
      <c r="I734" s="434" t="str">
        <f>IF(COUNT(I724:I733)=0,"",SUM(I724:I733))</f>
        <v/>
      </c>
      <c r="J734" s="434" t="str">
        <f t="shared" ref="J734" si="52">IF(COUNT(J724:J733)=0,"",SUM(J724:J733))</f>
        <v/>
      </c>
      <c r="K734" s="434" t="str">
        <f t="shared" ref="K734" si="53">IF(COUNT(K724:K733)=0,"",SUM(K724:K733))</f>
        <v/>
      </c>
      <c r="L734" s="434" t="str">
        <f t="shared" ref="L734" si="54">IF(COUNT(L724:L733)=0,"",SUM(L724:L733))</f>
        <v/>
      </c>
      <c r="M734" s="434" t="str">
        <f t="shared" ref="M734" si="55">IF(COUNT(M724:M733)=0,"",SUM(M724:M733))</f>
        <v/>
      </c>
      <c r="N734" s="434" t="str">
        <f t="shared" ref="N734" si="56">IF(COUNT(N724:N733)=0,"",SUM(N724:N733))</f>
        <v/>
      </c>
    </row>
    <row r="735" spans="2:16" ht="5.0999999999999996" customHeight="1" x14ac:dyDescent="0.2">
      <c r="B735" s="343"/>
      <c r="C735" s="343"/>
    </row>
    <row r="736" spans="2:16" ht="12.75" customHeight="1" x14ac:dyDescent="0.2">
      <c r="B736" s="343"/>
      <c r="C736" s="343"/>
      <c r="D736" s="752" t="s">
        <v>121</v>
      </c>
      <c r="E736" s="30" t="str">
        <f>Translations!$B$324</f>
        <v>Дял на въздействието на всяка мярка (100 % = референтна стойност по време на изходното ниво, точка i.)</v>
      </c>
    </row>
    <row r="737" spans="2:16" ht="5.0999999999999996" customHeight="1" x14ac:dyDescent="0.2">
      <c r="B737" s="343"/>
      <c r="C737" s="343"/>
    </row>
    <row r="738" spans="2:16" ht="12.75" customHeight="1" x14ac:dyDescent="0.2">
      <c r="B738" s="343"/>
      <c r="C738" s="343"/>
      <c r="E738" s="387" t="str">
        <f>Translations!$B$199</f>
        <v>Мярка</v>
      </c>
      <c r="F738" s="644"/>
      <c r="G738" s="435" t="str">
        <f>Translations!$B$228</f>
        <v>Инвестиции</v>
      </c>
      <c r="I738" s="388">
        <v>2025</v>
      </c>
      <c r="J738" s="388">
        <v>2030</v>
      </c>
      <c r="K738" s="388">
        <v>2035</v>
      </c>
      <c r="L738" s="388">
        <v>2040</v>
      </c>
      <c r="M738" s="388">
        <v>2045</v>
      </c>
      <c r="N738" s="388">
        <v>2050</v>
      </c>
    </row>
    <row r="739" spans="2:16" ht="12.75" customHeight="1" x14ac:dyDescent="0.2">
      <c r="B739" s="343"/>
      <c r="C739" s="343"/>
      <c r="D739" s="344">
        <v>1</v>
      </c>
      <c r="E739" s="1310" t="str">
        <f t="shared" ref="E739:E748" si="57">E724</f>
        <v/>
      </c>
      <c r="F739" s="1310"/>
      <c r="G739" s="760" t="str">
        <f t="shared" ref="G739:G748" si="58">G724</f>
        <v/>
      </c>
      <c r="H739" s="761"/>
      <c r="I739" s="389" t="str">
        <f>IF($E739="","",I724*IF(INDEX(G_FallBackBM!$H:$H,MATCH($P739,G_FallBackBM!$P:$P,0))=0,0,SUM(INDEX(G_FallBackBM!I:I,MATCH($P739,G_FallBackBM!$P:$P,0)))/INDEX(G_FallBackBM!$H:$H,MATCH($P739,G_FallBackBM!$P:$P,0))))</f>
        <v/>
      </c>
      <c r="J739" s="389" t="str">
        <f>IF($E739="","",J724*IF(INDEX(G_FallBackBM!$H:$H,MATCH($P739,G_FallBackBM!$P:$P,0))=0,0,SUM(INDEX(G_FallBackBM!J:J,MATCH($P739,G_FallBackBM!$P:$P,0)))/INDEX(G_FallBackBM!$H:$H,MATCH($P739,G_FallBackBM!$P:$P,0))))</f>
        <v/>
      </c>
      <c r="K739" s="389" t="str">
        <f>IF($E739="","",K724*IF(INDEX(G_FallBackBM!$H:$H,MATCH($P739,G_FallBackBM!$P:$P,0))=0,0,SUM(INDEX(G_FallBackBM!K:K,MATCH($P739,G_FallBackBM!$P:$P,0)))/INDEX(G_FallBackBM!$H:$H,MATCH($P739,G_FallBackBM!$P:$P,0))))</f>
        <v/>
      </c>
      <c r="L739" s="389" t="str">
        <f>IF($E739="","",L724*IF(INDEX(G_FallBackBM!$H:$H,MATCH($P739,G_FallBackBM!$P:$P,0))=0,0,SUM(INDEX(G_FallBackBM!L:L,MATCH($P739,G_FallBackBM!$P:$P,0)))/INDEX(G_FallBackBM!$H:$H,MATCH($P739,G_FallBackBM!$P:$P,0))))</f>
        <v/>
      </c>
      <c r="M739" s="389" t="str">
        <f>IF($E739="","",M724*IF(INDEX(G_FallBackBM!$H:$H,MATCH($P739,G_FallBackBM!$P:$P,0))=0,0,SUM(INDEX(G_FallBackBM!M:M,MATCH($P739,G_FallBackBM!$P:$P,0)))/INDEX(G_FallBackBM!$H:$H,MATCH($P739,G_FallBackBM!$P:$P,0))))</f>
        <v/>
      </c>
      <c r="N739" s="389" t="str">
        <f>IF($E739="","",N724*IF(INDEX(G_FallBackBM!$H:$H,MATCH($P739,G_FallBackBM!$P:$P,0))=0,0,SUM(INDEX(G_FallBackBM!N:N,MATCH($P739,G_FallBackBM!$P:$P,0)))/INDEX(G_FallBackBM!$H:$H,MATCH($P739,G_FallBackBM!$P:$P,0))))</f>
        <v/>
      </c>
      <c r="P739" s="175" t="str">
        <f>EUconst_SubAbsoluteReduction&amp;R710</f>
        <v>AbsRed_Подинсталация на топлинен еталон, CL, не-CBAM</v>
      </c>
    </row>
    <row r="740" spans="2:16" ht="12.75" customHeight="1" x14ac:dyDescent="0.2">
      <c r="B740" s="343"/>
      <c r="C740" s="343"/>
      <c r="D740" s="344">
        <v>2</v>
      </c>
      <c r="E740" s="1298" t="str">
        <f t="shared" si="57"/>
        <v/>
      </c>
      <c r="F740" s="1299"/>
      <c r="G740" s="755" t="str">
        <f t="shared" si="58"/>
        <v/>
      </c>
      <c r="H740" s="756"/>
      <c r="I740" s="390" t="str">
        <f>IF($E740="","",I725*IF(INDEX(G_FallBackBM!$H:$H,MATCH($P740,G_FallBackBM!$P:$P,0))=0,0,SUM(INDEX(G_FallBackBM!I:I,MATCH($P740,G_FallBackBM!$P:$P,0)))/INDEX(G_FallBackBM!$H:$H,MATCH($P740,G_FallBackBM!$P:$P,0))))</f>
        <v/>
      </c>
      <c r="J740" s="390" t="str">
        <f>IF($E740="","",J725*IF(INDEX(G_FallBackBM!$H:$H,MATCH($P740,G_FallBackBM!$P:$P,0))=0,0,SUM(INDEX(G_FallBackBM!J:J,MATCH($P740,G_FallBackBM!$P:$P,0)))/INDEX(G_FallBackBM!$H:$H,MATCH($P740,G_FallBackBM!$P:$P,0))))</f>
        <v/>
      </c>
      <c r="K740" s="390" t="str">
        <f>IF($E740="","",K725*IF(INDEX(G_FallBackBM!$H:$H,MATCH($P740,G_FallBackBM!$P:$P,0))=0,0,SUM(INDEX(G_FallBackBM!K:K,MATCH($P740,G_FallBackBM!$P:$P,0)))/INDEX(G_FallBackBM!$H:$H,MATCH($P740,G_FallBackBM!$P:$P,0))))</f>
        <v/>
      </c>
      <c r="L740" s="390" t="str">
        <f>IF($E740="","",L725*IF(INDEX(G_FallBackBM!$H:$H,MATCH($P740,G_FallBackBM!$P:$P,0))=0,0,SUM(INDEX(G_FallBackBM!L:L,MATCH($P740,G_FallBackBM!$P:$P,0)))/INDEX(G_FallBackBM!$H:$H,MATCH($P740,G_FallBackBM!$P:$P,0))))</f>
        <v/>
      </c>
      <c r="M740" s="390" t="str">
        <f>IF($E740="","",M725*IF(INDEX(G_FallBackBM!$H:$H,MATCH($P740,G_FallBackBM!$P:$P,0))=0,0,SUM(INDEX(G_FallBackBM!M:M,MATCH($P740,G_FallBackBM!$P:$P,0)))/INDEX(G_FallBackBM!$H:$H,MATCH($P740,G_FallBackBM!$P:$P,0))))</f>
        <v/>
      </c>
      <c r="N740" s="390" t="str">
        <f>IF($E740="","",N725*IF(INDEX(G_FallBackBM!$H:$H,MATCH($P740,G_FallBackBM!$P:$P,0))=0,0,SUM(INDEX(G_FallBackBM!N:N,MATCH($P740,G_FallBackBM!$P:$P,0)))/INDEX(G_FallBackBM!$H:$H,MATCH($P740,G_FallBackBM!$P:$P,0))))</f>
        <v/>
      </c>
      <c r="P740" s="175" t="str">
        <f>EUconst_SubAbsoluteReduction&amp;R710</f>
        <v>AbsRed_Подинсталация на топлинен еталон, CL, не-CBAM</v>
      </c>
    </row>
    <row r="741" spans="2:16" ht="12.75" customHeight="1" x14ac:dyDescent="0.2">
      <c r="B741" s="343"/>
      <c r="C741" s="343"/>
      <c r="D741" s="344">
        <v>3</v>
      </c>
      <c r="E741" s="1298" t="str">
        <f t="shared" si="57"/>
        <v/>
      </c>
      <c r="F741" s="1299"/>
      <c r="G741" s="755" t="str">
        <f t="shared" si="58"/>
        <v/>
      </c>
      <c r="H741" s="756"/>
      <c r="I741" s="390" t="str">
        <f>IF($E741="","",I726*IF(INDEX(G_FallBackBM!$H:$H,MATCH($P741,G_FallBackBM!$P:$P,0))=0,0,SUM(INDEX(G_FallBackBM!I:I,MATCH($P741,G_FallBackBM!$P:$P,0)))/INDEX(G_FallBackBM!$H:$H,MATCH($P741,G_FallBackBM!$P:$P,0))))</f>
        <v/>
      </c>
      <c r="J741" s="390" t="str">
        <f>IF($E741="","",J726*IF(INDEX(G_FallBackBM!$H:$H,MATCH($P741,G_FallBackBM!$P:$P,0))=0,0,SUM(INDEX(G_FallBackBM!J:J,MATCH($P741,G_FallBackBM!$P:$P,0)))/INDEX(G_FallBackBM!$H:$H,MATCH($P741,G_FallBackBM!$P:$P,0))))</f>
        <v/>
      </c>
      <c r="K741" s="390" t="str">
        <f>IF($E741="","",K726*IF(INDEX(G_FallBackBM!$H:$H,MATCH($P741,G_FallBackBM!$P:$P,0))=0,0,SUM(INDEX(G_FallBackBM!K:K,MATCH($P741,G_FallBackBM!$P:$P,0)))/INDEX(G_FallBackBM!$H:$H,MATCH($P741,G_FallBackBM!$P:$P,0))))</f>
        <v/>
      </c>
      <c r="L741" s="390" t="str">
        <f>IF($E741="","",L726*IF(INDEX(G_FallBackBM!$H:$H,MATCH($P741,G_FallBackBM!$P:$P,0))=0,0,SUM(INDEX(G_FallBackBM!L:L,MATCH($P741,G_FallBackBM!$P:$P,0)))/INDEX(G_FallBackBM!$H:$H,MATCH($P741,G_FallBackBM!$P:$P,0))))</f>
        <v/>
      </c>
      <c r="M741" s="390" t="str">
        <f>IF($E741="","",M726*IF(INDEX(G_FallBackBM!$H:$H,MATCH($P741,G_FallBackBM!$P:$P,0))=0,0,SUM(INDEX(G_FallBackBM!M:M,MATCH($P741,G_FallBackBM!$P:$P,0)))/INDEX(G_FallBackBM!$H:$H,MATCH($P741,G_FallBackBM!$P:$P,0))))</f>
        <v/>
      </c>
      <c r="N741" s="390" t="str">
        <f>IF($E741="","",N726*IF(INDEX(G_FallBackBM!$H:$H,MATCH($P741,G_FallBackBM!$P:$P,0))=0,0,SUM(INDEX(G_FallBackBM!N:N,MATCH($P741,G_FallBackBM!$P:$P,0)))/INDEX(G_FallBackBM!$H:$H,MATCH($P741,G_FallBackBM!$P:$P,0))))</f>
        <v/>
      </c>
      <c r="P741" s="175" t="str">
        <f>EUconst_SubAbsoluteReduction&amp;R710</f>
        <v>AbsRed_Подинсталация на топлинен еталон, CL, не-CBAM</v>
      </c>
    </row>
    <row r="742" spans="2:16" ht="12.75" customHeight="1" x14ac:dyDescent="0.2">
      <c r="B742" s="343"/>
      <c r="C742" s="343"/>
      <c r="D742" s="344">
        <v>4</v>
      </c>
      <c r="E742" s="1298" t="str">
        <f t="shared" si="57"/>
        <v/>
      </c>
      <c r="F742" s="1299"/>
      <c r="G742" s="755" t="str">
        <f t="shared" si="58"/>
        <v/>
      </c>
      <c r="H742" s="756"/>
      <c r="I742" s="390" t="str">
        <f>IF($E742="","",I727*IF(INDEX(G_FallBackBM!$H:$H,MATCH($P742,G_FallBackBM!$P:$P,0))=0,0,SUM(INDEX(G_FallBackBM!I:I,MATCH($P742,G_FallBackBM!$P:$P,0)))/INDEX(G_FallBackBM!$H:$H,MATCH($P742,G_FallBackBM!$P:$P,0))))</f>
        <v/>
      </c>
      <c r="J742" s="390" t="str">
        <f>IF($E742="","",J727*IF(INDEX(G_FallBackBM!$H:$H,MATCH($P742,G_FallBackBM!$P:$P,0))=0,0,SUM(INDEX(G_FallBackBM!J:J,MATCH($P742,G_FallBackBM!$P:$P,0)))/INDEX(G_FallBackBM!$H:$H,MATCH($P742,G_FallBackBM!$P:$P,0))))</f>
        <v/>
      </c>
      <c r="K742" s="390" t="str">
        <f>IF($E742="","",K727*IF(INDEX(G_FallBackBM!$H:$H,MATCH($P742,G_FallBackBM!$P:$P,0))=0,0,SUM(INDEX(G_FallBackBM!K:K,MATCH($P742,G_FallBackBM!$P:$P,0)))/INDEX(G_FallBackBM!$H:$H,MATCH($P742,G_FallBackBM!$P:$P,0))))</f>
        <v/>
      </c>
      <c r="L742" s="390" t="str">
        <f>IF($E742="","",L727*IF(INDEX(G_FallBackBM!$H:$H,MATCH($P742,G_FallBackBM!$P:$P,0))=0,0,SUM(INDEX(G_FallBackBM!L:L,MATCH($P742,G_FallBackBM!$P:$P,0)))/INDEX(G_FallBackBM!$H:$H,MATCH($P742,G_FallBackBM!$P:$P,0))))</f>
        <v/>
      </c>
      <c r="M742" s="390" t="str">
        <f>IF($E742="","",M727*IF(INDEX(G_FallBackBM!$H:$H,MATCH($P742,G_FallBackBM!$P:$P,0))=0,0,SUM(INDEX(G_FallBackBM!M:M,MATCH($P742,G_FallBackBM!$P:$P,0)))/INDEX(G_FallBackBM!$H:$H,MATCH($P742,G_FallBackBM!$P:$P,0))))</f>
        <v/>
      </c>
      <c r="N742" s="390" t="str">
        <f>IF($E742="","",N727*IF(INDEX(G_FallBackBM!$H:$H,MATCH($P742,G_FallBackBM!$P:$P,0))=0,0,SUM(INDEX(G_FallBackBM!N:N,MATCH($P742,G_FallBackBM!$P:$P,0)))/INDEX(G_FallBackBM!$H:$H,MATCH($P742,G_FallBackBM!$P:$P,0))))</f>
        <v/>
      </c>
      <c r="P742" s="175" t="str">
        <f>EUconst_SubAbsoluteReduction&amp;R710</f>
        <v>AbsRed_Подинсталация на топлинен еталон, CL, не-CBAM</v>
      </c>
    </row>
    <row r="743" spans="2:16" ht="12.75" customHeight="1" x14ac:dyDescent="0.2">
      <c r="B743" s="343"/>
      <c r="C743" s="343"/>
      <c r="D743" s="344">
        <v>5</v>
      </c>
      <c r="E743" s="1298" t="str">
        <f t="shared" si="57"/>
        <v/>
      </c>
      <c r="F743" s="1299"/>
      <c r="G743" s="755" t="str">
        <f t="shared" si="58"/>
        <v/>
      </c>
      <c r="H743" s="756"/>
      <c r="I743" s="390" t="str">
        <f>IF($E743="","",I728*IF(INDEX(G_FallBackBM!$H:$H,MATCH($P743,G_FallBackBM!$P:$P,0))=0,0,SUM(INDEX(G_FallBackBM!I:I,MATCH($P743,G_FallBackBM!$P:$P,0)))/INDEX(G_FallBackBM!$H:$H,MATCH($P743,G_FallBackBM!$P:$P,0))))</f>
        <v/>
      </c>
      <c r="J743" s="390" t="str">
        <f>IF($E743="","",J728*IF(INDEX(G_FallBackBM!$H:$H,MATCH($P743,G_FallBackBM!$P:$P,0))=0,0,SUM(INDEX(G_FallBackBM!J:J,MATCH($P743,G_FallBackBM!$P:$P,0)))/INDEX(G_FallBackBM!$H:$H,MATCH($P743,G_FallBackBM!$P:$P,0))))</f>
        <v/>
      </c>
      <c r="K743" s="390" t="str">
        <f>IF($E743="","",K728*IF(INDEX(G_FallBackBM!$H:$H,MATCH($P743,G_FallBackBM!$P:$P,0))=0,0,SUM(INDEX(G_FallBackBM!K:K,MATCH($P743,G_FallBackBM!$P:$P,0)))/INDEX(G_FallBackBM!$H:$H,MATCH($P743,G_FallBackBM!$P:$P,0))))</f>
        <v/>
      </c>
      <c r="L743" s="390" t="str">
        <f>IF($E743="","",L728*IF(INDEX(G_FallBackBM!$H:$H,MATCH($P743,G_FallBackBM!$P:$P,0))=0,0,SUM(INDEX(G_FallBackBM!L:L,MATCH($P743,G_FallBackBM!$P:$P,0)))/INDEX(G_FallBackBM!$H:$H,MATCH($P743,G_FallBackBM!$P:$P,0))))</f>
        <v/>
      </c>
      <c r="M743" s="390" t="str">
        <f>IF($E743="","",M728*IF(INDEX(G_FallBackBM!$H:$H,MATCH($P743,G_FallBackBM!$P:$P,0))=0,0,SUM(INDEX(G_FallBackBM!M:M,MATCH($P743,G_FallBackBM!$P:$P,0)))/INDEX(G_FallBackBM!$H:$H,MATCH($P743,G_FallBackBM!$P:$P,0))))</f>
        <v/>
      </c>
      <c r="N743" s="390" t="str">
        <f>IF($E743="","",N728*IF(INDEX(G_FallBackBM!$H:$H,MATCH($P743,G_FallBackBM!$P:$P,0))=0,0,SUM(INDEX(G_FallBackBM!N:N,MATCH($P743,G_FallBackBM!$P:$P,0)))/INDEX(G_FallBackBM!$H:$H,MATCH($P743,G_FallBackBM!$P:$P,0))))</f>
        <v/>
      </c>
      <c r="P743" s="175" t="str">
        <f>EUconst_SubAbsoluteReduction&amp;R710</f>
        <v>AbsRed_Подинсталация на топлинен еталон, CL, не-CBAM</v>
      </c>
    </row>
    <row r="744" spans="2:16" ht="12.75" customHeight="1" x14ac:dyDescent="0.2">
      <c r="B744" s="343"/>
      <c r="C744" s="343"/>
      <c r="D744" s="344">
        <v>6</v>
      </c>
      <c r="E744" s="1298" t="str">
        <f t="shared" si="57"/>
        <v/>
      </c>
      <c r="F744" s="1299"/>
      <c r="G744" s="755" t="str">
        <f t="shared" si="58"/>
        <v/>
      </c>
      <c r="H744" s="756"/>
      <c r="I744" s="390" t="str">
        <f>IF($E744="","",I729*IF(INDEX(G_FallBackBM!$H:$H,MATCH($P744,G_FallBackBM!$P:$P,0))=0,0,SUM(INDEX(G_FallBackBM!I:I,MATCH($P744,G_FallBackBM!$P:$P,0)))/INDEX(G_FallBackBM!$H:$H,MATCH($P744,G_FallBackBM!$P:$P,0))))</f>
        <v/>
      </c>
      <c r="J744" s="390" t="str">
        <f>IF($E744="","",J729*IF(INDEX(G_FallBackBM!$H:$H,MATCH($P744,G_FallBackBM!$P:$P,0))=0,0,SUM(INDEX(G_FallBackBM!J:J,MATCH($P744,G_FallBackBM!$P:$P,0)))/INDEX(G_FallBackBM!$H:$H,MATCH($P744,G_FallBackBM!$P:$P,0))))</f>
        <v/>
      </c>
      <c r="K744" s="390" t="str">
        <f>IF($E744="","",K729*IF(INDEX(G_FallBackBM!$H:$H,MATCH($P744,G_FallBackBM!$P:$P,0))=0,0,SUM(INDEX(G_FallBackBM!K:K,MATCH($P744,G_FallBackBM!$P:$P,0)))/INDEX(G_FallBackBM!$H:$H,MATCH($P744,G_FallBackBM!$P:$P,0))))</f>
        <v/>
      </c>
      <c r="L744" s="390" t="str">
        <f>IF($E744="","",L729*IF(INDEX(G_FallBackBM!$H:$H,MATCH($P744,G_FallBackBM!$P:$P,0))=0,0,SUM(INDEX(G_FallBackBM!L:L,MATCH($P744,G_FallBackBM!$P:$P,0)))/INDEX(G_FallBackBM!$H:$H,MATCH($P744,G_FallBackBM!$P:$P,0))))</f>
        <v/>
      </c>
      <c r="M744" s="390" t="str">
        <f>IF($E744="","",M729*IF(INDEX(G_FallBackBM!$H:$H,MATCH($P744,G_FallBackBM!$P:$P,0))=0,0,SUM(INDEX(G_FallBackBM!M:M,MATCH($P744,G_FallBackBM!$P:$P,0)))/INDEX(G_FallBackBM!$H:$H,MATCH($P744,G_FallBackBM!$P:$P,0))))</f>
        <v/>
      </c>
      <c r="N744" s="390" t="str">
        <f>IF($E744="","",N729*IF(INDEX(G_FallBackBM!$H:$H,MATCH($P744,G_FallBackBM!$P:$P,0))=0,0,SUM(INDEX(G_FallBackBM!N:N,MATCH($P744,G_FallBackBM!$P:$P,0)))/INDEX(G_FallBackBM!$H:$H,MATCH($P744,G_FallBackBM!$P:$P,0))))</f>
        <v/>
      </c>
      <c r="P744" s="175" t="str">
        <f>EUconst_SubAbsoluteReduction&amp;R710</f>
        <v>AbsRed_Подинсталация на топлинен еталон, CL, не-CBAM</v>
      </c>
    </row>
    <row r="745" spans="2:16" ht="12.75" customHeight="1" x14ac:dyDescent="0.2">
      <c r="B745" s="343"/>
      <c r="C745" s="343"/>
      <c r="D745" s="344">
        <v>7</v>
      </c>
      <c r="E745" s="1298" t="str">
        <f t="shared" si="57"/>
        <v/>
      </c>
      <c r="F745" s="1299"/>
      <c r="G745" s="755" t="str">
        <f t="shared" si="58"/>
        <v/>
      </c>
      <c r="H745" s="756"/>
      <c r="I745" s="390" t="str">
        <f>IF($E745="","",I730*IF(INDEX(G_FallBackBM!$H:$H,MATCH($P745,G_FallBackBM!$P:$P,0))=0,0,SUM(INDEX(G_FallBackBM!I:I,MATCH($P745,G_FallBackBM!$P:$P,0)))/INDEX(G_FallBackBM!$H:$H,MATCH($P745,G_FallBackBM!$P:$P,0))))</f>
        <v/>
      </c>
      <c r="J745" s="390" t="str">
        <f>IF($E745="","",J730*IF(INDEX(G_FallBackBM!$H:$H,MATCH($P745,G_FallBackBM!$P:$P,0))=0,0,SUM(INDEX(G_FallBackBM!J:J,MATCH($P745,G_FallBackBM!$P:$P,0)))/INDEX(G_FallBackBM!$H:$H,MATCH($P745,G_FallBackBM!$P:$P,0))))</f>
        <v/>
      </c>
      <c r="K745" s="390" t="str">
        <f>IF($E745="","",K730*IF(INDEX(G_FallBackBM!$H:$H,MATCH($P745,G_FallBackBM!$P:$P,0))=0,0,SUM(INDEX(G_FallBackBM!K:K,MATCH($P745,G_FallBackBM!$P:$P,0)))/INDEX(G_FallBackBM!$H:$H,MATCH($P745,G_FallBackBM!$P:$P,0))))</f>
        <v/>
      </c>
      <c r="L745" s="390" t="str">
        <f>IF($E745="","",L730*IF(INDEX(G_FallBackBM!$H:$H,MATCH($P745,G_FallBackBM!$P:$P,0))=0,0,SUM(INDEX(G_FallBackBM!L:L,MATCH($P745,G_FallBackBM!$P:$P,0)))/INDEX(G_FallBackBM!$H:$H,MATCH($P745,G_FallBackBM!$P:$P,0))))</f>
        <v/>
      </c>
      <c r="M745" s="390" t="str">
        <f>IF($E745="","",M730*IF(INDEX(G_FallBackBM!$H:$H,MATCH($P745,G_FallBackBM!$P:$P,0))=0,0,SUM(INDEX(G_FallBackBM!M:M,MATCH($P745,G_FallBackBM!$P:$P,0)))/INDEX(G_FallBackBM!$H:$H,MATCH($P745,G_FallBackBM!$P:$P,0))))</f>
        <v/>
      </c>
      <c r="N745" s="390" t="str">
        <f>IF($E745="","",N730*IF(INDEX(G_FallBackBM!$H:$H,MATCH($P745,G_FallBackBM!$P:$P,0))=0,0,SUM(INDEX(G_FallBackBM!N:N,MATCH($P745,G_FallBackBM!$P:$P,0)))/INDEX(G_FallBackBM!$H:$H,MATCH($P745,G_FallBackBM!$P:$P,0))))</f>
        <v/>
      </c>
      <c r="P745" s="175" t="str">
        <f>EUconst_SubAbsoluteReduction&amp;R710</f>
        <v>AbsRed_Подинсталация на топлинен еталон, CL, не-CBAM</v>
      </c>
    </row>
    <row r="746" spans="2:16" ht="12.75" customHeight="1" x14ac:dyDescent="0.2">
      <c r="B746" s="343"/>
      <c r="C746" s="343"/>
      <c r="D746" s="344">
        <v>8</v>
      </c>
      <c r="E746" s="1298" t="str">
        <f t="shared" si="57"/>
        <v/>
      </c>
      <c r="F746" s="1299"/>
      <c r="G746" s="755" t="str">
        <f t="shared" si="58"/>
        <v/>
      </c>
      <c r="H746" s="756"/>
      <c r="I746" s="390" t="str">
        <f>IF($E746="","",I731*IF(INDEX(G_FallBackBM!$H:$H,MATCH($P746,G_FallBackBM!$P:$P,0))=0,0,SUM(INDEX(G_FallBackBM!I:I,MATCH($P746,G_FallBackBM!$P:$P,0)))/INDEX(G_FallBackBM!$H:$H,MATCH($P746,G_FallBackBM!$P:$P,0))))</f>
        <v/>
      </c>
      <c r="J746" s="390" t="str">
        <f>IF($E746="","",J731*IF(INDEX(G_FallBackBM!$H:$H,MATCH($P746,G_FallBackBM!$P:$P,0))=0,0,SUM(INDEX(G_FallBackBM!J:J,MATCH($P746,G_FallBackBM!$P:$P,0)))/INDEX(G_FallBackBM!$H:$H,MATCH($P746,G_FallBackBM!$P:$P,0))))</f>
        <v/>
      </c>
      <c r="K746" s="390" t="str">
        <f>IF($E746="","",K731*IF(INDEX(G_FallBackBM!$H:$H,MATCH($P746,G_FallBackBM!$P:$P,0))=0,0,SUM(INDEX(G_FallBackBM!K:K,MATCH($P746,G_FallBackBM!$P:$P,0)))/INDEX(G_FallBackBM!$H:$H,MATCH($P746,G_FallBackBM!$P:$P,0))))</f>
        <v/>
      </c>
      <c r="L746" s="390" t="str">
        <f>IF($E746="","",L731*IF(INDEX(G_FallBackBM!$H:$H,MATCH($P746,G_FallBackBM!$P:$P,0))=0,0,SUM(INDEX(G_FallBackBM!L:L,MATCH($P746,G_FallBackBM!$P:$P,0)))/INDEX(G_FallBackBM!$H:$H,MATCH($P746,G_FallBackBM!$P:$P,0))))</f>
        <v/>
      </c>
      <c r="M746" s="390" t="str">
        <f>IF($E746="","",M731*IF(INDEX(G_FallBackBM!$H:$H,MATCH($P746,G_FallBackBM!$P:$P,0))=0,0,SUM(INDEX(G_FallBackBM!M:M,MATCH($P746,G_FallBackBM!$P:$P,0)))/INDEX(G_FallBackBM!$H:$H,MATCH($P746,G_FallBackBM!$P:$P,0))))</f>
        <v/>
      </c>
      <c r="N746" s="390" t="str">
        <f>IF($E746="","",N731*IF(INDEX(G_FallBackBM!$H:$H,MATCH($P746,G_FallBackBM!$P:$P,0))=0,0,SUM(INDEX(G_FallBackBM!N:N,MATCH($P746,G_FallBackBM!$P:$P,0)))/INDEX(G_FallBackBM!$H:$H,MATCH($P746,G_FallBackBM!$P:$P,0))))</f>
        <v/>
      </c>
      <c r="P746" s="175" t="str">
        <f>EUconst_SubAbsoluteReduction&amp;R710</f>
        <v>AbsRed_Подинсталация на топлинен еталон, CL, не-CBAM</v>
      </c>
    </row>
    <row r="747" spans="2:16" ht="12.75" customHeight="1" x14ac:dyDescent="0.2">
      <c r="B747" s="343"/>
      <c r="C747" s="343"/>
      <c r="D747" s="344">
        <v>9</v>
      </c>
      <c r="E747" s="1298" t="str">
        <f t="shared" si="57"/>
        <v/>
      </c>
      <c r="F747" s="1299"/>
      <c r="G747" s="755" t="str">
        <f t="shared" si="58"/>
        <v/>
      </c>
      <c r="H747" s="756"/>
      <c r="I747" s="390" t="str">
        <f>IF($E747="","",I732*IF(INDEX(G_FallBackBM!$H:$H,MATCH($P747,G_FallBackBM!$P:$P,0))=0,0,SUM(INDEX(G_FallBackBM!I:I,MATCH($P747,G_FallBackBM!$P:$P,0)))/INDEX(G_FallBackBM!$H:$H,MATCH($P747,G_FallBackBM!$P:$P,0))))</f>
        <v/>
      </c>
      <c r="J747" s="390" t="str">
        <f>IF($E747="","",J732*IF(INDEX(G_FallBackBM!$H:$H,MATCH($P747,G_FallBackBM!$P:$P,0))=0,0,SUM(INDEX(G_FallBackBM!J:J,MATCH($P747,G_FallBackBM!$P:$P,0)))/INDEX(G_FallBackBM!$H:$H,MATCH($P747,G_FallBackBM!$P:$P,0))))</f>
        <v/>
      </c>
      <c r="K747" s="390" t="str">
        <f>IF($E747="","",K732*IF(INDEX(G_FallBackBM!$H:$H,MATCH($P747,G_FallBackBM!$P:$P,0))=0,0,SUM(INDEX(G_FallBackBM!K:K,MATCH($P747,G_FallBackBM!$P:$P,0)))/INDEX(G_FallBackBM!$H:$H,MATCH($P747,G_FallBackBM!$P:$P,0))))</f>
        <v/>
      </c>
      <c r="L747" s="390" t="str">
        <f>IF($E747="","",L732*IF(INDEX(G_FallBackBM!$H:$H,MATCH($P747,G_FallBackBM!$P:$P,0))=0,0,SUM(INDEX(G_FallBackBM!L:L,MATCH($P747,G_FallBackBM!$P:$P,0)))/INDEX(G_FallBackBM!$H:$H,MATCH($P747,G_FallBackBM!$P:$P,0))))</f>
        <v/>
      </c>
      <c r="M747" s="390" t="str">
        <f>IF($E747="","",M732*IF(INDEX(G_FallBackBM!$H:$H,MATCH($P747,G_FallBackBM!$P:$P,0))=0,0,SUM(INDEX(G_FallBackBM!M:M,MATCH($P747,G_FallBackBM!$P:$P,0)))/INDEX(G_FallBackBM!$H:$H,MATCH($P747,G_FallBackBM!$P:$P,0))))</f>
        <v/>
      </c>
      <c r="N747" s="390" t="str">
        <f>IF($E747="","",N732*IF(INDEX(G_FallBackBM!$H:$H,MATCH($P747,G_FallBackBM!$P:$P,0))=0,0,SUM(INDEX(G_FallBackBM!N:N,MATCH($P747,G_FallBackBM!$P:$P,0)))/INDEX(G_FallBackBM!$H:$H,MATCH($P747,G_FallBackBM!$P:$P,0))))</f>
        <v/>
      </c>
      <c r="P747" s="175" t="str">
        <f>EUconst_SubAbsoluteReduction&amp;R710</f>
        <v>AbsRed_Подинсталация на топлинен еталон, CL, не-CBAM</v>
      </c>
    </row>
    <row r="748" spans="2:16" ht="12.75" customHeight="1" x14ac:dyDescent="0.2">
      <c r="B748" s="343"/>
      <c r="C748" s="343"/>
      <c r="D748" s="344">
        <v>10</v>
      </c>
      <c r="E748" s="1300" t="str">
        <f t="shared" si="57"/>
        <v/>
      </c>
      <c r="F748" s="1301"/>
      <c r="G748" s="753" t="str">
        <f t="shared" si="58"/>
        <v/>
      </c>
      <c r="H748" s="754"/>
      <c r="I748" s="391" t="str">
        <f>IF($E748="","",I733*IF(INDEX(G_FallBackBM!$H:$H,MATCH($P748,G_FallBackBM!$P:$P,0))=0,0,SUM(INDEX(G_FallBackBM!I:I,MATCH($P748,G_FallBackBM!$P:$P,0)))/INDEX(G_FallBackBM!$H:$H,MATCH($P748,G_FallBackBM!$P:$P,0))))</f>
        <v/>
      </c>
      <c r="J748" s="391" t="str">
        <f>IF($E748="","",J733*IF(INDEX(G_FallBackBM!$H:$H,MATCH($P748,G_FallBackBM!$P:$P,0))=0,0,SUM(INDEX(G_FallBackBM!J:J,MATCH($P748,G_FallBackBM!$P:$P,0)))/INDEX(G_FallBackBM!$H:$H,MATCH($P748,G_FallBackBM!$P:$P,0))))</f>
        <v/>
      </c>
      <c r="K748" s="391" t="str">
        <f>IF($E748="","",K733*IF(INDEX(G_FallBackBM!$H:$H,MATCH($P748,G_FallBackBM!$P:$P,0))=0,0,SUM(INDEX(G_FallBackBM!K:K,MATCH($P748,G_FallBackBM!$P:$P,0)))/INDEX(G_FallBackBM!$H:$H,MATCH($P748,G_FallBackBM!$P:$P,0))))</f>
        <v/>
      </c>
      <c r="L748" s="391" t="str">
        <f>IF($E748="","",L733*IF(INDEX(G_FallBackBM!$H:$H,MATCH($P748,G_FallBackBM!$P:$P,0))=0,0,SUM(INDEX(G_FallBackBM!L:L,MATCH($P748,G_FallBackBM!$P:$P,0)))/INDEX(G_FallBackBM!$H:$H,MATCH($P748,G_FallBackBM!$P:$P,0))))</f>
        <v/>
      </c>
      <c r="M748" s="391" t="str">
        <f>IF($E748="","",M733*IF(INDEX(G_FallBackBM!$H:$H,MATCH($P748,G_FallBackBM!$P:$P,0))=0,0,SUM(INDEX(G_FallBackBM!M:M,MATCH($P748,G_FallBackBM!$P:$P,0)))/INDEX(G_FallBackBM!$H:$H,MATCH($P748,G_FallBackBM!$P:$P,0))))</f>
        <v/>
      </c>
      <c r="N748" s="391" t="str">
        <f>IF($E748="","",N733*IF(INDEX(G_FallBackBM!$H:$H,MATCH($P748,G_FallBackBM!$P:$P,0))=0,0,SUM(INDEX(G_FallBackBM!N:N,MATCH($P748,G_FallBackBM!$P:$P,0)))/INDEX(G_FallBackBM!$H:$H,MATCH($P748,G_FallBackBM!$P:$P,0))))</f>
        <v/>
      </c>
      <c r="P748" s="175" t="str">
        <f>EUconst_SubAbsoluteReduction&amp;R710</f>
        <v>AbsRed_Подинсталация на топлинен еталон, CL, не-CBAM</v>
      </c>
    </row>
    <row r="749" spans="2:16" ht="12.75" customHeight="1" x14ac:dyDescent="0.2">
      <c r="B749" s="343"/>
      <c r="C749" s="343"/>
      <c r="H749" s="669" t="str">
        <f>Translations!$B$323</f>
        <v>ОБЩО</v>
      </c>
      <c r="I749" s="386" t="str">
        <f t="shared" ref="I749:N749" si="59">IF(I719=EUconst_Cessation,-1,IF(COUNT(I739:I748)=0,"",SUM(I739:I748)))</f>
        <v/>
      </c>
      <c r="J749" s="386" t="str">
        <f t="shared" si="59"/>
        <v/>
      </c>
      <c r="K749" s="386" t="str">
        <f t="shared" si="59"/>
        <v/>
      </c>
      <c r="L749" s="386" t="str">
        <f t="shared" si="59"/>
        <v/>
      </c>
      <c r="M749" s="386" t="str">
        <f t="shared" si="59"/>
        <v/>
      </c>
      <c r="N749" s="386" t="str">
        <f t="shared" si="59"/>
        <v/>
      </c>
    </row>
    <row r="750" spans="2:16" ht="12.75" customHeight="1" x14ac:dyDescent="0.2"/>
    <row r="751" spans="2:16" ht="5.0999999999999996" customHeight="1" thickBot="1" x14ac:dyDescent="0.25">
      <c r="E751" s="432"/>
      <c r="F751" s="644"/>
      <c r="G751" s="644"/>
      <c r="H751" s="644"/>
      <c r="I751" s="644"/>
      <c r="J751" s="644"/>
      <c r="K751" s="644"/>
      <c r="L751" s="644"/>
      <c r="M751" s="644"/>
      <c r="N751" s="644"/>
    </row>
    <row r="752" spans="2:16" ht="5.0999999999999996" customHeight="1" thickBot="1" x14ac:dyDescent="0.3">
      <c r="C752" s="433"/>
      <c r="D752" s="433"/>
      <c r="E752" s="433"/>
      <c r="F752" s="433"/>
      <c r="G752" s="433"/>
      <c r="H752" s="433"/>
      <c r="I752" s="433"/>
      <c r="J752" s="433"/>
      <c r="K752" s="433"/>
      <c r="L752" s="433"/>
      <c r="M752" s="433"/>
      <c r="N752" s="433"/>
    </row>
    <row r="753" spans="1:18" ht="20.100000000000001" customHeight="1" thickBot="1" x14ac:dyDescent="0.25">
      <c r="A753" s="409">
        <v>7</v>
      </c>
      <c r="C753" s="385">
        <f>C710+1</f>
        <v>12</v>
      </c>
      <c r="D753" s="1302" t="str">
        <f>Translations!$B$297</f>
        <v>"Fall-back" подинсталация:</v>
      </c>
      <c r="E753" s="1303"/>
      <c r="F753" s="1303"/>
      <c r="G753" s="1303"/>
      <c r="H753" s="1304"/>
      <c r="I753" s="1305" t="str">
        <f>INDEX(EUconst_FallBackListNames,C753-10)</f>
        <v>Подинсталация на топлинния еталон, не-CL, не-CBAM</v>
      </c>
      <c r="J753" s="1306"/>
      <c r="K753" s="1306"/>
      <c r="L753" s="1307"/>
      <c r="M753" s="1308" t="str">
        <f>IF(ISBLANK(INDEX(CNTR_FallBackSubInstRelevant,C753-10)),"",IF(INDEX(CNTR_FallBackSubInstRelevant,C753-10),EUConst_Relevant,EUConst_NotRelevant))</f>
        <v/>
      </c>
      <c r="N753" s="1309"/>
      <c r="P753" s="295" t="str">
        <f>Translations!$B$325</f>
        <v>Подробности: Fall-back BM</v>
      </c>
      <c r="R753" s="668" t="str">
        <f>I753</f>
        <v>Подинсталация на топлинния еталон, не-CL, не-CBAM</v>
      </c>
    </row>
    <row r="754" spans="1:18" ht="5.0999999999999996" customHeight="1" x14ac:dyDescent="0.2"/>
    <row r="755" spans="1:18" ht="25.5" customHeight="1" x14ac:dyDescent="0.2">
      <c r="E755" s="736"/>
      <c r="F755" s="736"/>
      <c r="G755" s="736"/>
      <c r="H755" s="746" t="str">
        <f>Translations!$B$271</f>
        <v>Референтна стойност</v>
      </c>
      <c r="I755" s="1268">
        <f>INDEX(EUconst_EndOfPeriods,COLUMNS($I$281:I755))</f>
        <v>2025</v>
      </c>
      <c r="J755" s="1268">
        <f>INDEX(EUconst_EndOfPeriods,COLUMNS($I$281:J755))</f>
        <v>2030</v>
      </c>
      <c r="K755" s="1268">
        <f>INDEX(EUconst_EndOfPeriods,COLUMNS($I$281:K755))</f>
        <v>2035</v>
      </c>
      <c r="L755" s="1268">
        <f>INDEX(EUconst_EndOfPeriods,COLUMNS($I$281:L755))</f>
        <v>2040</v>
      </c>
      <c r="M755" s="1268">
        <f>INDEX(EUconst_EndOfPeriods,COLUMNS($I$281:M755))</f>
        <v>2045</v>
      </c>
      <c r="N755" s="1268">
        <f>INDEX(EUconst_EndOfPeriods,COLUMNS($I$281:N755))</f>
        <v>2050</v>
      </c>
    </row>
    <row r="756" spans="1:18" ht="12.75" customHeight="1" x14ac:dyDescent="0.2">
      <c r="E756" s="736"/>
      <c r="F756" s="736"/>
      <c r="G756" s="736"/>
      <c r="H756" s="456" t="str">
        <f>INDEX(G_FallBackBM!H:H,MATCH(P757,G_FallBackBM!$P:$P,0)-1)</f>
        <v>t CO2e / TJ</v>
      </c>
      <c r="I756" s="1269"/>
      <c r="J756" s="1269"/>
      <c r="K756" s="1269"/>
      <c r="L756" s="1269"/>
      <c r="M756" s="1269"/>
      <c r="N756" s="1269"/>
    </row>
    <row r="757" spans="1:18" ht="12.75" customHeight="1" x14ac:dyDescent="0.2">
      <c r="B757" s="343"/>
      <c r="C757" s="343"/>
      <c r="D757" s="752" t="s">
        <v>117</v>
      </c>
      <c r="E757" s="1275" t="str">
        <f>Translations!$B$319</f>
        <v>Цели в сравнение с базовата стойност</v>
      </c>
      <c r="F757" s="1275"/>
      <c r="G757" s="1276"/>
      <c r="H757" s="764" t="str">
        <f>INDEX(G_FallBackBM!H:H,MATCH($P757,G_FallBackBM!$P:$P,0))</f>
        <v/>
      </c>
      <c r="I757" s="441" t="str">
        <f>INDEX(G_FallBackBM!I:I,MATCH($P757,G_FallBackBM!$P:$P,0))</f>
        <v>N.A.</v>
      </c>
      <c r="J757" s="441" t="str">
        <f>INDEX(G_FallBackBM!J:J,MATCH($P757,G_FallBackBM!$P:$P,0))</f>
        <v>N.A.</v>
      </c>
      <c r="K757" s="441" t="str">
        <f>INDEX(G_FallBackBM!K:K,MATCH($P757,G_FallBackBM!$P:$P,0))</f>
        <v>N.A.</v>
      </c>
      <c r="L757" s="441" t="str">
        <f>INDEX(G_FallBackBM!L:L,MATCH($P757,G_FallBackBM!$P:$P,0))</f>
        <v>N.A.</v>
      </c>
      <c r="M757" s="441" t="str">
        <f>INDEX(G_FallBackBM!M:M,MATCH($P757,G_FallBackBM!$P:$P,0))</f>
        <v>N.A.</v>
      </c>
      <c r="N757" s="441" t="str">
        <f>INDEX(G_FallBackBM!N:N,MATCH($P757,G_FallBackBM!$P:$P,0))</f>
        <v>N.A.</v>
      </c>
      <c r="P757" s="312" t="str">
        <f>EUconst_SubRelToBaseline&amp;R753</f>
        <v>RelBL_Подинсталация на топлинния еталон, не-CL, не-CBAM</v>
      </c>
    </row>
    <row r="758" spans="1:18" ht="12.75" customHeight="1" x14ac:dyDescent="0.2">
      <c r="B758" s="343"/>
      <c r="C758" s="343"/>
      <c r="D758" s="752" t="s">
        <v>118</v>
      </c>
      <c r="E758" s="1277" t="str">
        <f>Translations!$B$320</f>
        <v>Цели спрямо съответната стойност на БМ</v>
      </c>
      <c r="F758" s="1277"/>
      <c r="G758" s="1278"/>
      <c r="H758" s="765">
        <f>INDEX(G_FallBackBM!H:H,MATCH($P758,G_FallBackBM!$P:$P,0))</f>
        <v>47.3</v>
      </c>
      <c r="I758" s="381" t="str">
        <f>INDEX(G_FallBackBM!I:I,MATCH($P758,G_FallBackBM!$P:$P,0))</f>
        <v/>
      </c>
      <c r="J758" s="381" t="str">
        <f>INDEX(G_FallBackBM!J:J,MATCH($P758,G_FallBackBM!$P:$P,0))</f>
        <v/>
      </c>
      <c r="K758" s="381" t="str">
        <f>INDEX(G_FallBackBM!K:K,MATCH($P758,G_FallBackBM!$P:$P,0))</f>
        <v/>
      </c>
      <c r="L758" s="381" t="str">
        <f>INDEX(G_FallBackBM!L:L,MATCH($P758,G_FallBackBM!$P:$P,0))</f>
        <v/>
      </c>
      <c r="M758" s="381" t="str">
        <f>INDEX(G_FallBackBM!M:M,MATCH($P758,G_FallBackBM!$P:$P,0))</f>
        <v/>
      </c>
      <c r="N758" s="381" t="str">
        <f>INDEX(G_FallBackBM!N:N,MATCH($P758,G_FallBackBM!$P:$P,0))</f>
        <v/>
      </c>
      <c r="P758" s="312" t="str">
        <f>EUconst_SubRelToBM&amp;R753</f>
        <v>RelBM_Подинсталация на топлинния еталон, не-CL, не-CBAM</v>
      </c>
    </row>
    <row r="759" spans="1:18" ht="5.0999999999999996" customHeight="1" x14ac:dyDescent="0.2">
      <c r="B759" s="343"/>
      <c r="C759" s="343"/>
    </row>
    <row r="760" spans="1:18" ht="25.5" customHeight="1" x14ac:dyDescent="0.2">
      <c r="B760" s="343"/>
      <c r="C760" s="343"/>
      <c r="D760" s="736"/>
      <c r="E760" s="736"/>
      <c r="F760" s="736"/>
      <c r="G760" s="736"/>
      <c r="H760" s="746" t="str">
        <f>Translations!$B$271</f>
        <v>Референтна стойност</v>
      </c>
      <c r="I760" s="1268">
        <f>INDEX(EUconst_EndOfPeriods,COLUMNS($I$281:I760))</f>
        <v>2025</v>
      </c>
      <c r="J760" s="1268">
        <f>INDEX(EUconst_EndOfPeriods,COLUMNS($I$281:J760))</f>
        <v>2030</v>
      </c>
      <c r="K760" s="1268">
        <f>INDEX(EUconst_EndOfPeriods,COLUMNS($I$281:K760))</f>
        <v>2035</v>
      </c>
      <c r="L760" s="1268">
        <f>INDEX(EUconst_EndOfPeriods,COLUMNS($I$281:L760))</f>
        <v>2040</v>
      </c>
      <c r="M760" s="1268">
        <f>INDEX(EUconst_EndOfPeriods,COLUMNS($I$281:M760))</f>
        <v>2045</v>
      </c>
      <c r="N760" s="1268">
        <f>INDEX(EUconst_EndOfPeriods,COLUMNS($I$281:N760))</f>
        <v>2050</v>
      </c>
    </row>
    <row r="761" spans="1:18" ht="12.75" customHeight="1" x14ac:dyDescent="0.2">
      <c r="B761" s="343"/>
      <c r="C761" s="343"/>
      <c r="G761" s="736"/>
      <c r="H761" s="456" t="str">
        <f>H756</f>
        <v>t CO2e / TJ</v>
      </c>
      <c r="I761" s="1269"/>
      <c r="J761" s="1269"/>
      <c r="K761" s="1269"/>
      <c r="L761" s="1269"/>
      <c r="M761" s="1269"/>
      <c r="N761" s="1269"/>
    </row>
    <row r="762" spans="1:18" ht="12.75" customHeight="1" x14ac:dyDescent="0.2">
      <c r="B762" s="343"/>
      <c r="C762" s="343"/>
      <c r="D762" s="752" t="s">
        <v>119</v>
      </c>
      <c r="E762" s="1274" t="str">
        <f>Translations!$B$321</f>
        <v>Абсолютно специфично намаление в сравнение с изходното ниво</v>
      </c>
      <c r="F762" s="1274"/>
      <c r="G762" s="1274"/>
      <c r="H762" s="766" t="str">
        <f>INDEX(G_FallBackBM!H:H,MATCH($P762,G_FallBackBM!$P:$P,0))</f>
        <v/>
      </c>
      <c r="I762" s="767" t="str">
        <f>INDEX(G_FallBackBM!I:I,MATCH($P762,G_FallBackBM!$P:$P,0))</f>
        <v/>
      </c>
      <c r="J762" s="767" t="str">
        <f>INDEX(G_FallBackBM!J:J,MATCH($P762,G_FallBackBM!$P:$P,0))</f>
        <v/>
      </c>
      <c r="K762" s="767" t="str">
        <f>INDEX(G_FallBackBM!K:K,MATCH($P762,G_FallBackBM!$P:$P,0))</f>
        <v/>
      </c>
      <c r="L762" s="767" t="str">
        <f>INDEX(G_FallBackBM!L:L,MATCH($P762,G_FallBackBM!$P:$P,0))</f>
        <v/>
      </c>
      <c r="M762" s="767" t="str">
        <f>INDEX(G_FallBackBM!M:M,MATCH($P762,G_FallBackBM!$P:$P,0))</f>
        <v/>
      </c>
      <c r="N762" s="767" t="str">
        <f>INDEX(G_FallBackBM!N:N,MATCH($P762,G_FallBackBM!$P:$P,0))</f>
        <v/>
      </c>
      <c r="P762" s="175" t="str">
        <f>EUconst_SubAbsoluteReduction&amp;R753</f>
        <v>AbsRed_Подинсталация на топлинния еталон, не-CL, не-CBAM</v>
      </c>
    </row>
    <row r="763" spans="1:18" ht="5.0999999999999996" customHeight="1" x14ac:dyDescent="0.2">
      <c r="B763" s="343"/>
      <c r="C763" s="343"/>
    </row>
    <row r="764" spans="1:18" ht="12.75" customHeight="1" x14ac:dyDescent="0.2">
      <c r="B764" s="343"/>
      <c r="C764" s="343"/>
      <c r="D764" s="752" t="s">
        <v>120</v>
      </c>
      <c r="E764" s="30" t="str">
        <f>Translations!$B$322</f>
        <v>Дял на въздействието на всяка мярка (100 % = стойността по точка iii.)</v>
      </c>
    </row>
    <row r="765" spans="1:18" ht="5.0999999999999996" customHeight="1" x14ac:dyDescent="0.2">
      <c r="B765" s="343"/>
      <c r="C765" s="343"/>
    </row>
    <row r="766" spans="1:18" ht="12.75" customHeight="1" x14ac:dyDescent="0.2">
      <c r="B766" s="343"/>
      <c r="C766" s="343"/>
      <c r="D766" s="752"/>
      <c r="E766" s="387" t="str">
        <f>Translations!$B$199</f>
        <v>Мярка</v>
      </c>
      <c r="F766" s="644"/>
      <c r="G766" s="1296" t="str">
        <f>Translations!$B$228</f>
        <v>Инвестиции</v>
      </c>
      <c r="H766" s="1297"/>
      <c r="I766" s="388">
        <v>2025</v>
      </c>
      <c r="J766" s="388">
        <v>2030</v>
      </c>
      <c r="K766" s="388">
        <v>2035</v>
      </c>
      <c r="L766" s="388">
        <v>2040</v>
      </c>
      <c r="M766" s="388">
        <v>2045</v>
      </c>
      <c r="N766" s="388">
        <v>2050</v>
      </c>
    </row>
    <row r="767" spans="1:18" ht="12.75" customHeight="1" x14ac:dyDescent="0.2">
      <c r="B767" s="343"/>
      <c r="C767" s="343"/>
      <c r="D767" s="344">
        <v>1</v>
      </c>
      <c r="E767" s="1310" t="str">
        <f>IF(INDEX(G_FallBackBM!E:E,MATCH($P767,G_FallBackBM!$P:$P,0))="","",INDEX(G_FallBackBM!E:E,MATCH($P767,G_FallBackBM!$P:$P,0)))</f>
        <v/>
      </c>
      <c r="F767" s="1310"/>
      <c r="G767" s="760" t="str">
        <f>IF(INDEX(G_FallBackBM!G:G,MATCH($P767,G_FallBackBM!$P:$P,0))="","",INDEX(G_FallBackBM!G:G,MATCH($P767,G_FallBackBM!$P:$P,0)))</f>
        <v/>
      </c>
      <c r="H767" s="761"/>
      <c r="I767" s="389" t="str">
        <f>IF($E767="","",INDEX(G_FallBackBM!I:I,MATCH($P767,G_FallBackBM!$P:$P,0)))</f>
        <v/>
      </c>
      <c r="J767" s="389" t="str">
        <f>IF($E767="","",INDEX(G_FallBackBM!J:J,MATCH($P767,G_FallBackBM!$P:$P,0)))</f>
        <v/>
      </c>
      <c r="K767" s="389" t="str">
        <f>IF($E767="","",INDEX(G_FallBackBM!K:K,MATCH($P767,G_FallBackBM!$P:$P,0)))</f>
        <v/>
      </c>
      <c r="L767" s="389" t="str">
        <f>IF($E767="","",INDEX(G_FallBackBM!L:L,MATCH($P767,G_FallBackBM!$P:$P,0)))</f>
        <v/>
      </c>
      <c r="M767" s="389" t="str">
        <f>IF($E767="","",INDEX(G_FallBackBM!M:M,MATCH($P767,G_FallBackBM!$P:$P,0)))</f>
        <v/>
      </c>
      <c r="N767" s="389" t="str">
        <f>IF($E767="","",INDEX(G_FallBackBM!N:N,MATCH($P767,G_FallBackBM!$P:$P,0)))</f>
        <v/>
      </c>
      <c r="P767" s="175" t="str">
        <f>EUconst_SubMeasureImpact&amp;R753&amp;"_"&amp;D767</f>
        <v>SubMeasImp_Подинсталация на топлинния еталон, не-CL, не-CBAM_1</v>
      </c>
    </row>
    <row r="768" spans="1:18" ht="12.75" customHeight="1" x14ac:dyDescent="0.2">
      <c r="B768" s="343"/>
      <c r="C768" s="343"/>
      <c r="D768" s="344">
        <v>2</v>
      </c>
      <c r="E768" s="1298" t="str">
        <f>IF(INDEX(G_FallBackBM!E:E,MATCH($P768,G_FallBackBM!$P:$P,0))="","",INDEX(G_FallBackBM!E:E,MATCH($P768,G_FallBackBM!$P:$P,0)))</f>
        <v/>
      </c>
      <c r="F768" s="1299"/>
      <c r="G768" s="755" t="str">
        <f>IF(INDEX(G_FallBackBM!G:G,MATCH($P768,G_FallBackBM!$P:$P,0))="","",INDEX(G_FallBackBM!G:G,MATCH($P768,G_FallBackBM!$P:$P,0)))</f>
        <v/>
      </c>
      <c r="H768" s="756"/>
      <c r="I768" s="390" t="str">
        <f>IF($E768="","",INDEX(G_FallBackBM!I:I,MATCH($P768,G_FallBackBM!$P:$P,0)))</f>
        <v/>
      </c>
      <c r="J768" s="390" t="str">
        <f>IF($E768="","",INDEX(G_FallBackBM!J:J,MATCH($P768,G_FallBackBM!$P:$P,0)))</f>
        <v/>
      </c>
      <c r="K768" s="390" t="str">
        <f>IF($E768="","",INDEX(G_FallBackBM!K:K,MATCH($P768,G_FallBackBM!$P:$P,0)))</f>
        <v/>
      </c>
      <c r="L768" s="390" t="str">
        <f>IF($E768="","",INDEX(G_FallBackBM!L:L,MATCH($P768,G_FallBackBM!$P:$P,0)))</f>
        <v/>
      </c>
      <c r="M768" s="390" t="str">
        <f>IF($E768="","",INDEX(G_FallBackBM!M:M,MATCH($P768,G_FallBackBM!$P:$P,0)))</f>
        <v/>
      </c>
      <c r="N768" s="390" t="str">
        <f>IF($E768="","",INDEX(G_FallBackBM!N:N,MATCH($P768,G_FallBackBM!$P:$P,0)))</f>
        <v/>
      </c>
      <c r="P768" s="175" t="str">
        <f>EUconst_SubMeasureImpact&amp;R753&amp;"_"&amp;D768</f>
        <v>SubMeasImp_Подинсталация на топлинния еталон, не-CL, не-CBAM_2</v>
      </c>
    </row>
    <row r="769" spans="2:16" ht="12.75" customHeight="1" x14ac:dyDescent="0.2">
      <c r="B769" s="343"/>
      <c r="C769" s="343"/>
      <c r="D769" s="344">
        <v>3</v>
      </c>
      <c r="E769" s="1298" t="str">
        <f>IF(INDEX(G_FallBackBM!E:E,MATCH($P769,G_FallBackBM!$P:$P,0))="","",INDEX(G_FallBackBM!E:E,MATCH($P769,G_FallBackBM!$P:$P,0)))</f>
        <v/>
      </c>
      <c r="F769" s="1299"/>
      <c r="G769" s="755" t="str">
        <f>IF(INDEX(G_FallBackBM!G:G,MATCH($P769,G_FallBackBM!$P:$P,0))="","",INDEX(G_FallBackBM!G:G,MATCH($P769,G_FallBackBM!$P:$P,0)))</f>
        <v/>
      </c>
      <c r="H769" s="756"/>
      <c r="I769" s="390" t="str">
        <f>IF($E769="","",INDEX(G_FallBackBM!I:I,MATCH($P769,G_FallBackBM!$P:$P,0)))</f>
        <v/>
      </c>
      <c r="J769" s="390" t="str">
        <f>IF($E769="","",INDEX(G_FallBackBM!J:J,MATCH($P769,G_FallBackBM!$P:$P,0)))</f>
        <v/>
      </c>
      <c r="K769" s="390" t="str">
        <f>IF($E769="","",INDEX(G_FallBackBM!K:K,MATCH($P769,G_FallBackBM!$P:$P,0)))</f>
        <v/>
      </c>
      <c r="L769" s="390" t="str">
        <f>IF($E769="","",INDEX(G_FallBackBM!L:L,MATCH($P769,G_FallBackBM!$P:$P,0)))</f>
        <v/>
      </c>
      <c r="M769" s="390" t="str">
        <f>IF($E769="","",INDEX(G_FallBackBM!M:M,MATCH($P769,G_FallBackBM!$P:$P,0)))</f>
        <v/>
      </c>
      <c r="N769" s="390" t="str">
        <f>IF($E769="","",INDEX(G_FallBackBM!N:N,MATCH($P769,G_FallBackBM!$P:$P,0)))</f>
        <v/>
      </c>
      <c r="P769" s="175" t="str">
        <f>EUconst_SubMeasureImpact&amp;R753&amp;"_"&amp;D769</f>
        <v>SubMeasImp_Подинсталация на топлинния еталон, не-CL, не-CBAM_3</v>
      </c>
    </row>
    <row r="770" spans="2:16" ht="12.75" customHeight="1" x14ac:dyDescent="0.2">
      <c r="B770" s="343"/>
      <c r="C770" s="343"/>
      <c r="D770" s="344">
        <v>4</v>
      </c>
      <c r="E770" s="1298" t="str">
        <f>IF(INDEX(G_FallBackBM!E:E,MATCH($P770,G_FallBackBM!$P:$P,0))="","",INDEX(G_FallBackBM!E:E,MATCH($P770,G_FallBackBM!$P:$P,0)))</f>
        <v/>
      </c>
      <c r="F770" s="1299"/>
      <c r="G770" s="755" t="str">
        <f>IF(INDEX(G_FallBackBM!G:G,MATCH($P770,G_FallBackBM!$P:$P,0))="","",INDEX(G_FallBackBM!G:G,MATCH($P770,G_FallBackBM!$P:$P,0)))</f>
        <v/>
      </c>
      <c r="H770" s="756"/>
      <c r="I770" s="390" t="str">
        <f>IF($E770="","",INDEX(G_FallBackBM!I:I,MATCH($P770,G_FallBackBM!$P:$P,0)))</f>
        <v/>
      </c>
      <c r="J770" s="390" t="str">
        <f>IF($E770="","",INDEX(G_FallBackBM!J:J,MATCH($P770,G_FallBackBM!$P:$P,0)))</f>
        <v/>
      </c>
      <c r="K770" s="390" t="str">
        <f>IF($E770="","",INDEX(G_FallBackBM!K:K,MATCH($P770,G_FallBackBM!$P:$P,0)))</f>
        <v/>
      </c>
      <c r="L770" s="390" t="str">
        <f>IF($E770="","",INDEX(G_FallBackBM!L:L,MATCH($P770,G_FallBackBM!$P:$P,0)))</f>
        <v/>
      </c>
      <c r="M770" s="390" t="str">
        <f>IF($E770="","",INDEX(G_FallBackBM!M:M,MATCH($P770,G_FallBackBM!$P:$P,0)))</f>
        <v/>
      </c>
      <c r="N770" s="390" t="str">
        <f>IF($E770="","",INDEX(G_FallBackBM!N:N,MATCH($P770,G_FallBackBM!$P:$P,0)))</f>
        <v/>
      </c>
      <c r="P770" s="175" t="str">
        <f>EUconst_SubMeasureImpact&amp;R753&amp;"_"&amp;D770</f>
        <v>SubMeasImp_Подинсталация на топлинния еталон, не-CL, не-CBAM_4</v>
      </c>
    </row>
    <row r="771" spans="2:16" ht="12.75" customHeight="1" x14ac:dyDescent="0.2">
      <c r="B771" s="343"/>
      <c r="C771" s="343"/>
      <c r="D771" s="344">
        <v>5</v>
      </c>
      <c r="E771" s="1298" t="str">
        <f>IF(INDEX(G_FallBackBM!E:E,MATCH($P771,G_FallBackBM!$P:$P,0))="","",INDEX(G_FallBackBM!E:E,MATCH($P771,G_FallBackBM!$P:$P,0)))</f>
        <v/>
      </c>
      <c r="F771" s="1299"/>
      <c r="G771" s="755" t="str">
        <f>IF(INDEX(G_FallBackBM!G:G,MATCH($P771,G_FallBackBM!$P:$P,0))="","",INDEX(G_FallBackBM!G:G,MATCH($P771,G_FallBackBM!$P:$P,0)))</f>
        <v/>
      </c>
      <c r="H771" s="756"/>
      <c r="I771" s="390" t="str">
        <f>IF($E771="","",INDEX(G_FallBackBM!I:I,MATCH($P771,G_FallBackBM!$P:$P,0)))</f>
        <v/>
      </c>
      <c r="J771" s="390" t="str">
        <f>IF($E771="","",INDEX(G_FallBackBM!J:J,MATCH($P771,G_FallBackBM!$P:$P,0)))</f>
        <v/>
      </c>
      <c r="K771" s="390" t="str">
        <f>IF($E771="","",INDEX(G_FallBackBM!K:K,MATCH($P771,G_FallBackBM!$P:$P,0)))</f>
        <v/>
      </c>
      <c r="L771" s="390" t="str">
        <f>IF($E771="","",INDEX(G_FallBackBM!L:L,MATCH($P771,G_FallBackBM!$P:$P,0)))</f>
        <v/>
      </c>
      <c r="M771" s="390" t="str">
        <f>IF($E771="","",INDEX(G_FallBackBM!M:M,MATCH($P771,G_FallBackBM!$P:$P,0)))</f>
        <v/>
      </c>
      <c r="N771" s="390" t="str">
        <f>IF($E771="","",INDEX(G_FallBackBM!N:N,MATCH($P771,G_FallBackBM!$P:$P,0)))</f>
        <v/>
      </c>
      <c r="P771" s="175" t="str">
        <f>EUconst_SubMeasureImpact&amp;R753&amp;"_"&amp;D771</f>
        <v>SubMeasImp_Подинсталация на топлинния еталон, не-CL, не-CBAM_5</v>
      </c>
    </row>
    <row r="772" spans="2:16" ht="12.75" customHeight="1" x14ac:dyDescent="0.2">
      <c r="B772" s="343"/>
      <c r="C772" s="343"/>
      <c r="D772" s="344">
        <v>6</v>
      </c>
      <c r="E772" s="1298" t="str">
        <f>IF(INDEX(G_FallBackBM!E:E,MATCH($P772,G_FallBackBM!$P:$P,0))="","",INDEX(G_FallBackBM!E:E,MATCH($P772,G_FallBackBM!$P:$P,0)))</f>
        <v/>
      </c>
      <c r="F772" s="1299"/>
      <c r="G772" s="755" t="str">
        <f>IF(INDEX(G_FallBackBM!G:G,MATCH($P772,G_FallBackBM!$P:$P,0))="","",INDEX(G_FallBackBM!G:G,MATCH($P772,G_FallBackBM!$P:$P,0)))</f>
        <v/>
      </c>
      <c r="H772" s="756"/>
      <c r="I772" s="390" t="str">
        <f>IF($E772="","",INDEX(G_FallBackBM!I:I,MATCH($P772,G_FallBackBM!$P:$P,0)))</f>
        <v/>
      </c>
      <c r="J772" s="390" t="str">
        <f>IF($E772="","",INDEX(G_FallBackBM!J:J,MATCH($P772,G_FallBackBM!$P:$P,0)))</f>
        <v/>
      </c>
      <c r="K772" s="390" t="str">
        <f>IF($E772="","",INDEX(G_FallBackBM!K:K,MATCH($P772,G_FallBackBM!$P:$P,0)))</f>
        <v/>
      </c>
      <c r="L772" s="390" t="str">
        <f>IF($E772="","",INDEX(G_FallBackBM!L:L,MATCH($P772,G_FallBackBM!$P:$P,0)))</f>
        <v/>
      </c>
      <c r="M772" s="390" t="str">
        <f>IF($E772="","",INDEX(G_FallBackBM!M:M,MATCH($P772,G_FallBackBM!$P:$P,0)))</f>
        <v/>
      </c>
      <c r="N772" s="390" t="str">
        <f>IF($E772="","",INDEX(G_FallBackBM!N:N,MATCH($P772,G_FallBackBM!$P:$P,0)))</f>
        <v/>
      </c>
      <c r="P772" s="175" t="str">
        <f>EUconst_SubMeasureImpact&amp;R753&amp;"_"&amp;D772</f>
        <v>SubMeasImp_Подинсталация на топлинния еталон, не-CL, не-CBAM_6</v>
      </c>
    </row>
    <row r="773" spans="2:16" ht="12.75" customHeight="1" x14ac:dyDescent="0.2">
      <c r="B773" s="343"/>
      <c r="C773" s="343"/>
      <c r="D773" s="344">
        <v>7</v>
      </c>
      <c r="E773" s="1298" t="str">
        <f>IF(INDEX(G_FallBackBM!E:E,MATCH($P773,G_FallBackBM!$P:$P,0))="","",INDEX(G_FallBackBM!E:E,MATCH($P773,G_FallBackBM!$P:$P,0)))</f>
        <v/>
      </c>
      <c r="F773" s="1299"/>
      <c r="G773" s="755" t="str">
        <f>IF(INDEX(G_FallBackBM!G:G,MATCH($P773,G_FallBackBM!$P:$P,0))="","",INDEX(G_FallBackBM!G:G,MATCH($P773,G_FallBackBM!$P:$P,0)))</f>
        <v/>
      </c>
      <c r="H773" s="756"/>
      <c r="I773" s="390" t="str">
        <f>IF($E773="","",INDEX(G_FallBackBM!I:I,MATCH($P773,G_FallBackBM!$P:$P,0)))</f>
        <v/>
      </c>
      <c r="J773" s="390" t="str">
        <f>IF($E773="","",INDEX(G_FallBackBM!J:J,MATCH($P773,G_FallBackBM!$P:$P,0)))</f>
        <v/>
      </c>
      <c r="K773" s="390" t="str">
        <f>IF($E773="","",INDEX(G_FallBackBM!K:K,MATCH($P773,G_FallBackBM!$P:$P,0)))</f>
        <v/>
      </c>
      <c r="L773" s="390" t="str">
        <f>IF($E773="","",INDEX(G_FallBackBM!L:L,MATCH($P773,G_FallBackBM!$P:$P,0)))</f>
        <v/>
      </c>
      <c r="M773" s="390" t="str">
        <f>IF($E773="","",INDEX(G_FallBackBM!M:M,MATCH($P773,G_FallBackBM!$P:$P,0)))</f>
        <v/>
      </c>
      <c r="N773" s="390" t="str">
        <f>IF($E773="","",INDEX(G_FallBackBM!N:N,MATCH($P773,G_FallBackBM!$P:$P,0)))</f>
        <v/>
      </c>
      <c r="P773" s="175" t="str">
        <f>EUconst_SubMeasureImpact&amp;R753&amp;"_"&amp;D773</f>
        <v>SubMeasImp_Подинсталация на топлинния еталон, не-CL, не-CBAM_7</v>
      </c>
    </row>
    <row r="774" spans="2:16" ht="12.75" customHeight="1" x14ac:dyDescent="0.2">
      <c r="B774" s="343"/>
      <c r="C774" s="343"/>
      <c r="D774" s="344">
        <v>8</v>
      </c>
      <c r="E774" s="1298" t="str">
        <f>IF(INDEX(G_FallBackBM!E:E,MATCH($P774,G_FallBackBM!$P:$P,0))="","",INDEX(G_FallBackBM!E:E,MATCH($P774,G_FallBackBM!$P:$P,0)))</f>
        <v/>
      </c>
      <c r="F774" s="1299"/>
      <c r="G774" s="755" t="str">
        <f>IF(INDEX(G_FallBackBM!G:G,MATCH($P774,G_FallBackBM!$P:$P,0))="","",INDEX(G_FallBackBM!G:G,MATCH($P774,G_FallBackBM!$P:$P,0)))</f>
        <v/>
      </c>
      <c r="H774" s="756"/>
      <c r="I774" s="390" t="str">
        <f>IF($E774="","",INDEX(G_FallBackBM!I:I,MATCH($P774,G_FallBackBM!$P:$P,0)))</f>
        <v/>
      </c>
      <c r="J774" s="390" t="str">
        <f>IF($E774="","",INDEX(G_FallBackBM!J:J,MATCH($P774,G_FallBackBM!$P:$P,0)))</f>
        <v/>
      </c>
      <c r="K774" s="390" t="str">
        <f>IF($E774="","",INDEX(G_FallBackBM!K:K,MATCH($P774,G_FallBackBM!$P:$P,0)))</f>
        <v/>
      </c>
      <c r="L774" s="390" t="str">
        <f>IF($E774="","",INDEX(G_FallBackBM!L:L,MATCH($P774,G_FallBackBM!$P:$P,0)))</f>
        <v/>
      </c>
      <c r="M774" s="390" t="str">
        <f>IF($E774="","",INDEX(G_FallBackBM!M:M,MATCH($P774,G_FallBackBM!$P:$P,0)))</f>
        <v/>
      </c>
      <c r="N774" s="390" t="str">
        <f>IF($E774="","",INDEX(G_FallBackBM!N:N,MATCH($P774,G_FallBackBM!$P:$P,0)))</f>
        <v/>
      </c>
      <c r="P774" s="175" t="str">
        <f>EUconst_SubMeasureImpact&amp;R753&amp;"_"&amp;D774</f>
        <v>SubMeasImp_Подинсталация на топлинния еталон, не-CL, не-CBAM_8</v>
      </c>
    </row>
    <row r="775" spans="2:16" ht="12.75" customHeight="1" x14ac:dyDescent="0.2">
      <c r="B775" s="343"/>
      <c r="C775" s="343"/>
      <c r="D775" s="344">
        <v>9</v>
      </c>
      <c r="E775" s="1298" t="str">
        <f>IF(INDEX(G_FallBackBM!E:E,MATCH($P775,G_FallBackBM!$P:$P,0))="","",INDEX(G_FallBackBM!E:E,MATCH($P775,G_FallBackBM!$P:$P,0)))</f>
        <v/>
      </c>
      <c r="F775" s="1299"/>
      <c r="G775" s="755" t="str">
        <f>IF(INDEX(G_FallBackBM!G:G,MATCH($P775,G_FallBackBM!$P:$P,0))="","",INDEX(G_FallBackBM!G:G,MATCH($P775,G_FallBackBM!$P:$P,0)))</f>
        <v/>
      </c>
      <c r="H775" s="756"/>
      <c r="I775" s="390" t="str">
        <f>IF($E775="","",INDEX(G_FallBackBM!I:I,MATCH($P775,G_FallBackBM!$P:$P,0)))</f>
        <v/>
      </c>
      <c r="J775" s="390" t="str">
        <f>IF($E775="","",INDEX(G_FallBackBM!J:J,MATCH($P775,G_FallBackBM!$P:$P,0)))</f>
        <v/>
      </c>
      <c r="K775" s="390" t="str">
        <f>IF($E775="","",INDEX(G_FallBackBM!K:K,MATCH($P775,G_FallBackBM!$P:$P,0)))</f>
        <v/>
      </c>
      <c r="L775" s="390" t="str">
        <f>IF($E775="","",INDEX(G_FallBackBM!L:L,MATCH($P775,G_FallBackBM!$P:$P,0)))</f>
        <v/>
      </c>
      <c r="M775" s="390" t="str">
        <f>IF($E775="","",INDEX(G_FallBackBM!M:M,MATCH($P775,G_FallBackBM!$P:$P,0)))</f>
        <v/>
      </c>
      <c r="N775" s="390" t="str">
        <f>IF($E775="","",INDEX(G_FallBackBM!N:N,MATCH($P775,G_FallBackBM!$P:$P,0)))</f>
        <v/>
      </c>
      <c r="P775" s="175" t="str">
        <f>EUconst_SubMeasureImpact&amp;R753&amp;"_"&amp;D775</f>
        <v>SubMeasImp_Подинсталация на топлинния еталон, не-CL, не-CBAM_9</v>
      </c>
    </row>
    <row r="776" spans="2:16" ht="12.75" customHeight="1" x14ac:dyDescent="0.2">
      <c r="B776" s="343"/>
      <c r="C776" s="343"/>
      <c r="D776" s="344">
        <v>10</v>
      </c>
      <c r="E776" s="1300" t="str">
        <f>IF(INDEX(G_FallBackBM!E:E,MATCH($P776,G_FallBackBM!$P:$P,0))="","",INDEX(G_FallBackBM!E:E,MATCH($P776,G_FallBackBM!$P:$P,0)))</f>
        <v/>
      </c>
      <c r="F776" s="1301"/>
      <c r="G776" s="753" t="str">
        <f>IF(INDEX(G_FallBackBM!G:G,MATCH($P776,G_FallBackBM!$P:$P,0))="","",INDEX(G_FallBackBM!G:G,MATCH($P776,G_FallBackBM!$P:$P,0)))</f>
        <v/>
      </c>
      <c r="H776" s="754"/>
      <c r="I776" s="391" t="str">
        <f>IF($E776="","",INDEX(G_FallBackBM!I:I,MATCH($P776,G_FallBackBM!$P:$P,0)))</f>
        <v/>
      </c>
      <c r="J776" s="391" t="str">
        <f>IF($E776="","",INDEX(G_FallBackBM!J:J,MATCH($P776,G_FallBackBM!$P:$P,0)))</f>
        <v/>
      </c>
      <c r="K776" s="391" t="str">
        <f>IF($E776="","",INDEX(G_FallBackBM!K:K,MATCH($P776,G_FallBackBM!$P:$P,0)))</f>
        <v/>
      </c>
      <c r="L776" s="391" t="str">
        <f>IF($E776="","",INDEX(G_FallBackBM!L:L,MATCH($P776,G_FallBackBM!$P:$P,0)))</f>
        <v/>
      </c>
      <c r="M776" s="391" t="str">
        <f>IF($E776="","",INDEX(G_FallBackBM!M:M,MATCH($P776,G_FallBackBM!$P:$P,0)))</f>
        <v/>
      </c>
      <c r="N776" s="391" t="str">
        <f>IF($E776="","",INDEX(G_FallBackBM!N:N,MATCH($P776,G_FallBackBM!$P:$P,0)))</f>
        <v/>
      </c>
      <c r="P776" s="175" t="str">
        <f>EUconst_SubMeasureImpact&amp;R753&amp;"_"&amp;D776</f>
        <v>SubMeasImp_Подинсталация на топлинния еталон, не-CL, не-CBAM_10</v>
      </c>
    </row>
    <row r="777" spans="2:16" ht="12.75" customHeight="1" x14ac:dyDescent="0.2">
      <c r="B777" s="343"/>
      <c r="C777" s="343"/>
      <c r="H777" s="669" t="str">
        <f>Translations!$B$323</f>
        <v>ОБЩО</v>
      </c>
      <c r="I777" s="434" t="str">
        <f>IF(COUNT(I767:I776)=0,"",SUM(I767:I776))</f>
        <v/>
      </c>
      <c r="J777" s="434" t="str">
        <f t="shared" ref="J777:N777" si="60">IF(COUNT(J767:J776)=0,"",SUM(J767:J776))</f>
        <v/>
      </c>
      <c r="K777" s="434" t="str">
        <f t="shared" si="60"/>
        <v/>
      </c>
      <c r="L777" s="434" t="str">
        <f t="shared" si="60"/>
        <v/>
      </c>
      <c r="M777" s="434" t="str">
        <f t="shared" si="60"/>
        <v/>
      </c>
      <c r="N777" s="434" t="str">
        <f t="shared" si="60"/>
        <v/>
      </c>
    </row>
    <row r="778" spans="2:16" ht="5.0999999999999996" customHeight="1" x14ac:dyDescent="0.2">
      <c r="B778" s="343"/>
      <c r="C778" s="343"/>
    </row>
    <row r="779" spans="2:16" ht="12.75" customHeight="1" x14ac:dyDescent="0.2">
      <c r="B779" s="343"/>
      <c r="C779" s="343"/>
      <c r="D779" s="752" t="s">
        <v>121</v>
      </c>
      <c r="E779" s="30" t="str">
        <f>Translations!$B$324</f>
        <v>Дял на въздействието на всяка мярка (100 % = референтна стойност по време на изходното ниво, точка i.)</v>
      </c>
    </row>
    <row r="780" spans="2:16" ht="5.0999999999999996" customHeight="1" x14ac:dyDescent="0.2">
      <c r="B780" s="343"/>
      <c r="C780" s="343"/>
    </row>
    <row r="781" spans="2:16" ht="12.75" customHeight="1" x14ac:dyDescent="0.2">
      <c r="B781" s="343"/>
      <c r="C781" s="343"/>
      <c r="E781" s="387" t="str">
        <f>Translations!$B$199</f>
        <v>Мярка</v>
      </c>
      <c r="F781" s="644"/>
      <c r="G781" s="435" t="str">
        <f>Translations!$B$228</f>
        <v>Инвестиции</v>
      </c>
      <c r="I781" s="388">
        <v>2025</v>
      </c>
      <c r="J781" s="388">
        <v>2030</v>
      </c>
      <c r="K781" s="388">
        <v>2035</v>
      </c>
      <c r="L781" s="388">
        <v>2040</v>
      </c>
      <c r="M781" s="388">
        <v>2045</v>
      </c>
      <c r="N781" s="388">
        <v>2050</v>
      </c>
    </row>
    <row r="782" spans="2:16" ht="12.75" customHeight="1" x14ac:dyDescent="0.2">
      <c r="B782" s="343"/>
      <c r="C782" s="343"/>
      <c r="D782" s="344">
        <v>1</v>
      </c>
      <c r="E782" s="1310" t="str">
        <f t="shared" ref="E782:E791" si="61">E767</f>
        <v/>
      </c>
      <c r="F782" s="1310"/>
      <c r="G782" s="760" t="str">
        <f t="shared" ref="G782:G791" si="62">G767</f>
        <v/>
      </c>
      <c r="H782" s="761"/>
      <c r="I782" s="389" t="str">
        <f>IF($E782="","",I767*IF(INDEX(G_FallBackBM!$H:$H,MATCH($P782,G_FallBackBM!$P:$P,0))=0,0,SUM(INDEX(G_FallBackBM!I:I,MATCH($P782,G_FallBackBM!$P:$P,0)))/INDEX(G_FallBackBM!$H:$H,MATCH($P782,G_FallBackBM!$P:$P,0))))</f>
        <v/>
      </c>
      <c r="J782" s="389" t="str">
        <f>IF($E782="","",J767*IF(INDEX(G_FallBackBM!$H:$H,MATCH($P782,G_FallBackBM!$P:$P,0))=0,0,SUM(INDEX(G_FallBackBM!J:J,MATCH($P782,G_FallBackBM!$P:$P,0)))/INDEX(G_FallBackBM!$H:$H,MATCH($P782,G_FallBackBM!$P:$P,0))))</f>
        <v/>
      </c>
      <c r="K782" s="389" t="str">
        <f>IF($E782="","",K767*IF(INDEX(G_FallBackBM!$H:$H,MATCH($P782,G_FallBackBM!$P:$P,0))=0,0,SUM(INDEX(G_FallBackBM!K:K,MATCH($P782,G_FallBackBM!$P:$P,0)))/INDEX(G_FallBackBM!$H:$H,MATCH($P782,G_FallBackBM!$P:$P,0))))</f>
        <v/>
      </c>
      <c r="L782" s="389" t="str">
        <f>IF($E782="","",L767*IF(INDEX(G_FallBackBM!$H:$H,MATCH($P782,G_FallBackBM!$P:$P,0))=0,0,SUM(INDEX(G_FallBackBM!L:L,MATCH($P782,G_FallBackBM!$P:$P,0)))/INDEX(G_FallBackBM!$H:$H,MATCH($P782,G_FallBackBM!$P:$P,0))))</f>
        <v/>
      </c>
      <c r="M782" s="389" t="str">
        <f>IF($E782="","",M767*IF(INDEX(G_FallBackBM!$H:$H,MATCH($P782,G_FallBackBM!$P:$P,0))=0,0,SUM(INDEX(G_FallBackBM!M:M,MATCH($P782,G_FallBackBM!$P:$P,0)))/INDEX(G_FallBackBM!$H:$H,MATCH($P782,G_FallBackBM!$P:$P,0))))</f>
        <v/>
      </c>
      <c r="N782" s="389" t="str">
        <f>IF($E782="","",N767*IF(INDEX(G_FallBackBM!$H:$H,MATCH($P782,G_FallBackBM!$P:$P,0))=0,0,SUM(INDEX(G_FallBackBM!N:N,MATCH($P782,G_FallBackBM!$P:$P,0)))/INDEX(G_FallBackBM!$H:$H,MATCH($P782,G_FallBackBM!$P:$P,0))))</f>
        <v/>
      </c>
      <c r="P782" s="175" t="str">
        <f>EUconst_SubAbsoluteReduction&amp;R753</f>
        <v>AbsRed_Подинсталация на топлинния еталон, не-CL, не-CBAM</v>
      </c>
    </row>
    <row r="783" spans="2:16" ht="12.75" customHeight="1" x14ac:dyDescent="0.2">
      <c r="B783" s="343"/>
      <c r="C783" s="343"/>
      <c r="D783" s="344">
        <v>2</v>
      </c>
      <c r="E783" s="1298" t="str">
        <f t="shared" si="61"/>
        <v/>
      </c>
      <c r="F783" s="1299"/>
      <c r="G783" s="755" t="str">
        <f t="shared" si="62"/>
        <v/>
      </c>
      <c r="H783" s="756"/>
      <c r="I783" s="390" t="str">
        <f>IF($E783="","",I768*IF(INDEX(G_FallBackBM!$H:$H,MATCH($P783,G_FallBackBM!$P:$P,0))=0,0,SUM(INDEX(G_FallBackBM!I:I,MATCH($P783,G_FallBackBM!$P:$P,0)))/INDEX(G_FallBackBM!$H:$H,MATCH($P783,G_FallBackBM!$P:$P,0))))</f>
        <v/>
      </c>
      <c r="J783" s="390" t="str">
        <f>IF($E783="","",J768*IF(INDEX(G_FallBackBM!$H:$H,MATCH($P783,G_FallBackBM!$P:$P,0))=0,0,SUM(INDEX(G_FallBackBM!J:J,MATCH($P783,G_FallBackBM!$P:$P,0)))/INDEX(G_FallBackBM!$H:$H,MATCH($P783,G_FallBackBM!$P:$P,0))))</f>
        <v/>
      </c>
      <c r="K783" s="390" t="str">
        <f>IF($E783="","",K768*IF(INDEX(G_FallBackBM!$H:$H,MATCH($P783,G_FallBackBM!$P:$P,0))=0,0,SUM(INDEX(G_FallBackBM!K:K,MATCH($P783,G_FallBackBM!$P:$P,0)))/INDEX(G_FallBackBM!$H:$H,MATCH($P783,G_FallBackBM!$P:$P,0))))</f>
        <v/>
      </c>
      <c r="L783" s="390" t="str">
        <f>IF($E783="","",L768*IF(INDEX(G_FallBackBM!$H:$H,MATCH($P783,G_FallBackBM!$P:$P,0))=0,0,SUM(INDEX(G_FallBackBM!L:L,MATCH($P783,G_FallBackBM!$P:$P,0)))/INDEX(G_FallBackBM!$H:$H,MATCH($P783,G_FallBackBM!$P:$P,0))))</f>
        <v/>
      </c>
      <c r="M783" s="390" t="str">
        <f>IF($E783="","",M768*IF(INDEX(G_FallBackBM!$H:$H,MATCH($P783,G_FallBackBM!$P:$P,0))=0,0,SUM(INDEX(G_FallBackBM!M:M,MATCH($P783,G_FallBackBM!$P:$P,0)))/INDEX(G_FallBackBM!$H:$H,MATCH($P783,G_FallBackBM!$P:$P,0))))</f>
        <v/>
      </c>
      <c r="N783" s="390" t="str">
        <f>IF($E783="","",N768*IF(INDEX(G_FallBackBM!$H:$H,MATCH($P783,G_FallBackBM!$P:$P,0))=0,0,SUM(INDEX(G_FallBackBM!N:N,MATCH($P783,G_FallBackBM!$P:$P,0)))/INDEX(G_FallBackBM!$H:$H,MATCH($P783,G_FallBackBM!$P:$P,0))))</f>
        <v/>
      </c>
      <c r="P783" s="175" t="str">
        <f>EUconst_SubAbsoluteReduction&amp;R753</f>
        <v>AbsRed_Подинсталация на топлинния еталон, не-CL, не-CBAM</v>
      </c>
    </row>
    <row r="784" spans="2:16" ht="12.75" customHeight="1" x14ac:dyDescent="0.2">
      <c r="B784" s="343"/>
      <c r="C784" s="343"/>
      <c r="D784" s="344">
        <v>3</v>
      </c>
      <c r="E784" s="1298" t="str">
        <f t="shared" si="61"/>
        <v/>
      </c>
      <c r="F784" s="1299"/>
      <c r="G784" s="755" t="str">
        <f t="shared" si="62"/>
        <v/>
      </c>
      <c r="H784" s="756"/>
      <c r="I784" s="390" t="str">
        <f>IF($E784="","",I769*IF(INDEX(G_FallBackBM!$H:$H,MATCH($P784,G_FallBackBM!$P:$P,0))=0,0,SUM(INDEX(G_FallBackBM!I:I,MATCH($P784,G_FallBackBM!$P:$P,0)))/INDEX(G_FallBackBM!$H:$H,MATCH($P784,G_FallBackBM!$P:$P,0))))</f>
        <v/>
      </c>
      <c r="J784" s="390" t="str">
        <f>IF($E784="","",J769*IF(INDEX(G_FallBackBM!$H:$H,MATCH($P784,G_FallBackBM!$P:$P,0))=0,0,SUM(INDEX(G_FallBackBM!J:J,MATCH($P784,G_FallBackBM!$P:$P,0)))/INDEX(G_FallBackBM!$H:$H,MATCH($P784,G_FallBackBM!$P:$P,0))))</f>
        <v/>
      </c>
      <c r="K784" s="390" t="str">
        <f>IF($E784="","",K769*IF(INDEX(G_FallBackBM!$H:$H,MATCH($P784,G_FallBackBM!$P:$P,0))=0,0,SUM(INDEX(G_FallBackBM!K:K,MATCH($P784,G_FallBackBM!$P:$P,0)))/INDEX(G_FallBackBM!$H:$H,MATCH($P784,G_FallBackBM!$P:$P,0))))</f>
        <v/>
      </c>
      <c r="L784" s="390" t="str">
        <f>IF($E784="","",L769*IF(INDEX(G_FallBackBM!$H:$H,MATCH($P784,G_FallBackBM!$P:$P,0))=0,0,SUM(INDEX(G_FallBackBM!L:L,MATCH($P784,G_FallBackBM!$P:$P,0)))/INDEX(G_FallBackBM!$H:$H,MATCH($P784,G_FallBackBM!$P:$P,0))))</f>
        <v/>
      </c>
      <c r="M784" s="390" t="str">
        <f>IF($E784="","",M769*IF(INDEX(G_FallBackBM!$H:$H,MATCH($P784,G_FallBackBM!$P:$P,0))=0,0,SUM(INDEX(G_FallBackBM!M:M,MATCH($P784,G_FallBackBM!$P:$P,0)))/INDEX(G_FallBackBM!$H:$H,MATCH($P784,G_FallBackBM!$P:$P,0))))</f>
        <v/>
      </c>
      <c r="N784" s="390" t="str">
        <f>IF($E784="","",N769*IF(INDEX(G_FallBackBM!$H:$H,MATCH($P784,G_FallBackBM!$P:$P,0))=0,0,SUM(INDEX(G_FallBackBM!N:N,MATCH($P784,G_FallBackBM!$P:$P,0)))/INDEX(G_FallBackBM!$H:$H,MATCH($P784,G_FallBackBM!$P:$P,0))))</f>
        <v/>
      </c>
      <c r="P784" s="175" t="str">
        <f>EUconst_SubAbsoluteReduction&amp;R753</f>
        <v>AbsRed_Подинсталация на топлинния еталон, не-CL, не-CBAM</v>
      </c>
    </row>
    <row r="785" spans="1:18" ht="12.75" customHeight="1" x14ac:dyDescent="0.2">
      <c r="B785" s="343"/>
      <c r="C785" s="343"/>
      <c r="D785" s="344">
        <v>4</v>
      </c>
      <c r="E785" s="1298" t="str">
        <f t="shared" si="61"/>
        <v/>
      </c>
      <c r="F785" s="1299"/>
      <c r="G785" s="755" t="str">
        <f t="shared" si="62"/>
        <v/>
      </c>
      <c r="H785" s="756"/>
      <c r="I785" s="390" t="str">
        <f>IF($E785="","",I770*IF(INDEX(G_FallBackBM!$H:$H,MATCH($P785,G_FallBackBM!$P:$P,0))=0,0,SUM(INDEX(G_FallBackBM!I:I,MATCH($P785,G_FallBackBM!$P:$P,0)))/INDEX(G_FallBackBM!$H:$H,MATCH($P785,G_FallBackBM!$P:$P,0))))</f>
        <v/>
      </c>
      <c r="J785" s="390" t="str">
        <f>IF($E785="","",J770*IF(INDEX(G_FallBackBM!$H:$H,MATCH($P785,G_FallBackBM!$P:$P,0))=0,0,SUM(INDEX(G_FallBackBM!J:J,MATCH($P785,G_FallBackBM!$P:$P,0)))/INDEX(G_FallBackBM!$H:$H,MATCH($P785,G_FallBackBM!$P:$P,0))))</f>
        <v/>
      </c>
      <c r="K785" s="390" t="str">
        <f>IF($E785="","",K770*IF(INDEX(G_FallBackBM!$H:$H,MATCH($P785,G_FallBackBM!$P:$P,0))=0,0,SUM(INDEX(G_FallBackBM!K:K,MATCH($P785,G_FallBackBM!$P:$P,0)))/INDEX(G_FallBackBM!$H:$H,MATCH($P785,G_FallBackBM!$P:$P,0))))</f>
        <v/>
      </c>
      <c r="L785" s="390" t="str">
        <f>IF($E785="","",L770*IF(INDEX(G_FallBackBM!$H:$H,MATCH($P785,G_FallBackBM!$P:$P,0))=0,0,SUM(INDEX(G_FallBackBM!L:L,MATCH($P785,G_FallBackBM!$P:$P,0)))/INDEX(G_FallBackBM!$H:$H,MATCH($P785,G_FallBackBM!$P:$P,0))))</f>
        <v/>
      </c>
      <c r="M785" s="390" t="str">
        <f>IF($E785="","",M770*IF(INDEX(G_FallBackBM!$H:$H,MATCH($P785,G_FallBackBM!$P:$P,0))=0,0,SUM(INDEX(G_FallBackBM!M:M,MATCH($P785,G_FallBackBM!$P:$P,0)))/INDEX(G_FallBackBM!$H:$H,MATCH($P785,G_FallBackBM!$P:$P,0))))</f>
        <v/>
      </c>
      <c r="N785" s="390" t="str">
        <f>IF($E785="","",N770*IF(INDEX(G_FallBackBM!$H:$H,MATCH($P785,G_FallBackBM!$P:$P,0))=0,0,SUM(INDEX(G_FallBackBM!N:N,MATCH($P785,G_FallBackBM!$P:$P,0)))/INDEX(G_FallBackBM!$H:$H,MATCH($P785,G_FallBackBM!$P:$P,0))))</f>
        <v/>
      </c>
      <c r="P785" s="175" t="str">
        <f>EUconst_SubAbsoluteReduction&amp;R753</f>
        <v>AbsRed_Подинсталация на топлинния еталон, не-CL, не-CBAM</v>
      </c>
    </row>
    <row r="786" spans="1:18" ht="12.75" customHeight="1" x14ac:dyDescent="0.2">
      <c r="B786" s="343"/>
      <c r="C786" s="343"/>
      <c r="D786" s="344">
        <v>5</v>
      </c>
      <c r="E786" s="1298" t="str">
        <f t="shared" si="61"/>
        <v/>
      </c>
      <c r="F786" s="1299"/>
      <c r="G786" s="755" t="str">
        <f t="shared" si="62"/>
        <v/>
      </c>
      <c r="H786" s="756"/>
      <c r="I786" s="390" t="str">
        <f>IF($E786="","",I771*IF(INDEX(G_FallBackBM!$H:$H,MATCH($P786,G_FallBackBM!$P:$P,0))=0,0,SUM(INDEX(G_FallBackBM!I:I,MATCH($P786,G_FallBackBM!$P:$P,0)))/INDEX(G_FallBackBM!$H:$H,MATCH($P786,G_FallBackBM!$P:$P,0))))</f>
        <v/>
      </c>
      <c r="J786" s="390" t="str">
        <f>IF($E786="","",J771*IF(INDEX(G_FallBackBM!$H:$H,MATCH($P786,G_FallBackBM!$P:$P,0))=0,0,SUM(INDEX(G_FallBackBM!J:J,MATCH($P786,G_FallBackBM!$P:$P,0)))/INDEX(G_FallBackBM!$H:$H,MATCH($P786,G_FallBackBM!$P:$P,0))))</f>
        <v/>
      </c>
      <c r="K786" s="390" t="str">
        <f>IF($E786="","",K771*IF(INDEX(G_FallBackBM!$H:$H,MATCH($P786,G_FallBackBM!$P:$P,0))=0,0,SUM(INDEX(G_FallBackBM!K:K,MATCH($P786,G_FallBackBM!$P:$P,0)))/INDEX(G_FallBackBM!$H:$H,MATCH($P786,G_FallBackBM!$P:$P,0))))</f>
        <v/>
      </c>
      <c r="L786" s="390" t="str">
        <f>IF($E786="","",L771*IF(INDEX(G_FallBackBM!$H:$H,MATCH($P786,G_FallBackBM!$P:$P,0))=0,0,SUM(INDEX(G_FallBackBM!L:L,MATCH($P786,G_FallBackBM!$P:$P,0)))/INDEX(G_FallBackBM!$H:$H,MATCH($P786,G_FallBackBM!$P:$P,0))))</f>
        <v/>
      </c>
      <c r="M786" s="390" t="str">
        <f>IF($E786="","",M771*IF(INDEX(G_FallBackBM!$H:$H,MATCH($P786,G_FallBackBM!$P:$P,0))=0,0,SUM(INDEX(G_FallBackBM!M:M,MATCH($P786,G_FallBackBM!$P:$P,0)))/INDEX(G_FallBackBM!$H:$H,MATCH($P786,G_FallBackBM!$P:$P,0))))</f>
        <v/>
      </c>
      <c r="N786" s="390" t="str">
        <f>IF($E786="","",N771*IF(INDEX(G_FallBackBM!$H:$H,MATCH($P786,G_FallBackBM!$P:$P,0))=0,0,SUM(INDEX(G_FallBackBM!N:N,MATCH($P786,G_FallBackBM!$P:$P,0)))/INDEX(G_FallBackBM!$H:$H,MATCH($P786,G_FallBackBM!$P:$P,0))))</f>
        <v/>
      </c>
      <c r="P786" s="175" t="str">
        <f>EUconst_SubAbsoluteReduction&amp;R753</f>
        <v>AbsRed_Подинсталация на топлинния еталон, не-CL, не-CBAM</v>
      </c>
    </row>
    <row r="787" spans="1:18" ht="12.75" customHeight="1" x14ac:dyDescent="0.2">
      <c r="B787" s="343"/>
      <c r="C787" s="343"/>
      <c r="D787" s="344">
        <v>6</v>
      </c>
      <c r="E787" s="1298" t="str">
        <f t="shared" si="61"/>
        <v/>
      </c>
      <c r="F787" s="1299"/>
      <c r="G787" s="755" t="str">
        <f t="shared" si="62"/>
        <v/>
      </c>
      <c r="H787" s="756"/>
      <c r="I787" s="390" t="str">
        <f>IF($E787="","",I772*IF(INDEX(G_FallBackBM!$H:$H,MATCH($P787,G_FallBackBM!$P:$P,0))=0,0,SUM(INDEX(G_FallBackBM!I:I,MATCH($P787,G_FallBackBM!$P:$P,0)))/INDEX(G_FallBackBM!$H:$H,MATCH($P787,G_FallBackBM!$P:$P,0))))</f>
        <v/>
      </c>
      <c r="J787" s="390" t="str">
        <f>IF($E787="","",J772*IF(INDEX(G_FallBackBM!$H:$H,MATCH($P787,G_FallBackBM!$P:$P,0))=0,0,SUM(INDEX(G_FallBackBM!J:J,MATCH($P787,G_FallBackBM!$P:$P,0)))/INDEX(G_FallBackBM!$H:$H,MATCH($P787,G_FallBackBM!$P:$P,0))))</f>
        <v/>
      </c>
      <c r="K787" s="390" t="str">
        <f>IF($E787="","",K772*IF(INDEX(G_FallBackBM!$H:$H,MATCH($P787,G_FallBackBM!$P:$P,0))=0,0,SUM(INDEX(G_FallBackBM!K:K,MATCH($P787,G_FallBackBM!$P:$P,0)))/INDEX(G_FallBackBM!$H:$H,MATCH($P787,G_FallBackBM!$P:$P,0))))</f>
        <v/>
      </c>
      <c r="L787" s="390" t="str">
        <f>IF($E787="","",L772*IF(INDEX(G_FallBackBM!$H:$H,MATCH($P787,G_FallBackBM!$P:$P,0))=0,0,SUM(INDEX(G_FallBackBM!L:L,MATCH($P787,G_FallBackBM!$P:$P,0)))/INDEX(G_FallBackBM!$H:$H,MATCH($P787,G_FallBackBM!$P:$P,0))))</f>
        <v/>
      </c>
      <c r="M787" s="390" t="str">
        <f>IF($E787="","",M772*IF(INDEX(G_FallBackBM!$H:$H,MATCH($P787,G_FallBackBM!$P:$P,0))=0,0,SUM(INDEX(G_FallBackBM!M:M,MATCH($P787,G_FallBackBM!$P:$P,0)))/INDEX(G_FallBackBM!$H:$H,MATCH($P787,G_FallBackBM!$P:$P,0))))</f>
        <v/>
      </c>
      <c r="N787" s="390" t="str">
        <f>IF($E787="","",N772*IF(INDEX(G_FallBackBM!$H:$H,MATCH($P787,G_FallBackBM!$P:$P,0))=0,0,SUM(INDEX(G_FallBackBM!N:N,MATCH($P787,G_FallBackBM!$P:$P,0)))/INDEX(G_FallBackBM!$H:$H,MATCH($P787,G_FallBackBM!$P:$P,0))))</f>
        <v/>
      </c>
      <c r="P787" s="175" t="str">
        <f>EUconst_SubAbsoluteReduction&amp;R753</f>
        <v>AbsRed_Подинсталация на топлинния еталон, не-CL, не-CBAM</v>
      </c>
    </row>
    <row r="788" spans="1:18" ht="12.75" customHeight="1" x14ac:dyDescent="0.2">
      <c r="B788" s="343"/>
      <c r="C788" s="343"/>
      <c r="D788" s="344">
        <v>7</v>
      </c>
      <c r="E788" s="1298" t="str">
        <f t="shared" si="61"/>
        <v/>
      </c>
      <c r="F788" s="1299"/>
      <c r="G788" s="755" t="str">
        <f t="shared" si="62"/>
        <v/>
      </c>
      <c r="H788" s="756"/>
      <c r="I788" s="390" t="str">
        <f>IF($E788="","",I773*IF(INDEX(G_FallBackBM!$H:$H,MATCH($P788,G_FallBackBM!$P:$P,0))=0,0,SUM(INDEX(G_FallBackBM!I:I,MATCH($P788,G_FallBackBM!$P:$P,0)))/INDEX(G_FallBackBM!$H:$H,MATCH($P788,G_FallBackBM!$P:$P,0))))</f>
        <v/>
      </c>
      <c r="J788" s="390" t="str">
        <f>IF($E788="","",J773*IF(INDEX(G_FallBackBM!$H:$H,MATCH($P788,G_FallBackBM!$P:$P,0))=0,0,SUM(INDEX(G_FallBackBM!J:J,MATCH($P788,G_FallBackBM!$P:$P,0)))/INDEX(G_FallBackBM!$H:$H,MATCH($P788,G_FallBackBM!$P:$P,0))))</f>
        <v/>
      </c>
      <c r="K788" s="390" t="str">
        <f>IF($E788="","",K773*IF(INDEX(G_FallBackBM!$H:$H,MATCH($P788,G_FallBackBM!$P:$P,0))=0,0,SUM(INDEX(G_FallBackBM!K:K,MATCH($P788,G_FallBackBM!$P:$P,0)))/INDEX(G_FallBackBM!$H:$H,MATCH($P788,G_FallBackBM!$P:$P,0))))</f>
        <v/>
      </c>
      <c r="L788" s="390" t="str">
        <f>IF($E788="","",L773*IF(INDEX(G_FallBackBM!$H:$H,MATCH($P788,G_FallBackBM!$P:$P,0))=0,0,SUM(INDEX(G_FallBackBM!L:L,MATCH($P788,G_FallBackBM!$P:$P,0)))/INDEX(G_FallBackBM!$H:$H,MATCH($P788,G_FallBackBM!$P:$P,0))))</f>
        <v/>
      </c>
      <c r="M788" s="390" t="str">
        <f>IF($E788="","",M773*IF(INDEX(G_FallBackBM!$H:$H,MATCH($P788,G_FallBackBM!$P:$P,0))=0,0,SUM(INDEX(G_FallBackBM!M:M,MATCH($P788,G_FallBackBM!$P:$P,0)))/INDEX(G_FallBackBM!$H:$H,MATCH($P788,G_FallBackBM!$P:$P,0))))</f>
        <v/>
      </c>
      <c r="N788" s="390" t="str">
        <f>IF($E788="","",N773*IF(INDEX(G_FallBackBM!$H:$H,MATCH($P788,G_FallBackBM!$P:$P,0))=0,0,SUM(INDEX(G_FallBackBM!N:N,MATCH($P788,G_FallBackBM!$P:$P,0)))/INDEX(G_FallBackBM!$H:$H,MATCH($P788,G_FallBackBM!$P:$P,0))))</f>
        <v/>
      </c>
      <c r="P788" s="175" t="str">
        <f>EUconst_SubAbsoluteReduction&amp;R753</f>
        <v>AbsRed_Подинсталация на топлинния еталон, не-CL, не-CBAM</v>
      </c>
    </row>
    <row r="789" spans="1:18" ht="12.75" customHeight="1" x14ac:dyDescent="0.2">
      <c r="B789" s="343"/>
      <c r="C789" s="343"/>
      <c r="D789" s="344">
        <v>8</v>
      </c>
      <c r="E789" s="1298" t="str">
        <f t="shared" si="61"/>
        <v/>
      </c>
      <c r="F789" s="1299"/>
      <c r="G789" s="755" t="str">
        <f t="shared" si="62"/>
        <v/>
      </c>
      <c r="H789" s="756"/>
      <c r="I789" s="390" t="str">
        <f>IF($E789="","",I774*IF(INDEX(G_FallBackBM!$H:$H,MATCH($P789,G_FallBackBM!$P:$P,0))=0,0,SUM(INDEX(G_FallBackBM!I:I,MATCH($P789,G_FallBackBM!$P:$P,0)))/INDEX(G_FallBackBM!$H:$H,MATCH($P789,G_FallBackBM!$P:$P,0))))</f>
        <v/>
      </c>
      <c r="J789" s="390" t="str">
        <f>IF($E789="","",J774*IF(INDEX(G_FallBackBM!$H:$H,MATCH($P789,G_FallBackBM!$P:$P,0))=0,0,SUM(INDEX(G_FallBackBM!J:J,MATCH($P789,G_FallBackBM!$P:$P,0)))/INDEX(G_FallBackBM!$H:$H,MATCH($P789,G_FallBackBM!$P:$P,0))))</f>
        <v/>
      </c>
      <c r="K789" s="390" t="str">
        <f>IF($E789="","",K774*IF(INDEX(G_FallBackBM!$H:$H,MATCH($P789,G_FallBackBM!$P:$P,0))=0,0,SUM(INDEX(G_FallBackBM!K:K,MATCH($P789,G_FallBackBM!$P:$P,0)))/INDEX(G_FallBackBM!$H:$H,MATCH($P789,G_FallBackBM!$P:$P,0))))</f>
        <v/>
      </c>
      <c r="L789" s="390" t="str">
        <f>IF($E789="","",L774*IF(INDEX(G_FallBackBM!$H:$H,MATCH($P789,G_FallBackBM!$P:$P,0))=0,0,SUM(INDEX(G_FallBackBM!L:L,MATCH($P789,G_FallBackBM!$P:$P,0)))/INDEX(G_FallBackBM!$H:$H,MATCH($P789,G_FallBackBM!$P:$P,0))))</f>
        <v/>
      </c>
      <c r="M789" s="390" t="str">
        <f>IF($E789="","",M774*IF(INDEX(G_FallBackBM!$H:$H,MATCH($P789,G_FallBackBM!$P:$P,0))=0,0,SUM(INDEX(G_FallBackBM!M:M,MATCH($P789,G_FallBackBM!$P:$P,0)))/INDEX(G_FallBackBM!$H:$H,MATCH($P789,G_FallBackBM!$P:$P,0))))</f>
        <v/>
      </c>
      <c r="N789" s="390" t="str">
        <f>IF($E789="","",N774*IF(INDEX(G_FallBackBM!$H:$H,MATCH($P789,G_FallBackBM!$P:$P,0))=0,0,SUM(INDEX(G_FallBackBM!N:N,MATCH($P789,G_FallBackBM!$P:$P,0)))/INDEX(G_FallBackBM!$H:$H,MATCH($P789,G_FallBackBM!$P:$P,0))))</f>
        <v/>
      </c>
      <c r="P789" s="175" t="str">
        <f>EUconst_SubAbsoluteReduction&amp;R753</f>
        <v>AbsRed_Подинсталация на топлинния еталон, не-CL, не-CBAM</v>
      </c>
    </row>
    <row r="790" spans="1:18" ht="12.75" customHeight="1" x14ac:dyDescent="0.2">
      <c r="B790" s="343"/>
      <c r="C790" s="343"/>
      <c r="D790" s="344">
        <v>9</v>
      </c>
      <c r="E790" s="1298" t="str">
        <f t="shared" si="61"/>
        <v/>
      </c>
      <c r="F790" s="1299"/>
      <c r="G790" s="755" t="str">
        <f t="shared" si="62"/>
        <v/>
      </c>
      <c r="H790" s="756"/>
      <c r="I790" s="390" t="str">
        <f>IF($E790="","",I775*IF(INDEX(G_FallBackBM!$H:$H,MATCH($P790,G_FallBackBM!$P:$P,0))=0,0,SUM(INDEX(G_FallBackBM!I:I,MATCH($P790,G_FallBackBM!$P:$P,0)))/INDEX(G_FallBackBM!$H:$H,MATCH($P790,G_FallBackBM!$P:$P,0))))</f>
        <v/>
      </c>
      <c r="J790" s="390" t="str">
        <f>IF($E790="","",J775*IF(INDEX(G_FallBackBM!$H:$H,MATCH($P790,G_FallBackBM!$P:$P,0))=0,0,SUM(INDEX(G_FallBackBM!J:J,MATCH($P790,G_FallBackBM!$P:$P,0)))/INDEX(G_FallBackBM!$H:$H,MATCH($P790,G_FallBackBM!$P:$P,0))))</f>
        <v/>
      </c>
      <c r="K790" s="390" t="str">
        <f>IF($E790="","",K775*IF(INDEX(G_FallBackBM!$H:$H,MATCH($P790,G_FallBackBM!$P:$P,0))=0,0,SUM(INDEX(G_FallBackBM!K:K,MATCH($P790,G_FallBackBM!$P:$P,0)))/INDEX(G_FallBackBM!$H:$H,MATCH($P790,G_FallBackBM!$P:$P,0))))</f>
        <v/>
      </c>
      <c r="L790" s="390" t="str">
        <f>IF($E790="","",L775*IF(INDEX(G_FallBackBM!$H:$H,MATCH($P790,G_FallBackBM!$P:$P,0))=0,0,SUM(INDEX(G_FallBackBM!L:L,MATCH($P790,G_FallBackBM!$P:$P,0)))/INDEX(G_FallBackBM!$H:$H,MATCH($P790,G_FallBackBM!$P:$P,0))))</f>
        <v/>
      </c>
      <c r="M790" s="390" t="str">
        <f>IF($E790="","",M775*IF(INDEX(G_FallBackBM!$H:$H,MATCH($P790,G_FallBackBM!$P:$P,0))=0,0,SUM(INDEX(G_FallBackBM!M:M,MATCH($P790,G_FallBackBM!$P:$P,0)))/INDEX(G_FallBackBM!$H:$H,MATCH($P790,G_FallBackBM!$P:$P,0))))</f>
        <v/>
      </c>
      <c r="N790" s="390" t="str">
        <f>IF($E790="","",N775*IF(INDEX(G_FallBackBM!$H:$H,MATCH($P790,G_FallBackBM!$P:$P,0))=0,0,SUM(INDEX(G_FallBackBM!N:N,MATCH($P790,G_FallBackBM!$P:$P,0)))/INDEX(G_FallBackBM!$H:$H,MATCH($P790,G_FallBackBM!$P:$P,0))))</f>
        <v/>
      </c>
      <c r="P790" s="175" t="str">
        <f>EUconst_SubAbsoluteReduction&amp;R753</f>
        <v>AbsRed_Подинсталация на топлинния еталон, не-CL, не-CBAM</v>
      </c>
    </row>
    <row r="791" spans="1:18" ht="12.75" customHeight="1" x14ac:dyDescent="0.2">
      <c r="B791" s="343"/>
      <c r="C791" s="343"/>
      <c r="D791" s="344">
        <v>10</v>
      </c>
      <c r="E791" s="1300" t="str">
        <f t="shared" si="61"/>
        <v/>
      </c>
      <c r="F791" s="1301"/>
      <c r="G791" s="753" t="str">
        <f t="shared" si="62"/>
        <v/>
      </c>
      <c r="H791" s="754"/>
      <c r="I791" s="391" t="str">
        <f>IF($E791="","",I776*IF(INDEX(G_FallBackBM!$H:$H,MATCH($P791,G_FallBackBM!$P:$P,0))=0,0,SUM(INDEX(G_FallBackBM!I:I,MATCH($P791,G_FallBackBM!$P:$P,0)))/INDEX(G_FallBackBM!$H:$H,MATCH($P791,G_FallBackBM!$P:$P,0))))</f>
        <v/>
      </c>
      <c r="J791" s="391" t="str">
        <f>IF($E791="","",J776*IF(INDEX(G_FallBackBM!$H:$H,MATCH($P791,G_FallBackBM!$P:$P,0))=0,0,SUM(INDEX(G_FallBackBM!J:J,MATCH($P791,G_FallBackBM!$P:$P,0)))/INDEX(G_FallBackBM!$H:$H,MATCH($P791,G_FallBackBM!$P:$P,0))))</f>
        <v/>
      </c>
      <c r="K791" s="391" t="str">
        <f>IF($E791="","",K776*IF(INDEX(G_FallBackBM!$H:$H,MATCH($P791,G_FallBackBM!$P:$P,0))=0,0,SUM(INDEX(G_FallBackBM!K:K,MATCH($P791,G_FallBackBM!$P:$P,0)))/INDEX(G_FallBackBM!$H:$H,MATCH($P791,G_FallBackBM!$P:$P,0))))</f>
        <v/>
      </c>
      <c r="L791" s="391" t="str">
        <f>IF($E791="","",L776*IF(INDEX(G_FallBackBM!$H:$H,MATCH($P791,G_FallBackBM!$P:$P,0))=0,0,SUM(INDEX(G_FallBackBM!L:L,MATCH($P791,G_FallBackBM!$P:$P,0)))/INDEX(G_FallBackBM!$H:$H,MATCH($P791,G_FallBackBM!$P:$P,0))))</f>
        <v/>
      </c>
      <c r="M791" s="391" t="str">
        <f>IF($E791="","",M776*IF(INDEX(G_FallBackBM!$H:$H,MATCH($P791,G_FallBackBM!$P:$P,0))=0,0,SUM(INDEX(G_FallBackBM!M:M,MATCH($P791,G_FallBackBM!$P:$P,0)))/INDEX(G_FallBackBM!$H:$H,MATCH($P791,G_FallBackBM!$P:$P,0))))</f>
        <v/>
      </c>
      <c r="N791" s="391" t="str">
        <f>IF($E791="","",N776*IF(INDEX(G_FallBackBM!$H:$H,MATCH($P791,G_FallBackBM!$P:$P,0))=0,0,SUM(INDEX(G_FallBackBM!N:N,MATCH($P791,G_FallBackBM!$P:$P,0)))/INDEX(G_FallBackBM!$H:$H,MATCH($P791,G_FallBackBM!$P:$P,0))))</f>
        <v/>
      </c>
      <c r="P791" s="175" t="str">
        <f>EUconst_SubAbsoluteReduction&amp;R753</f>
        <v>AbsRed_Подинсталация на топлинния еталон, не-CL, не-CBAM</v>
      </c>
    </row>
    <row r="792" spans="1:18" ht="12.75" customHeight="1" x14ac:dyDescent="0.2">
      <c r="B792" s="343"/>
      <c r="C792" s="343"/>
      <c r="H792" s="669" t="str">
        <f>Translations!$B$323</f>
        <v>ОБЩО</v>
      </c>
      <c r="I792" s="386" t="str">
        <f t="shared" ref="I792:N792" si="63">IF(I762=EUconst_Cessation,-1,IF(COUNT(I782:I791)=0,"",SUM(I782:I791)))</f>
        <v/>
      </c>
      <c r="J792" s="386" t="str">
        <f t="shared" si="63"/>
        <v/>
      </c>
      <c r="K792" s="386" t="str">
        <f t="shared" si="63"/>
        <v/>
      </c>
      <c r="L792" s="386" t="str">
        <f t="shared" si="63"/>
        <v/>
      </c>
      <c r="M792" s="386" t="str">
        <f t="shared" si="63"/>
        <v/>
      </c>
      <c r="N792" s="386" t="str">
        <f t="shared" si="63"/>
        <v/>
      </c>
    </row>
    <row r="793" spans="1:18" ht="12.75" customHeight="1" x14ac:dyDescent="0.2"/>
    <row r="794" spans="1:18" ht="5.0999999999999996" customHeight="1" thickBot="1" x14ac:dyDescent="0.25">
      <c r="E794" s="432"/>
      <c r="F794" s="644"/>
      <c r="G794" s="644"/>
      <c r="H794" s="644"/>
      <c r="I794" s="644"/>
      <c r="J794" s="644"/>
      <c r="K794" s="644"/>
      <c r="L794" s="644"/>
      <c r="M794" s="644"/>
      <c r="N794" s="644"/>
    </row>
    <row r="795" spans="1:18" ht="5.0999999999999996" customHeight="1" thickBot="1" x14ac:dyDescent="0.3">
      <c r="C795" s="433"/>
      <c r="D795" s="433"/>
      <c r="E795" s="433"/>
      <c r="F795" s="433"/>
      <c r="G795" s="433"/>
      <c r="H795" s="433"/>
      <c r="I795" s="433"/>
      <c r="J795" s="433"/>
      <c r="K795" s="433"/>
      <c r="L795" s="433"/>
      <c r="M795" s="433"/>
      <c r="N795" s="433"/>
    </row>
    <row r="796" spans="1:18" ht="20.100000000000001" customHeight="1" thickBot="1" x14ac:dyDescent="0.25">
      <c r="A796" s="409">
        <v>7</v>
      </c>
      <c r="C796" s="385">
        <f>C753+1</f>
        <v>13</v>
      </c>
      <c r="D796" s="1302" t="str">
        <f>Translations!$B$297</f>
        <v>"Fall-back" подинсталация:</v>
      </c>
      <c r="E796" s="1303"/>
      <c r="F796" s="1303"/>
      <c r="G796" s="1303"/>
      <c r="H796" s="1304"/>
      <c r="I796" s="1305" t="str">
        <f>INDEX(EUconst_FallBackListNames,C796-10)</f>
        <v>Подинсталация на топлинен еталон, CBAM</v>
      </c>
      <c r="J796" s="1306"/>
      <c r="K796" s="1306"/>
      <c r="L796" s="1307"/>
      <c r="M796" s="1308" t="str">
        <f>IF(ISBLANK(INDEX(CNTR_FallBackSubInstRelevant,C796-10)),"",IF(INDEX(CNTR_FallBackSubInstRelevant,C796-10),EUConst_Relevant,EUConst_NotRelevant))</f>
        <v/>
      </c>
      <c r="N796" s="1309"/>
      <c r="P796" s="295" t="str">
        <f>Translations!$B$325</f>
        <v>Подробности: Fall-back BM</v>
      </c>
      <c r="R796" s="668" t="str">
        <f>I796</f>
        <v>Подинсталация на топлинен еталон, CBAM</v>
      </c>
    </row>
    <row r="797" spans="1:18" ht="5.0999999999999996" customHeight="1" x14ac:dyDescent="0.2"/>
    <row r="798" spans="1:18" ht="25.5" customHeight="1" x14ac:dyDescent="0.2">
      <c r="E798" s="736"/>
      <c r="F798" s="736"/>
      <c r="G798" s="736"/>
      <c r="H798" s="746" t="str">
        <f>Translations!$B$271</f>
        <v>Референтна стойност</v>
      </c>
      <c r="I798" s="1268">
        <f>INDEX(EUconst_EndOfPeriods,COLUMNS($I$281:I798))</f>
        <v>2025</v>
      </c>
      <c r="J798" s="1268">
        <f>INDEX(EUconst_EndOfPeriods,COLUMNS($I$281:J798))</f>
        <v>2030</v>
      </c>
      <c r="K798" s="1268">
        <f>INDEX(EUconst_EndOfPeriods,COLUMNS($I$281:K798))</f>
        <v>2035</v>
      </c>
      <c r="L798" s="1268">
        <f>INDEX(EUconst_EndOfPeriods,COLUMNS($I$281:L798))</f>
        <v>2040</v>
      </c>
      <c r="M798" s="1268">
        <f>INDEX(EUconst_EndOfPeriods,COLUMNS($I$281:M798))</f>
        <v>2045</v>
      </c>
      <c r="N798" s="1268">
        <f>INDEX(EUconst_EndOfPeriods,COLUMNS($I$281:N798))</f>
        <v>2050</v>
      </c>
    </row>
    <row r="799" spans="1:18" ht="12.75" customHeight="1" x14ac:dyDescent="0.2">
      <c r="E799" s="736"/>
      <c r="F799" s="736"/>
      <c r="G799" s="736"/>
      <c r="H799" s="456" t="str">
        <f>INDEX(G_FallBackBM!H:H,MATCH(P800,G_FallBackBM!$P:$P,0)-1)</f>
        <v>t CO2e / TJ</v>
      </c>
      <c r="I799" s="1269"/>
      <c r="J799" s="1269"/>
      <c r="K799" s="1269"/>
      <c r="L799" s="1269"/>
      <c r="M799" s="1269"/>
      <c r="N799" s="1269"/>
    </row>
    <row r="800" spans="1:18" ht="12.75" customHeight="1" x14ac:dyDescent="0.2">
      <c r="B800" s="343"/>
      <c r="C800" s="343"/>
      <c r="D800" s="752" t="s">
        <v>117</v>
      </c>
      <c r="E800" s="1275" t="str">
        <f>Translations!$B$319</f>
        <v>Цели в сравнение с базовата стойност</v>
      </c>
      <c r="F800" s="1275"/>
      <c r="G800" s="1276"/>
      <c r="H800" s="764" t="str">
        <f>INDEX(G_FallBackBM!H:H,MATCH($P800,G_FallBackBM!$P:$P,0))</f>
        <v/>
      </c>
      <c r="I800" s="441" t="str">
        <f>INDEX(G_FallBackBM!I:I,MATCH($P800,G_FallBackBM!$P:$P,0))</f>
        <v>N.A.</v>
      </c>
      <c r="J800" s="441" t="str">
        <f>INDEX(G_FallBackBM!J:J,MATCH($P800,G_FallBackBM!$P:$P,0))</f>
        <v>N.A.</v>
      </c>
      <c r="K800" s="441" t="str">
        <f>INDEX(G_FallBackBM!K:K,MATCH($P800,G_FallBackBM!$P:$P,0))</f>
        <v>N.A.</v>
      </c>
      <c r="L800" s="441" t="str">
        <f>INDEX(G_FallBackBM!L:L,MATCH($P800,G_FallBackBM!$P:$P,0))</f>
        <v>N.A.</v>
      </c>
      <c r="M800" s="441" t="str">
        <f>INDEX(G_FallBackBM!M:M,MATCH($P800,G_FallBackBM!$P:$P,0))</f>
        <v>N.A.</v>
      </c>
      <c r="N800" s="441" t="str">
        <f>INDEX(G_FallBackBM!N:N,MATCH($P800,G_FallBackBM!$P:$P,0))</f>
        <v>N.A.</v>
      </c>
      <c r="P800" s="312" t="str">
        <f>EUconst_SubRelToBaseline&amp;R796</f>
        <v>RelBL_Подинсталация на топлинен еталон, CBAM</v>
      </c>
    </row>
    <row r="801" spans="2:16" ht="12.75" customHeight="1" x14ac:dyDescent="0.2">
      <c r="B801" s="343"/>
      <c r="C801" s="343"/>
      <c r="D801" s="752" t="s">
        <v>118</v>
      </c>
      <c r="E801" s="1277" t="str">
        <f>Translations!$B$320</f>
        <v>Цели спрямо съответната стойност на БМ</v>
      </c>
      <c r="F801" s="1277"/>
      <c r="G801" s="1278"/>
      <c r="H801" s="765">
        <f>INDEX(G_FallBackBM!H:H,MATCH($P801,G_FallBackBM!$P:$P,0))</f>
        <v>47.3</v>
      </c>
      <c r="I801" s="381" t="str">
        <f>INDEX(G_FallBackBM!I:I,MATCH($P801,G_FallBackBM!$P:$P,0))</f>
        <v/>
      </c>
      <c r="J801" s="381" t="str">
        <f>INDEX(G_FallBackBM!J:J,MATCH($P801,G_FallBackBM!$P:$P,0))</f>
        <v/>
      </c>
      <c r="K801" s="381" t="str">
        <f>INDEX(G_FallBackBM!K:K,MATCH($P801,G_FallBackBM!$P:$P,0))</f>
        <v/>
      </c>
      <c r="L801" s="381" t="str">
        <f>INDEX(G_FallBackBM!L:L,MATCH($P801,G_FallBackBM!$P:$P,0))</f>
        <v/>
      </c>
      <c r="M801" s="381" t="str">
        <f>INDEX(G_FallBackBM!M:M,MATCH($P801,G_FallBackBM!$P:$P,0))</f>
        <v/>
      </c>
      <c r="N801" s="381" t="str">
        <f>INDEX(G_FallBackBM!N:N,MATCH($P801,G_FallBackBM!$P:$P,0))</f>
        <v/>
      </c>
      <c r="P801" s="312" t="str">
        <f>EUconst_SubRelToBM&amp;R796</f>
        <v>RelBM_Подинсталация на топлинен еталон, CBAM</v>
      </c>
    </row>
    <row r="802" spans="2:16" ht="5.0999999999999996" customHeight="1" x14ac:dyDescent="0.2">
      <c r="B802" s="343"/>
      <c r="C802" s="343"/>
    </row>
    <row r="803" spans="2:16" ht="25.5" customHeight="1" x14ac:dyDescent="0.2">
      <c r="B803" s="343"/>
      <c r="C803" s="343"/>
      <c r="D803" s="736"/>
      <c r="E803" s="736"/>
      <c r="F803" s="736"/>
      <c r="G803" s="736"/>
      <c r="H803" s="746" t="str">
        <f>Translations!$B$271</f>
        <v>Референтна стойност</v>
      </c>
      <c r="I803" s="1268">
        <f>INDEX(EUconst_EndOfPeriods,COLUMNS($I$281:I803))</f>
        <v>2025</v>
      </c>
      <c r="J803" s="1268">
        <f>INDEX(EUconst_EndOfPeriods,COLUMNS($I$281:J803))</f>
        <v>2030</v>
      </c>
      <c r="K803" s="1268">
        <f>INDEX(EUconst_EndOfPeriods,COLUMNS($I$281:K803))</f>
        <v>2035</v>
      </c>
      <c r="L803" s="1268">
        <f>INDEX(EUconst_EndOfPeriods,COLUMNS($I$281:L803))</f>
        <v>2040</v>
      </c>
      <c r="M803" s="1268">
        <f>INDEX(EUconst_EndOfPeriods,COLUMNS($I$281:M803))</f>
        <v>2045</v>
      </c>
      <c r="N803" s="1268">
        <f>INDEX(EUconst_EndOfPeriods,COLUMNS($I$281:N803))</f>
        <v>2050</v>
      </c>
    </row>
    <row r="804" spans="2:16" ht="12.75" customHeight="1" x14ac:dyDescent="0.2">
      <c r="B804" s="343"/>
      <c r="C804" s="343"/>
      <c r="G804" s="736"/>
      <c r="H804" s="456" t="str">
        <f>H799</f>
        <v>t CO2e / TJ</v>
      </c>
      <c r="I804" s="1269"/>
      <c r="J804" s="1269"/>
      <c r="K804" s="1269"/>
      <c r="L804" s="1269"/>
      <c r="M804" s="1269"/>
      <c r="N804" s="1269"/>
    </row>
    <row r="805" spans="2:16" ht="12.75" customHeight="1" x14ac:dyDescent="0.2">
      <c r="B805" s="343"/>
      <c r="C805" s="343"/>
      <c r="D805" s="752" t="s">
        <v>119</v>
      </c>
      <c r="E805" s="1274" t="str">
        <f>Translations!$B$321</f>
        <v>Абсолютно специфично намаление в сравнение с изходното ниво</v>
      </c>
      <c r="F805" s="1274"/>
      <c r="G805" s="1274"/>
      <c r="H805" s="766" t="str">
        <f>INDEX(G_FallBackBM!H:H,MATCH($P805,G_FallBackBM!$P:$P,0))</f>
        <v/>
      </c>
      <c r="I805" s="767" t="str">
        <f>INDEX(G_FallBackBM!I:I,MATCH($P805,G_FallBackBM!$P:$P,0))</f>
        <v/>
      </c>
      <c r="J805" s="767" t="str">
        <f>INDEX(G_FallBackBM!J:J,MATCH($P805,G_FallBackBM!$P:$P,0))</f>
        <v/>
      </c>
      <c r="K805" s="767" t="str">
        <f>INDEX(G_FallBackBM!K:K,MATCH($P805,G_FallBackBM!$P:$P,0))</f>
        <v/>
      </c>
      <c r="L805" s="767" t="str">
        <f>INDEX(G_FallBackBM!L:L,MATCH($P805,G_FallBackBM!$P:$P,0))</f>
        <v/>
      </c>
      <c r="M805" s="767" t="str">
        <f>INDEX(G_FallBackBM!M:M,MATCH($P805,G_FallBackBM!$P:$P,0))</f>
        <v/>
      </c>
      <c r="N805" s="767" t="str">
        <f>INDEX(G_FallBackBM!N:N,MATCH($P805,G_FallBackBM!$P:$P,0))</f>
        <v/>
      </c>
      <c r="P805" s="175" t="str">
        <f>EUconst_SubAbsoluteReduction&amp;R796</f>
        <v>AbsRed_Подинсталация на топлинен еталон, CBAM</v>
      </c>
    </row>
    <row r="806" spans="2:16" ht="5.0999999999999996" customHeight="1" x14ac:dyDescent="0.2">
      <c r="B806" s="343"/>
      <c r="C806" s="343"/>
    </row>
    <row r="807" spans="2:16" ht="12.75" customHeight="1" x14ac:dyDescent="0.2">
      <c r="B807" s="343"/>
      <c r="C807" s="343"/>
      <c r="D807" s="752" t="s">
        <v>120</v>
      </c>
      <c r="E807" s="30" t="str">
        <f>Translations!$B$322</f>
        <v>Дял на въздействието на всяка мярка (100 % = стойността по точка iii.)</v>
      </c>
    </row>
    <row r="808" spans="2:16" ht="5.0999999999999996" customHeight="1" x14ac:dyDescent="0.2">
      <c r="B808" s="343"/>
      <c r="C808" s="343"/>
    </row>
    <row r="809" spans="2:16" ht="12.75" customHeight="1" x14ac:dyDescent="0.2">
      <c r="B809" s="343"/>
      <c r="C809" s="343"/>
      <c r="D809" s="752"/>
      <c r="E809" s="387" t="str">
        <f>Translations!$B$199</f>
        <v>Мярка</v>
      </c>
      <c r="F809" s="644"/>
      <c r="G809" s="1296" t="str">
        <f>Translations!$B$228</f>
        <v>Инвестиции</v>
      </c>
      <c r="H809" s="1297"/>
      <c r="I809" s="388">
        <v>2025</v>
      </c>
      <c r="J809" s="388">
        <v>2030</v>
      </c>
      <c r="K809" s="388">
        <v>2035</v>
      </c>
      <c r="L809" s="388">
        <v>2040</v>
      </c>
      <c r="M809" s="388">
        <v>2045</v>
      </c>
      <c r="N809" s="388">
        <v>2050</v>
      </c>
    </row>
    <row r="810" spans="2:16" ht="12.75" customHeight="1" x14ac:dyDescent="0.2">
      <c r="B810" s="343"/>
      <c r="C810" s="343"/>
      <c r="D810" s="344">
        <v>1</v>
      </c>
      <c r="E810" s="1310" t="str">
        <f>IF(INDEX(G_FallBackBM!E:E,MATCH($P810,G_FallBackBM!$P:$P,0))="","",INDEX(G_FallBackBM!E:E,MATCH($P810,G_FallBackBM!$P:$P,0)))</f>
        <v/>
      </c>
      <c r="F810" s="1310"/>
      <c r="G810" s="760" t="str">
        <f>IF(INDEX(G_FallBackBM!G:G,MATCH($P810,G_FallBackBM!$P:$P,0))="","",INDEX(G_FallBackBM!G:G,MATCH($P810,G_FallBackBM!$P:$P,0)))</f>
        <v/>
      </c>
      <c r="H810" s="761"/>
      <c r="I810" s="389" t="str">
        <f>IF($E810="","",INDEX(G_FallBackBM!I:I,MATCH($P810,G_FallBackBM!$P:$P,0)))</f>
        <v/>
      </c>
      <c r="J810" s="389" t="str">
        <f>IF($E810="","",INDEX(G_FallBackBM!J:J,MATCH($P810,G_FallBackBM!$P:$P,0)))</f>
        <v/>
      </c>
      <c r="K810" s="389" t="str">
        <f>IF($E810="","",INDEX(G_FallBackBM!K:K,MATCH($P810,G_FallBackBM!$P:$P,0)))</f>
        <v/>
      </c>
      <c r="L810" s="389" t="str">
        <f>IF($E810="","",INDEX(G_FallBackBM!L:L,MATCH($P810,G_FallBackBM!$P:$P,0)))</f>
        <v/>
      </c>
      <c r="M810" s="389" t="str">
        <f>IF($E810="","",INDEX(G_FallBackBM!M:M,MATCH($P810,G_FallBackBM!$P:$P,0)))</f>
        <v/>
      </c>
      <c r="N810" s="389" t="str">
        <f>IF($E810="","",INDEX(G_FallBackBM!N:N,MATCH($P810,G_FallBackBM!$P:$P,0)))</f>
        <v/>
      </c>
      <c r="P810" s="175" t="str">
        <f>EUconst_SubMeasureImpact&amp;R796&amp;"_"&amp;D810</f>
        <v>SubMeasImp_Подинсталация на топлинен еталон, CBAM_1</v>
      </c>
    </row>
    <row r="811" spans="2:16" ht="12.75" customHeight="1" x14ac:dyDescent="0.2">
      <c r="B811" s="343"/>
      <c r="C811" s="343"/>
      <c r="D811" s="344">
        <v>2</v>
      </c>
      <c r="E811" s="1298" t="str">
        <f>IF(INDEX(G_FallBackBM!E:E,MATCH($P811,G_FallBackBM!$P:$P,0))="","",INDEX(G_FallBackBM!E:E,MATCH($P811,G_FallBackBM!$P:$P,0)))</f>
        <v/>
      </c>
      <c r="F811" s="1299"/>
      <c r="G811" s="755" t="str">
        <f>IF(INDEX(G_FallBackBM!G:G,MATCH($P811,G_FallBackBM!$P:$P,0))="","",INDEX(G_FallBackBM!G:G,MATCH($P811,G_FallBackBM!$P:$P,0)))</f>
        <v/>
      </c>
      <c r="H811" s="756"/>
      <c r="I811" s="390" t="str">
        <f>IF($E811="","",INDEX(G_FallBackBM!I:I,MATCH($P811,G_FallBackBM!$P:$P,0)))</f>
        <v/>
      </c>
      <c r="J811" s="390" t="str">
        <f>IF($E811="","",INDEX(G_FallBackBM!J:J,MATCH($P811,G_FallBackBM!$P:$P,0)))</f>
        <v/>
      </c>
      <c r="K811" s="390" t="str">
        <f>IF($E811="","",INDEX(G_FallBackBM!K:K,MATCH($P811,G_FallBackBM!$P:$P,0)))</f>
        <v/>
      </c>
      <c r="L811" s="390" t="str">
        <f>IF($E811="","",INDEX(G_FallBackBM!L:L,MATCH($P811,G_FallBackBM!$P:$P,0)))</f>
        <v/>
      </c>
      <c r="M811" s="390" t="str">
        <f>IF($E811="","",INDEX(G_FallBackBM!M:M,MATCH($P811,G_FallBackBM!$P:$P,0)))</f>
        <v/>
      </c>
      <c r="N811" s="390" t="str">
        <f>IF($E811="","",INDEX(G_FallBackBM!N:N,MATCH($P811,G_FallBackBM!$P:$P,0)))</f>
        <v/>
      </c>
      <c r="P811" s="175" t="str">
        <f>EUconst_SubMeasureImpact&amp;R796&amp;"_"&amp;D811</f>
        <v>SubMeasImp_Подинсталация на топлинен еталон, CBAM_2</v>
      </c>
    </row>
    <row r="812" spans="2:16" ht="12.75" customHeight="1" x14ac:dyDescent="0.2">
      <c r="B812" s="343"/>
      <c r="C812" s="343"/>
      <c r="D812" s="344">
        <v>3</v>
      </c>
      <c r="E812" s="1298" t="str">
        <f>IF(INDEX(G_FallBackBM!E:E,MATCH($P812,G_FallBackBM!$P:$P,0))="","",INDEX(G_FallBackBM!E:E,MATCH($P812,G_FallBackBM!$P:$P,0)))</f>
        <v/>
      </c>
      <c r="F812" s="1299"/>
      <c r="G812" s="755" t="str">
        <f>IF(INDEX(G_FallBackBM!G:G,MATCH($P812,G_FallBackBM!$P:$P,0))="","",INDEX(G_FallBackBM!G:G,MATCH($P812,G_FallBackBM!$P:$P,0)))</f>
        <v/>
      </c>
      <c r="H812" s="756"/>
      <c r="I812" s="390" t="str">
        <f>IF($E812="","",INDEX(G_FallBackBM!I:I,MATCH($P812,G_FallBackBM!$P:$P,0)))</f>
        <v/>
      </c>
      <c r="J812" s="390" t="str">
        <f>IF($E812="","",INDEX(G_FallBackBM!J:J,MATCH($P812,G_FallBackBM!$P:$P,0)))</f>
        <v/>
      </c>
      <c r="K812" s="390" t="str">
        <f>IF($E812="","",INDEX(G_FallBackBM!K:K,MATCH($P812,G_FallBackBM!$P:$P,0)))</f>
        <v/>
      </c>
      <c r="L812" s="390" t="str">
        <f>IF($E812="","",INDEX(G_FallBackBM!L:L,MATCH($P812,G_FallBackBM!$P:$P,0)))</f>
        <v/>
      </c>
      <c r="M812" s="390" t="str">
        <f>IF($E812="","",INDEX(G_FallBackBM!M:M,MATCH($P812,G_FallBackBM!$P:$P,0)))</f>
        <v/>
      </c>
      <c r="N812" s="390" t="str">
        <f>IF($E812="","",INDEX(G_FallBackBM!N:N,MATCH($P812,G_FallBackBM!$P:$P,0)))</f>
        <v/>
      </c>
      <c r="P812" s="175" t="str">
        <f>EUconst_SubMeasureImpact&amp;R796&amp;"_"&amp;D812</f>
        <v>SubMeasImp_Подинсталация на топлинен еталон, CBAM_3</v>
      </c>
    </row>
    <row r="813" spans="2:16" ht="12.75" customHeight="1" x14ac:dyDescent="0.2">
      <c r="B813" s="343"/>
      <c r="C813" s="343"/>
      <c r="D813" s="344">
        <v>4</v>
      </c>
      <c r="E813" s="1298" t="str">
        <f>IF(INDEX(G_FallBackBM!E:E,MATCH($P813,G_FallBackBM!$P:$P,0))="","",INDEX(G_FallBackBM!E:E,MATCH($P813,G_FallBackBM!$P:$P,0)))</f>
        <v/>
      </c>
      <c r="F813" s="1299"/>
      <c r="G813" s="755" t="str">
        <f>IF(INDEX(G_FallBackBM!G:G,MATCH($P813,G_FallBackBM!$P:$P,0))="","",INDEX(G_FallBackBM!G:G,MATCH($P813,G_FallBackBM!$P:$P,0)))</f>
        <v/>
      </c>
      <c r="H813" s="756"/>
      <c r="I813" s="390" t="str">
        <f>IF($E813="","",INDEX(G_FallBackBM!I:I,MATCH($P813,G_FallBackBM!$P:$P,0)))</f>
        <v/>
      </c>
      <c r="J813" s="390" t="str">
        <f>IF($E813="","",INDEX(G_FallBackBM!J:J,MATCH($P813,G_FallBackBM!$P:$P,0)))</f>
        <v/>
      </c>
      <c r="K813" s="390" t="str">
        <f>IF($E813="","",INDEX(G_FallBackBM!K:K,MATCH($P813,G_FallBackBM!$P:$P,0)))</f>
        <v/>
      </c>
      <c r="L813" s="390" t="str">
        <f>IF($E813="","",INDEX(G_FallBackBM!L:L,MATCH($P813,G_FallBackBM!$P:$P,0)))</f>
        <v/>
      </c>
      <c r="M813" s="390" t="str">
        <f>IF($E813="","",INDEX(G_FallBackBM!M:M,MATCH($P813,G_FallBackBM!$P:$P,0)))</f>
        <v/>
      </c>
      <c r="N813" s="390" t="str">
        <f>IF($E813="","",INDEX(G_FallBackBM!N:N,MATCH($P813,G_FallBackBM!$P:$P,0)))</f>
        <v/>
      </c>
      <c r="P813" s="175" t="str">
        <f>EUconst_SubMeasureImpact&amp;R796&amp;"_"&amp;D813</f>
        <v>SubMeasImp_Подинсталация на топлинен еталон, CBAM_4</v>
      </c>
    </row>
    <row r="814" spans="2:16" ht="12.75" customHeight="1" x14ac:dyDescent="0.2">
      <c r="B814" s="343"/>
      <c r="C814" s="343"/>
      <c r="D814" s="344">
        <v>5</v>
      </c>
      <c r="E814" s="1298" t="str">
        <f>IF(INDEX(G_FallBackBM!E:E,MATCH($P814,G_FallBackBM!$P:$P,0))="","",INDEX(G_FallBackBM!E:E,MATCH($P814,G_FallBackBM!$P:$P,0)))</f>
        <v/>
      </c>
      <c r="F814" s="1299"/>
      <c r="G814" s="755" t="str">
        <f>IF(INDEX(G_FallBackBM!G:G,MATCH($P814,G_FallBackBM!$P:$P,0))="","",INDEX(G_FallBackBM!G:G,MATCH($P814,G_FallBackBM!$P:$P,0)))</f>
        <v/>
      </c>
      <c r="H814" s="756"/>
      <c r="I814" s="390" t="str">
        <f>IF($E814="","",INDEX(G_FallBackBM!I:I,MATCH($P814,G_FallBackBM!$P:$P,0)))</f>
        <v/>
      </c>
      <c r="J814" s="390" t="str">
        <f>IF($E814="","",INDEX(G_FallBackBM!J:J,MATCH($P814,G_FallBackBM!$P:$P,0)))</f>
        <v/>
      </c>
      <c r="K814" s="390" t="str">
        <f>IF($E814="","",INDEX(G_FallBackBM!K:K,MATCH($P814,G_FallBackBM!$P:$P,0)))</f>
        <v/>
      </c>
      <c r="L814" s="390" t="str">
        <f>IF($E814="","",INDEX(G_FallBackBM!L:L,MATCH($P814,G_FallBackBM!$P:$P,0)))</f>
        <v/>
      </c>
      <c r="M814" s="390" t="str">
        <f>IF($E814="","",INDEX(G_FallBackBM!M:M,MATCH($P814,G_FallBackBM!$P:$P,0)))</f>
        <v/>
      </c>
      <c r="N814" s="390" t="str">
        <f>IF($E814="","",INDEX(G_FallBackBM!N:N,MATCH($P814,G_FallBackBM!$P:$P,0)))</f>
        <v/>
      </c>
      <c r="P814" s="175" t="str">
        <f>EUconst_SubMeasureImpact&amp;R796&amp;"_"&amp;D814</f>
        <v>SubMeasImp_Подинсталация на топлинен еталон, CBAM_5</v>
      </c>
    </row>
    <row r="815" spans="2:16" ht="12.75" customHeight="1" x14ac:dyDescent="0.2">
      <c r="B815" s="343"/>
      <c r="C815" s="343"/>
      <c r="D815" s="344">
        <v>6</v>
      </c>
      <c r="E815" s="1298" t="str">
        <f>IF(INDEX(G_FallBackBM!E:E,MATCH($P815,G_FallBackBM!$P:$P,0))="","",INDEX(G_FallBackBM!E:E,MATCH($P815,G_FallBackBM!$P:$P,0)))</f>
        <v/>
      </c>
      <c r="F815" s="1299"/>
      <c r="G815" s="755" t="str">
        <f>IF(INDEX(G_FallBackBM!G:G,MATCH($P815,G_FallBackBM!$P:$P,0))="","",INDEX(G_FallBackBM!G:G,MATCH($P815,G_FallBackBM!$P:$P,0)))</f>
        <v/>
      </c>
      <c r="H815" s="756"/>
      <c r="I815" s="390" t="str">
        <f>IF($E815="","",INDEX(G_FallBackBM!I:I,MATCH($P815,G_FallBackBM!$P:$P,0)))</f>
        <v/>
      </c>
      <c r="J815" s="390" t="str">
        <f>IF($E815="","",INDEX(G_FallBackBM!J:J,MATCH($P815,G_FallBackBM!$P:$P,0)))</f>
        <v/>
      </c>
      <c r="K815" s="390" t="str">
        <f>IF($E815="","",INDEX(G_FallBackBM!K:K,MATCH($P815,G_FallBackBM!$P:$P,0)))</f>
        <v/>
      </c>
      <c r="L815" s="390" t="str">
        <f>IF($E815="","",INDEX(G_FallBackBM!L:L,MATCH($P815,G_FallBackBM!$P:$P,0)))</f>
        <v/>
      </c>
      <c r="M815" s="390" t="str">
        <f>IF($E815="","",INDEX(G_FallBackBM!M:M,MATCH($P815,G_FallBackBM!$P:$P,0)))</f>
        <v/>
      </c>
      <c r="N815" s="390" t="str">
        <f>IF($E815="","",INDEX(G_FallBackBM!N:N,MATCH($P815,G_FallBackBM!$P:$P,0)))</f>
        <v/>
      </c>
      <c r="P815" s="175" t="str">
        <f>EUconst_SubMeasureImpact&amp;R796&amp;"_"&amp;D815</f>
        <v>SubMeasImp_Подинсталация на топлинен еталон, CBAM_6</v>
      </c>
    </row>
    <row r="816" spans="2:16" ht="12.75" customHeight="1" x14ac:dyDescent="0.2">
      <c r="B816" s="343"/>
      <c r="C816" s="343"/>
      <c r="D816" s="344">
        <v>7</v>
      </c>
      <c r="E816" s="1298" t="str">
        <f>IF(INDEX(G_FallBackBM!E:E,MATCH($P816,G_FallBackBM!$P:$P,0))="","",INDEX(G_FallBackBM!E:E,MATCH($P816,G_FallBackBM!$P:$P,0)))</f>
        <v/>
      </c>
      <c r="F816" s="1299"/>
      <c r="G816" s="755" t="str">
        <f>IF(INDEX(G_FallBackBM!G:G,MATCH($P816,G_FallBackBM!$P:$P,0))="","",INDEX(G_FallBackBM!G:G,MATCH($P816,G_FallBackBM!$P:$P,0)))</f>
        <v/>
      </c>
      <c r="H816" s="756"/>
      <c r="I816" s="390" t="str">
        <f>IF($E816="","",INDEX(G_FallBackBM!I:I,MATCH($P816,G_FallBackBM!$P:$P,0)))</f>
        <v/>
      </c>
      <c r="J816" s="390" t="str">
        <f>IF($E816="","",INDEX(G_FallBackBM!J:J,MATCH($P816,G_FallBackBM!$P:$P,0)))</f>
        <v/>
      </c>
      <c r="K816" s="390" t="str">
        <f>IF($E816="","",INDEX(G_FallBackBM!K:K,MATCH($P816,G_FallBackBM!$P:$P,0)))</f>
        <v/>
      </c>
      <c r="L816" s="390" t="str">
        <f>IF($E816="","",INDEX(G_FallBackBM!L:L,MATCH($P816,G_FallBackBM!$P:$P,0)))</f>
        <v/>
      </c>
      <c r="M816" s="390" t="str">
        <f>IF($E816="","",INDEX(G_FallBackBM!M:M,MATCH($P816,G_FallBackBM!$P:$P,0)))</f>
        <v/>
      </c>
      <c r="N816" s="390" t="str">
        <f>IF($E816="","",INDEX(G_FallBackBM!N:N,MATCH($P816,G_FallBackBM!$P:$P,0)))</f>
        <v/>
      </c>
      <c r="P816" s="175" t="str">
        <f>EUconst_SubMeasureImpact&amp;R796&amp;"_"&amp;D816</f>
        <v>SubMeasImp_Подинсталация на топлинен еталон, CBAM_7</v>
      </c>
    </row>
    <row r="817" spans="2:16" ht="12.75" customHeight="1" x14ac:dyDescent="0.2">
      <c r="B817" s="343"/>
      <c r="C817" s="343"/>
      <c r="D817" s="344">
        <v>8</v>
      </c>
      <c r="E817" s="1298" t="str">
        <f>IF(INDEX(G_FallBackBM!E:E,MATCH($P817,G_FallBackBM!$P:$P,0))="","",INDEX(G_FallBackBM!E:E,MATCH($P817,G_FallBackBM!$P:$P,0)))</f>
        <v/>
      </c>
      <c r="F817" s="1299"/>
      <c r="G817" s="755" t="str">
        <f>IF(INDEX(G_FallBackBM!G:G,MATCH($P817,G_FallBackBM!$P:$P,0))="","",INDEX(G_FallBackBM!G:G,MATCH($P817,G_FallBackBM!$P:$P,0)))</f>
        <v/>
      </c>
      <c r="H817" s="756"/>
      <c r="I817" s="390" t="str">
        <f>IF($E817="","",INDEX(G_FallBackBM!I:I,MATCH($P817,G_FallBackBM!$P:$P,0)))</f>
        <v/>
      </c>
      <c r="J817" s="390" t="str">
        <f>IF($E817="","",INDEX(G_FallBackBM!J:J,MATCH($P817,G_FallBackBM!$P:$P,0)))</f>
        <v/>
      </c>
      <c r="K817" s="390" t="str">
        <f>IF($E817="","",INDEX(G_FallBackBM!K:K,MATCH($P817,G_FallBackBM!$P:$P,0)))</f>
        <v/>
      </c>
      <c r="L817" s="390" t="str">
        <f>IF($E817="","",INDEX(G_FallBackBM!L:L,MATCH($P817,G_FallBackBM!$P:$P,0)))</f>
        <v/>
      </c>
      <c r="M817" s="390" t="str">
        <f>IF($E817="","",INDEX(G_FallBackBM!M:M,MATCH($P817,G_FallBackBM!$P:$P,0)))</f>
        <v/>
      </c>
      <c r="N817" s="390" t="str">
        <f>IF($E817="","",INDEX(G_FallBackBM!N:N,MATCH($P817,G_FallBackBM!$P:$P,0)))</f>
        <v/>
      </c>
      <c r="P817" s="175" t="str">
        <f>EUconst_SubMeasureImpact&amp;R796&amp;"_"&amp;D817</f>
        <v>SubMeasImp_Подинсталация на топлинен еталон, CBAM_8</v>
      </c>
    </row>
    <row r="818" spans="2:16" ht="12.75" customHeight="1" x14ac:dyDescent="0.2">
      <c r="B818" s="343"/>
      <c r="C818" s="343"/>
      <c r="D818" s="344">
        <v>9</v>
      </c>
      <c r="E818" s="1298" t="str">
        <f>IF(INDEX(G_FallBackBM!E:E,MATCH($P818,G_FallBackBM!$P:$P,0))="","",INDEX(G_FallBackBM!E:E,MATCH($P818,G_FallBackBM!$P:$P,0)))</f>
        <v/>
      </c>
      <c r="F818" s="1299"/>
      <c r="G818" s="755" t="str">
        <f>IF(INDEX(G_FallBackBM!G:G,MATCH($P818,G_FallBackBM!$P:$P,0))="","",INDEX(G_FallBackBM!G:G,MATCH($P818,G_FallBackBM!$P:$P,0)))</f>
        <v/>
      </c>
      <c r="H818" s="756"/>
      <c r="I818" s="390" t="str">
        <f>IF($E818="","",INDEX(G_FallBackBM!I:I,MATCH($P818,G_FallBackBM!$P:$P,0)))</f>
        <v/>
      </c>
      <c r="J818" s="390" t="str">
        <f>IF($E818="","",INDEX(G_FallBackBM!J:J,MATCH($P818,G_FallBackBM!$P:$P,0)))</f>
        <v/>
      </c>
      <c r="K818" s="390" t="str">
        <f>IF($E818="","",INDEX(G_FallBackBM!K:K,MATCH($P818,G_FallBackBM!$P:$P,0)))</f>
        <v/>
      </c>
      <c r="L818" s="390" t="str">
        <f>IF($E818="","",INDEX(G_FallBackBM!L:L,MATCH($P818,G_FallBackBM!$P:$P,0)))</f>
        <v/>
      </c>
      <c r="M818" s="390" t="str">
        <f>IF($E818="","",INDEX(G_FallBackBM!M:M,MATCH($P818,G_FallBackBM!$P:$P,0)))</f>
        <v/>
      </c>
      <c r="N818" s="390" t="str">
        <f>IF($E818="","",INDEX(G_FallBackBM!N:N,MATCH($P818,G_FallBackBM!$P:$P,0)))</f>
        <v/>
      </c>
      <c r="P818" s="175" t="str">
        <f>EUconst_SubMeasureImpact&amp;R796&amp;"_"&amp;D818</f>
        <v>SubMeasImp_Подинсталация на топлинен еталон, CBAM_9</v>
      </c>
    </row>
    <row r="819" spans="2:16" ht="12.75" customHeight="1" x14ac:dyDescent="0.2">
      <c r="B819" s="343"/>
      <c r="C819" s="343"/>
      <c r="D819" s="344">
        <v>10</v>
      </c>
      <c r="E819" s="1300" t="str">
        <f>IF(INDEX(G_FallBackBM!E:E,MATCH($P819,G_FallBackBM!$P:$P,0))="","",INDEX(G_FallBackBM!E:E,MATCH($P819,G_FallBackBM!$P:$P,0)))</f>
        <v/>
      </c>
      <c r="F819" s="1301"/>
      <c r="G819" s="753" t="str">
        <f>IF(INDEX(G_FallBackBM!G:G,MATCH($P819,G_FallBackBM!$P:$P,0))="","",INDEX(G_FallBackBM!G:G,MATCH($P819,G_FallBackBM!$P:$P,0)))</f>
        <v/>
      </c>
      <c r="H819" s="754"/>
      <c r="I819" s="391" t="str">
        <f>IF($E819="","",INDEX(G_FallBackBM!I:I,MATCH($P819,G_FallBackBM!$P:$P,0)))</f>
        <v/>
      </c>
      <c r="J819" s="391" t="str">
        <f>IF($E819="","",INDEX(G_FallBackBM!J:J,MATCH($P819,G_FallBackBM!$P:$P,0)))</f>
        <v/>
      </c>
      <c r="K819" s="391" t="str">
        <f>IF($E819="","",INDEX(G_FallBackBM!K:K,MATCH($P819,G_FallBackBM!$P:$P,0)))</f>
        <v/>
      </c>
      <c r="L819" s="391" t="str">
        <f>IF($E819="","",INDEX(G_FallBackBM!L:L,MATCH($P819,G_FallBackBM!$P:$P,0)))</f>
        <v/>
      </c>
      <c r="M819" s="391" t="str">
        <f>IF($E819="","",INDEX(G_FallBackBM!M:M,MATCH($P819,G_FallBackBM!$P:$P,0)))</f>
        <v/>
      </c>
      <c r="N819" s="391" t="str">
        <f>IF($E819="","",INDEX(G_FallBackBM!N:N,MATCH($P819,G_FallBackBM!$P:$P,0)))</f>
        <v/>
      </c>
      <c r="P819" s="175" t="str">
        <f>EUconst_SubMeasureImpact&amp;R796&amp;"_"&amp;D819</f>
        <v>SubMeasImp_Подинсталация на топлинен еталон, CBAM_10</v>
      </c>
    </row>
    <row r="820" spans="2:16" ht="12.75" customHeight="1" x14ac:dyDescent="0.2">
      <c r="B820" s="343"/>
      <c r="C820" s="343"/>
      <c r="H820" s="669" t="str">
        <f>Translations!$B$323</f>
        <v>ОБЩО</v>
      </c>
      <c r="I820" s="434" t="str">
        <f>IF(COUNT(I810:I819)=0,"",SUM(I810:I819))</f>
        <v/>
      </c>
      <c r="J820" s="434" t="str">
        <f t="shared" ref="J820:N820" si="64">IF(COUNT(J810:J819)=0,"",SUM(J810:J819))</f>
        <v/>
      </c>
      <c r="K820" s="434" t="str">
        <f t="shared" si="64"/>
        <v/>
      </c>
      <c r="L820" s="434" t="str">
        <f t="shared" si="64"/>
        <v/>
      </c>
      <c r="M820" s="434" t="str">
        <f t="shared" si="64"/>
        <v/>
      </c>
      <c r="N820" s="434" t="str">
        <f t="shared" si="64"/>
        <v/>
      </c>
    </row>
    <row r="821" spans="2:16" ht="5.0999999999999996" customHeight="1" x14ac:dyDescent="0.2">
      <c r="B821" s="343"/>
      <c r="C821" s="343"/>
    </row>
    <row r="822" spans="2:16" ht="12.75" customHeight="1" x14ac:dyDescent="0.2">
      <c r="B822" s="343"/>
      <c r="C822" s="343"/>
      <c r="D822" s="752" t="s">
        <v>121</v>
      </c>
      <c r="E822" s="30" t="str">
        <f>Translations!$B$324</f>
        <v>Дял на въздействието на всяка мярка (100 % = референтна стойност по време на изходното ниво, точка i.)</v>
      </c>
    </row>
    <row r="823" spans="2:16" ht="5.0999999999999996" customHeight="1" x14ac:dyDescent="0.2">
      <c r="B823" s="343"/>
      <c r="C823" s="343"/>
    </row>
    <row r="824" spans="2:16" ht="12.75" customHeight="1" x14ac:dyDescent="0.2">
      <c r="B824" s="343"/>
      <c r="C824" s="343"/>
      <c r="E824" s="387" t="str">
        <f>Translations!$B$199</f>
        <v>Мярка</v>
      </c>
      <c r="F824" s="644"/>
      <c r="G824" s="435" t="str">
        <f>Translations!$B$228</f>
        <v>Инвестиции</v>
      </c>
      <c r="I824" s="388">
        <v>2025</v>
      </c>
      <c r="J824" s="388">
        <v>2030</v>
      </c>
      <c r="K824" s="388">
        <v>2035</v>
      </c>
      <c r="L824" s="388">
        <v>2040</v>
      </c>
      <c r="M824" s="388">
        <v>2045</v>
      </c>
      <c r="N824" s="388">
        <v>2050</v>
      </c>
    </row>
    <row r="825" spans="2:16" ht="12.75" customHeight="1" x14ac:dyDescent="0.2">
      <c r="B825" s="343"/>
      <c r="C825" s="343"/>
      <c r="D825" s="344">
        <v>1</v>
      </c>
      <c r="E825" s="1310" t="str">
        <f t="shared" ref="E825:E834" si="65">E810</f>
        <v/>
      </c>
      <c r="F825" s="1310"/>
      <c r="G825" s="760" t="str">
        <f t="shared" ref="G825:G834" si="66">G810</f>
        <v/>
      </c>
      <c r="H825" s="761"/>
      <c r="I825" s="389" t="str">
        <f>IF($E825="","",I810*IF(INDEX(G_FallBackBM!$H:$H,MATCH($P825,G_FallBackBM!$P:$P,0))=0,0,SUM(INDEX(G_FallBackBM!I:I,MATCH($P825,G_FallBackBM!$P:$P,0)))/INDEX(G_FallBackBM!$H:$H,MATCH($P825,G_FallBackBM!$P:$P,0))))</f>
        <v/>
      </c>
      <c r="J825" s="389" t="str">
        <f>IF($E825="","",J810*IF(INDEX(G_FallBackBM!$H:$H,MATCH($P825,G_FallBackBM!$P:$P,0))=0,0,SUM(INDEX(G_FallBackBM!J:J,MATCH($P825,G_FallBackBM!$P:$P,0)))/INDEX(G_FallBackBM!$H:$H,MATCH($P825,G_FallBackBM!$P:$P,0))))</f>
        <v/>
      </c>
      <c r="K825" s="389" t="str">
        <f>IF($E825="","",K810*IF(INDEX(G_FallBackBM!$H:$H,MATCH($P825,G_FallBackBM!$P:$P,0))=0,0,SUM(INDEX(G_FallBackBM!K:K,MATCH($P825,G_FallBackBM!$P:$P,0)))/INDEX(G_FallBackBM!$H:$H,MATCH($P825,G_FallBackBM!$P:$P,0))))</f>
        <v/>
      </c>
      <c r="L825" s="389" t="str">
        <f>IF($E825="","",L810*IF(INDEX(G_FallBackBM!$H:$H,MATCH($P825,G_FallBackBM!$P:$P,0))=0,0,SUM(INDEX(G_FallBackBM!L:L,MATCH($P825,G_FallBackBM!$P:$P,0)))/INDEX(G_FallBackBM!$H:$H,MATCH($P825,G_FallBackBM!$P:$P,0))))</f>
        <v/>
      </c>
      <c r="M825" s="389" t="str">
        <f>IF($E825="","",M810*IF(INDEX(G_FallBackBM!$H:$H,MATCH($P825,G_FallBackBM!$P:$P,0))=0,0,SUM(INDEX(G_FallBackBM!M:M,MATCH($P825,G_FallBackBM!$P:$P,0)))/INDEX(G_FallBackBM!$H:$H,MATCH($P825,G_FallBackBM!$P:$P,0))))</f>
        <v/>
      </c>
      <c r="N825" s="389" t="str">
        <f>IF($E825="","",N810*IF(INDEX(G_FallBackBM!$H:$H,MATCH($P825,G_FallBackBM!$P:$P,0))=0,0,SUM(INDEX(G_FallBackBM!N:N,MATCH($P825,G_FallBackBM!$P:$P,0)))/INDEX(G_FallBackBM!$H:$H,MATCH($P825,G_FallBackBM!$P:$P,0))))</f>
        <v/>
      </c>
      <c r="P825" s="175" t="str">
        <f>EUconst_SubAbsoluteReduction&amp;R796</f>
        <v>AbsRed_Подинсталация на топлинен еталон, CBAM</v>
      </c>
    </row>
    <row r="826" spans="2:16" ht="12.75" customHeight="1" x14ac:dyDescent="0.2">
      <c r="B826" s="343"/>
      <c r="C826" s="343"/>
      <c r="D826" s="344">
        <v>2</v>
      </c>
      <c r="E826" s="1298" t="str">
        <f t="shared" si="65"/>
        <v/>
      </c>
      <c r="F826" s="1299"/>
      <c r="G826" s="755" t="str">
        <f t="shared" si="66"/>
        <v/>
      </c>
      <c r="H826" s="756"/>
      <c r="I826" s="390" t="str">
        <f>IF($E826="","",I811*IF(INDEX(G_FallBackBM!$H:$H,MATCH($P826,G_FallBackBM!$P:$P,0))=0,0,SUM(INDEX(G_FallBackBM!I:I,MATCH($P826,G_FallBackBM!$P:$P,0)))/INDEX(G_FallBackBM!$H:$H,MATCH($P826,G_FallBackBM!$P:$P,0))))</f>
        <v/>
      </c>
      <c r="J826" s="390" t="str">
        <f>IF($E826="","",J811*IF(INDEX(G_FallBackBM!$H:$H,MATCH($P826,G_FallBackBM!$P:$P,0))=0,0,SUM(INDEX(G_FallBackBM!J:J,MATCH($P826,G_FallBackBM!$P:$P,0)))/INDEX(G_FallBackBM!$H:$H,MATCH($P826,G_FallBackBM!$P:$P,0))))</f>
        <v/>
      </c>
      <c r="K826" s="390" t="str">
        <f>IF($E826="","",K811*IF(INDEX(G_FallBackBM!$H:$H,MATCH($P826,G_FallBackBM!$P:$P,0))=0,0,SUM(INDEX(G_FallBackBM!K:K,MATCH($P826,G_FallBackBM!$P:$P,0)))/INDEX(G_FallBackBM!$H:$H,MATCH($P826,G_FallBackBM!$P:$P,0))))</f>
        <v/>
      </c>
      <c r="L826" s="390" t="str">
        <f>IF($E826="","",L811*IF(INDEX(G_FallBackBM!$H:$H,MATCH($P826,G_FallBackBM!$P:$P,0))=0,0,SUM(INDEX(G_FallBackBM!L:L,MATCH($P826,G_FallBackBM!$P:$P,0)))/INDEX(G_FallBackBM!$H:$H,MATCH($P826,G_FallBackBM!$P:$P,0))))</f>
        <v/>
      </c>
      <c r="M826" s="390" t="str">
        <f>IF($E826="","",M811*IF(INDEX(G_FallBackBM!$H:$H,MATCH($P826,G_FallBackBM!$P:$P,0))=0,0,SUM(INDEX(G_FallBackBM!M:M,MATCH($P826,G_FallBackBM!$P:$P,0)))/INDEX(G_FallBackBM!$H:$H,MATCH($P826,G_FallBackBM!$P:$P,0))))</f>
        <v/>
      </c>
      <c r="N826" s="390" t="str">
        <f>IF($E826="","",N811*IF(INDEX(G_FallBackBM!$H:$H,MATCH($P826,G_FallBackBM!$P:$P,0))=0,0,SUM(INDEX(G_FallBackBM!N:N,MATCH($P826,G_FallBackBM!$P:$P,0)))/INDEX(G_FallBackBM!$H:$H,MATCH($P826,G_FallBackBM!$P:$P,0))))</f>
        <v/>
      </c>
      <c r="P826" s="175" t="str">
        <f>EUconst_SubAbsoluteReduction&amp;R796</f>
        <v>AbsRed_Подинсталация на топлинен еталон, CBAM</v>
      </c>
    </row>
    <row r="827" spans="2:16" ht="12.75" customHeight="1" x14ac:dyDescent="0.2">
      <c r="B827" s="343"/>
      <c r="C827" s="343"/>
      <c r="D827" s="344">
        <v>3</v>
      </c>
      <c r="E827" s="1298" t="str">
        <f t="shared" si="65"/>
        <v/>
      </c>
      <c r="F827" s="1299"/>
      <c r="G827" s="755" t="str">
        <f t="shared" si="66"/>
        <v/>
      </c>
      <c r="H827" s="756"/>
      <c r="I827" s="390" t="str">
        <f>IF($E827="","",I812*IF(INDEX(G_FallBackBM!$H:$H,MATCH($P827,G_FallBackBM!$P:$P,0))=0,0,SUM(INDEX(G_FallBackBM!I:I,MATCH($P827,G_FallBackBM!$P:$P,0)))/INDEX(G_FallBackBM!$H:$H,MATCH($P827,G_FallBackBM!$P:$P,0))))</f>
        <v/>
      </c>
      <c r="J827" s="390" t="str">
        <f>IF($E827="","",J812*IF(INDEX(G_FallBackBM!$H:$H,MATCH($P827,G_FallBackBM!$P:$P,0))=0,0,SUM(INDEX(G_FallBackBM!J:J,MATCH($P827,G_FallBackBM!$P:$P,0)))/INDEX(G_FallBackBM!$H:$H,MATCH($P827,G_FallBackBM!$P:$P,0))))</f>
        <v/>
      </c>
      <c r="K827" s="390" t="str">
        <f>IF($E827="","",K812*IF(INDEX(G_FallBackBM!$H:$H,MATCH($P827,G_FallBackBM!$P:$P,0))=0,0,SUM(INDEX(G_FallBackBM!K:K,MATCH($P827,G_FallBackBM!$P:$P,0)))/INDEX(G_FallBackBM!$H:$H,MATCH($P827,G_FallBackBM!$P:$P,0))))</f>
        <v/>
      </c>
      <c r="L827" s="390" t="str">
        <f>IF($E827="","",L812*IF(INDEX(G_FallBackBM!$H:$H,MATCH($P827,G_FallBackBM!$P:$P,0))=0,0,SUM(INDEX(G_FallBackBM!L:L,MATCH($P827,G_FallBackBM!$P:$P,0)))/INDEX(G_FallBackBM!$H:$H,MATCH($P827,G_FallBackBM!$P:$P,0))))</f>
        <v/>
      </c>
      <c r="M827" s="390" t="str">
        <f>IF($E827="","",M812*IF(INDEX(G_FallBackBM!$H:$H,MATCH($P827,G_FallBackBM!$P:$P,0))=0,0,SUM(INDEX(G_FallBackBM!M:M,MATCH($P827,G_FallBackBM!$P:$P,0)))/INDEX(G_FallBackBM!$H:$H,MATCH($P827,G_FallBackBM!$P:$P,0))))</f>
        <v/>
      </c>
      <c r="N827" s="390" t="str">
        <f>IF($E827="","",N812*IF(INDEX(G_FallBackBM!$H:$H,MATCH($P827,G_FallBackBM!$P:$P,0))=0,0,SUM(INDEX(G_FallBackBM!N:N,MATCH($P827,G_FallBackBM!$P:$P,0)))/INDEX(G_FallBackBM!$H:$H,MATCH($P827,G_FallBackBM!$P:$P,0))))</f>
        <v/>
      </c>
      <c r="P827" s="175" t="str">
        <f>EUconst_SubAbsoluteReduction&amp;R796</f>
        <v>AbsRed_Подинсталация на топлинен еталон, CBAM</v>
      </c>
    </row>
    <row r="828" spans="2:16" ht="12.75" customHeight="1" x14ac:dyDescent="0.2">
      <c r="B828" s="343"/>
      <c r="C828" s="343"/>
      <c r="D828" s="344">
        <v>4</v>
      </c>
      <c r="E828" s="1298" t="str">
        <f t="shared" si="65"/>
        <v/>
      </c>
      <c r="F828" s="1299"/>
      <c r="G828" s="755" t="str">
        <f t="shared" si="66"/>
        <v/>
      </c>
      <c r="H828" s="756"/>
      <c r="I828" s="390" t="str">
        <f>IF($E828="","",I813*IF(INDEX(G_FallBackBM!$H:$H,MATCH($P828,G_FallBackBM!$P:$P,0))=0,0,SUM(INDEX(G_FallBackBM!I:I,MATCH($P828,G_FallBackBM!$P:$P,0)))/INDEX(G_FallBackBM!$H:$H,MATCH($P828,G_FallBackBM!$P:$P,0))))</f>
        <v/>
      </c>
      <c r="J828" s="390" t="str">
        <f>IF($E828="","",J813*IF(INDEX(G_FallBackBM!$H:$H,MATCH($P828,G_FallBackBM!$P:$P,0))=0,0,SUM(INDEX(G_FallBackBM!J:J,MATCH($P828,G_FallBackBM!$P:$P,0)))/INDEX(G_FallBackBM!$H:$H,MATCH($P828,G_FallBackBM!$P:$P,0))))</f>
        <v/>
      </c>
      <c r="K828" s="390" t="str">
        <f>IF($E828="","",K813*IF(INDEX(G_FallBackBM!$H:$H,MATCH($P828,G_FallBackBM!$P:$P,0))=0,0,SUM(INDEX(G_FallBackBM!K:K,MATCH($P828,G_FallBackBM!$P:$P,0)))/INDEX(G_FallBackBM!$H:$H,MATCH($P828,G_FallBackBM!$P:$P,0))))</f>
        <v/>
      </c>
      <c r="L828" s="390" t="str">
        <f>IF($E828="","",L813*IF(INDEX(G_FallBackBM!$H:$H,MATCH($P828,G_FallBackBM!$P:$P,0))=0,0,SUM(INDEX(G_FallBackBM!L:L,MATCH($P828,G_FallBackBM!$P:$P,0)))/INDEX(G_FallBackBM!$H:$H,MATCH($P828,G_FallBackBM!$P:$P,0))))</f>
        <v/>
      </c>
      <c r="M828" s="390" t="str">
        <f>IF($E828="","",M813*IF(INDEX(G_FallBackBM!$H:$H,MATCH($P828,G_FallBackBM!$P:$P,0))=0,0,SUM(INDEX(G_FallBackBM!M:M,MATCH($P828,G_FallBackBM!$P:$P,0)))/INDEX(G_FallBackBM!$H:$H,MATCH($P828,G_FallBackBM!$P:$P,0))))</f>
        <v/>
      </c>
      <c r="N828" s="390" t="str">
        <f>IF($E828="","",N813*IF(INDEX(G_FallBackBM!$H:$H,MATCH($P828,G_FallBackBM!$P:$P,0))=0,0,SUM(INDEX(G_FallBackBM!N:N,MATCH($P828,G_FallBackBM!$P:$P,0)))/INDEX(G_FallBackBM!$H:$H,MATCH($P828,G_FallBackBM!$P:$P,0))))</f>
        <v/>
      </c>
      <c r="P828" s="175" t="str">
        <f>EUconst_SubAbsoluteReduction&amp;R796</f>
        <v>AbsRed_Подинсталация на топлинен еталон, CBAM</v>
      </c>
    </row>
    <row r="829" spans="2:16" ht="12.75" customHeight="1" x14ac:dyDescent="0.2">
      <c r="B829" s="343"/>
      <c r="C829" s="343"/>
      <c r="D829" s="344">
        <v>5</v>
      </c>
      <c r="E829" s="1298" t="str">
        <f t="shared" si="65"/>
        <v/>
      </c>
      <c r="F829" s="1299"/>
      <c r="G829" s="755" t="str">
        <f t="shared" si="66"/>
        <v/>
      </c>
      <c r="H829" s="756"/>
      <c r="I829" s="390" t="str">
        <f>IF($E829="","",I814*IF(INDEX(G_FallBackBM!$H:$H,MATCH($P829,G_FallBackBM!$P:$P,0))=0,0,SUM(INDEX(G_FallBackBM!I:I,MATCH($P829,G_FallBackBM!$P:$P,0)))/INDEX(G_FallBackBM!$H:$H,MATCH($P829,G_FallBackBM!$P:$P,0))))</f>
        <v/>
      </c>
      <c r="J829" s="390" t="str">
        <f>IF($E829="","",J814*IF(INDEX(G_FallBackBM!$H:$H,MATCH($P829,G_FallBackBM!$P:$P,0))=0,0,SUM(INDEX(G_FallBackBM!J:J,MATCH($P829,G_FallBackBM!$P:$P,0)))/INDEX(G_FallBackBM!$H:$H,MATCH($P829,G_FallBackBM!$P:$P,0))))</f>
        <v/>
      </c>
      <c r="K829" s="390" t="str">
        <f>IF($E829="","",K814*IF(INDEX(G_FallBackBM!$H:$H,MATCH($P829,G_FallBackBM!$P:$P,0))=0,0,SUM(INDEX(G_FallBackBM!K:K,MATCH($P829,G_FallBackBM!$P:$P,0)))/INDEX(G_FallBackBM!$H:$H,MATCH($P829,G_FallBackBM!$P:$P,0))))</f>
        <v/>
      </c>
      <c r="L829" s="390" t="str">
        <f>IF($E829="","",L814*IF(INDEX(G_FallBackBM!$H:$H,MATCH($P829,G_FallBackBM!$P:$P,0))=0,0,SUM(INDEX(G_FallBackBM!L:L,MATCH($P829,G_FallBackBM!$P:$P,0)))/INDEX(G_FallBackBM!$H:$H,MATCH($P829,G_FallBackBM!$P:$P,0))))</f>
        <v/>
      </c>
      <c r="M829" s="390" t="str">
        <f>IF($E829="","",M814*IF(INDEX(G_FallBackBM!$H:$H,MATCH($P829,G_FallBackBM!$P:$P,0))=0,0,SUM(INDEX(G_FallBackBM!M:M,MATCH($P829,G_FallBackBM!$P:$P,0)))/INDEX(G_FallBackBM!$H:$H,MATCH($P829,G_FallBackBM!$P:$P,0))))</f>
        <v/>
      </c>
      <c r="N829" s="390" t="str">
        <f>IF($E829="","",N814*IF(INDEX(G_FallBackBM!$H:$H,MATCH($P829,G_FallBackBM!$P:$P,0))=0,0,SUM(INDEX(G_FallBackBM!N:N,MATCH($P829,G_FallBackBM!$P:$P,0)))/INDEX(G_FallBackBM!$H:$H,MATCH($P829,G_FallBackBM!$P:$P,0))))</f>
        <v/>
      </c>
      <c r="P829" s="175" t="str">
        <f>EUconst_SubAbsoluteReduction&amp;R796</f>
        <v>AbsRed_Подинсталация на топлинен еталон, CBAM</v>
      </c>
    </row>
    <row r="830" spans="2:16" ht="12.75" customHeight="1" x14ac:dyDescent="0.2">
      <c r="B830" s="343"/>
      <c r="C830" s="343"/>
      <c r="D830" s="344">
        <v>6</v>
      </c>
      <c r="E830" s="1298" t="str">
        <f t="shared" si="65"/>
        <v/>
      </c>
      <c r="F830" s="1299"/>
      <c r="G830" s="755" t="str">
        <f t="shared" si="66"/>
        <v/>
      </c>
      <c r="H830" s="756"/>
      <c r="I830" s="390" t="str">
        <f>IF($E830="","",I815*IF(INDEX(G_FallBackBM!$H:$H,MATCH($P830,G_FallBackBM!$P:$P,0))=0,0,SUM(INDEX(G_FallBackBM!I:I,MATCH($P830,G_FallBackBM!$P:$P,0)))/INDEX(G_FallBackBM!$H:$H,MATCH($P830,G_FallBackBM!$P:$P,0))))</f>
        <v/>
      </c>
      <c r="J830" s="390" t="str">
        <f>IF($E830="","",J815*IF(INDEX(G_FallBackBM!$H:$H,MATCH($P830,G_FallBackBM!$P:$P,0))=0,0,SUM(INDEX(G_FallBackBM!J:J,MATCH($P830,G_FallBackBM!$P:$P,0)))/INDEX(G_FallBackBM!$H:$H,MATCH($P830,G_FallBackBM!$P:$P,0))))</f>
        <v/>
      </c>
      <c r="K830" s="390" t="str">
        <f>IF($E830="","",K815*IF(INDEX(G_FallBackBM!$H:$H,MATCH($P830,G_FallBackBM!$P:$P,0))=0,0,SUM(INDEX(G_FallBackBM!K:K,MATCH($P830,G_FallBackBM!$P:$P,0)))/INDEX(G_FallBackBM!$H:$H,MATCH($P830,G_FallBackBM!$P:$P,0))))</f>
        <v/>
      </c>
      <c r="L830" s="390" t="str">
        <f>IF($E830="","",L815*IF(INDEX(G_FallBackBM!$H:$H,MATCH($P830,G_FallBackBM!$P:$P,0))=0,0,SUM(INDEX(G_FallBackBM!L:L,MATCH($P830,G_FallBackBM!$P:$P,0)))/INDEX(G_FallBackBM!$H:$H,MATCH($P830,G_FallBackBM!$P:$P,0))))</f>
        <v/>
      </c>
      <c r="M830" s="390" t="str">
        <f>IF($E830="","",M815*IF(INDEX(G_FallBackBM!$H:$H,MATCH($P830,G_FallBackBM!$P:$P,0))=0,0,SUM(INDEX(G_FallBackBM!M:M,MATCH($P830,G_FallBackBM!$P:$P,0)))/INDEX(G_FallBackBM!$H:$H,MATCH($P830,G_FallBackBM!$P:$P,0))))</f>
        <v/>
      </c>
      <c r="N830" s="390" t="str">
        <f>IF($E830="","",N815*IF(INDEX(G_FallBackBM!$H:$H,MATCH($P830,G_FallBackBM!$P:$P,0))=0,0,SUM(INDEX(G_FallBackBM!N:N,MATCH($P830,G_FallBackBM!$P:$P,0)))/INDEX(G_FallBackBM!$H:$H,MATCH($P830,G_FallBackBM!$P:$P,0))))</f>
        <v/>
      </c>
      <c r="P830" s="175" t="str">
        <f>EUconst_SubAbsoluteReduction&amp;R796</f>
        <v>AbsRed_Подинсталация на топлинен еталон, CBAM</v>
      </c>
    </row>
    <row r="831" spans="2:16" ht="12.75" customHeight="1" x14ac:dyDescent="0.2">
      <c r="B831" s="343"/>
      <c r="C831" s="343"/>
      <c r="D831" s="344">
        <v>7</v>
      </c>
      <c r="E831" s="1298" t="str">
        <f t="shared" si="65"/>
        <v/>
      </c>
      <c r="F831" s="1299"/>
      <c r="G831" s="755" t="str">
        <f t="shared" si="66"/>
        <v/>
      </c>
      <c r="H831" s="756"/>
      <c r="I831" s="390" t="str">
        <f>IF($E831="","",I816*IF(INDEX(G_FallBackBM!$H:$H,MATCH($P831,G_FallBackBM!$P:$P,0))=0,0,SUM(INDEX(G_FallBackBM!I:I,MATCH($P831,G_FallBackBM!$P:$P,0)))/INDEX(G_FallBackBM!$H:$H,MATCH($P831,G_FallBackBM!$P:$P,0))))</f>
        <v/>
      </c>
      <c r="J831" s="390" t="str">
        <f>IF($E831="","",J816*IF(INDEX(G_FallBackBM!$H:$H,MATCH($P831,G_FallBackBM!$P:$P,0))=0,0,SUM(INDEX(G_FallBackBM!J:J,MATCH($P831,G_FallBackBM!$P:$P,0)))/INDEX(G_FallBackBM!$H:$H,MATCH($P831,G_FallBackBM!$P:$P,0))))</f>
        <v/>
      </c>
      <c r="K831" s="390" t="str">
        <f>IF($E831="","",K816*IF(INDEX(G_FallBackBM!$H:$H,MATCH($P831,G_FallBackBM!$P:$P,0))=0,0,SUM(INDEX(G_FallBackBM!K:K,MATCH($P831,G_FallBackBM!$P:$P,0)))/INDEX(G_FallBackBM!$H:$H,MATCH($P831,G_FallBackBM!$P:$P,0))))</f>
        <v/>
      </c>
      <c r="L831" s="390" t="str">
        <f>IF($E831="","",L816*IF(INDEX(G_FallBackBM!$H:$H,MATCH($P831,G_FallBackBM!$P:$P,0))=0,0,SUM(INDEX(G_FallBackBM!L:L,MATCH($P831,G_FallBackBM!$P:$P,0)))/INDEX(G_FallBackBM!$H:$H,MATCH($P831,G_FallBackBM!$P:$P,0))))</f>
        <v/>
      </c>
      <c r="M831" s="390" t="str">
        <f>IF($E831="","",M816*IF(INDEX(G_FallBackBM!$H:$H,MATCH($P831,G_FallBackBM!$P:$P,0))=0,0,SUM(INDEX(G_FallBackBM!M:M,MATCH($P831,G_FallBackBM!$P:$P,0)))/INDEX(G_FallBackBM!$H:$H,MATCH($P831,G_FallBackBM!$P:$P,0))))</f>
        <v/>
      </c>
      <c r="N831" s="390" t="str">
        <f>IF($E831="","",N816*IF(INDEX(G_FallBackBM!$H:$H,MATCH($P831,G_FallBackBM!$P:$P,0))=0,0,SUM(INDEX(G_FallBackBM!N:N,MATCH($P831,G_FallBackBM!$P:$P,0)))/INDEX(G_FallBackBM!$H:$H,MATCH($P831,G_FallBackBM!$P:$P,0))))</f>
        <v/>
      </c>
      <c r="P831" s="175" t="str">
        <f>EUconst_SubAbsoluteReduction&amp;R796</f>
        <v>AbsRed_Подинсталация на топлинен еталон, CBAM</v>
      </c>
    </row>
    <row r="832" spans="2:16" ht="12.75" customHeight="1" x14ac:dyDescent="0.2">
      <c r="B832" s="343"/>
      <c r="C832" s="343"/>
      <c r="D832" s="344">
        <v>8</v>
      </c>
      <c r="E832" s="1298" t="str">
        <f t="shared" si="65"/>
        <v/>
      </c>
      <c r="F832" s="1299"/>
      <c r="G832" s="755" t="str">
        <f t="shared" si="66"/>
        <v/>
      </c>
      <c r="H832" s="756"/>
      <c r="I832" s="390" t="str">
        <f>IF($E832="","",I817*IF(INDEX(G_FallBackBM!$H:$H,MATCH($P832,G_FallBackBM!$P:$P,0))=0,0,SUM(INDEX(G_FallBackBM!I:I,MATCH($P832,G_FallBackBM!$P:$P,0)))/INDEX(G_FallBackBM!$H:$H,MATCH($P832,G_FallBackBM!$P:$P,0))))</f>
        <v/>
      </c>
      <c r="J832" s="390" t="str">
        <f>IF($E832="","",J817*IF(INDEX(G_FallBackBM!$H:$H,MATCH($P832,G_FallBackBM!$P:$P,0))=0,0,SUM(INDEX(G_FallBackBM!J:J,MATCH($P832,G_FallBackBM!$P:$P,0)))/INDEX(G_FallBackBM!$H:$H,MATCH($P832,G_FallBackBM!$P:$P,0))))</f>
        <v/>
      </c>
      <c r="K832" s="390" t="str">
        <f>IF($E832="","",K817*IF(INDEX(G_FallBackBM!$H:$H,MATCH($P832,G_FallBackBM!$P:$P,0))=0,0,SUM(INDEX(G_FallBackBM!K:K,MATCH($P832,G_FallBackBM!$P:$P,0)))/INDEX(G_FallBackBM!$H:$H,MATCH($P832,G_FallBackBM!$P:$P,0))))</f>
        <v/>
      </c>
      <c r="L832" s="390" t="str">
        <f>IF($E832="","",L817*IF(INDEX(G_FallBackBM!$H:$H,MATCH($P832,G_FallBackBM!$P:$P,0))=0,0,SUM(INDEX(G_FallBackBM!L:L,MATCH($P832,G_FallBackBM!$P:$P,0)))/INDEX(G_FallBackBM!$H:$H,MATCH($P832,G_FallBackBM!$P:$P,0))))</f>
        <v/>
      </c>
      <c r="M832" s="390" t="str">
        <f>IF($E832="","",M817*IF(INDEX(G_FallBackBM!$H:$H,MATCH($P832,G_FallBackBM!$P:$P,0))=0,0,SUM(INDEX(G_FallBackBM!M:M,MATCH($P832,G_FallBackBM!$P:$P,0)))/INDEX(G_FallBackBM!$H:$H,MATCH($P832,G_FallBackBM!$P:$P,0))))</f>
        <v/>
      </c>
      <c r="N832" s="390" t="str">
        <f>IF($E832="","",N817*IF(INDEX(G_FallBackBM!$H:$H,MATCH($P832,G_FallBackBM!$P:$P,0))=0,0,SUM(INDEX(G_FallBackBM!N:N,MATCH($P832,G_FallBackBM!$P:$P,0)))/INDEX(G_FallBackBM!$H:$H,MATCH($P832,G_FallBackBM!$P:$P,0))))</f>
        <v/>
      </c>
      <c r="P832" s="175" t="str">
        <f>EUconst_SubAbsoluteReduction&amp;R796</f>
        <v>AbsRed_Подинсталация на топлинен еталон, CBAM</v>
      </c>
    </row>
    <row r="833" spans="1:18" ht="12.75" customHeight="1" x14ac:dyDescent="0.2">
      <c r="B833" s="343"/>
      <c r="C833" s="343"/>
      <c r="D833" s="344">
        <v>9</v>
      </c>
      <c r="E833" s="1298" t="str">
        <f t="shared" si="65"/>
        <v/>
      </c>
      <c r="F833" s="1299"/>
      <c r="G833" s="755" t="str">
        <f t="shared" si="66"/>
        <v/>
      </c>
      <c r="H833" s="756"/>
      <c r="I833" s="390" t="str">
        <f>IF($E833="","",I818*IF(INDEX(G_FallBackBM!$H:$H,MATCH($P833,G_FallBackBM!$P:$P,0))=0,0,SUM(INDEX(G_FallBackBM!I:I,MATCH($P833,G_FallBackBM!$P:$P,0)))/INDEX(G_FallBackBM!$H:$H,MATCH($P833,G_FallBackBM!$P:$P,0))))</f>
        <v/>
      </c>
      <c r="J833" s="390" t="str">
        <f>IF($E833="","",J818*IF(INDEX(G_FallBackBM!$H:$H,MATCH($P833,G_FallBackBM!$P:$P,0))=0,0,SUM(INDEX(G_FallBackBM!J:J,MATCH($P833,G_FallBackBM!$P:$P,0)))/INDEX(G_FallBackBM!$H:$H,MATCH($P833,G_FallBackBM!$P:$P,0))))</f>
        <v/>
      </c>
      <c r="K833" s="390" t="str">
        <f>IF($E833="","",K818*IF(INDEX(G_FallBackBM!$H:$H,MATCH($P833,G_FallBackBM!$P:$P,0))=0,0,SUM(INDEX(G_FallBackBM!K:K,MATCH($P833,G_FallBackBM!$P:$P,0)))/INDEX(G_FallBackBM!$H:$H,MATCH($P833,G_FallBackBM!$P:$P,0))))</f>
        <v/>
      </c>
      <c r="L833" s="390" t="str">
        <f>IF($E833="","",L818*IF(INDEX(G_FallBackBM!$H:$H,MATCH($P833,G_FallBackBM!$P:$P,0))=0,0,SUM(INDEX(G_FallBackBM!L:L,MATCH($P833,G_FallBackBM!$P:$P,0)))/INDEX(G_FallBackBM!$H:$H,MATCH($P833,G_FallBackBM!$P:$P,0))))</f>
        <v/>
      </c>
      <c r="M833" s="390" t="str">
        <f>IF($E833="","",M818*IF(INDEX(G_FallBackBM!$H:$H,MATCH($P833,G_FallBackBM!$P:$P,0))=0,0,SUM(INDEX(G_FallBackBM!M:M,MATCH($P833,G_FallBackBM!$P:$P,0)))/INDEX(G_FallBackBM!$H:$H,MATCH($P833,G_FallBackBM!$P:$P,0))))</f>
        <v/>
      </c>
      <c r="N833" s="390" t="str">
        <f>IF($E833="","",N818*IF(INDEX(G_FallBackBM!$H:$H,MATCH($P833,G_FallBackBM!$P:$P,0))=0,0,SUM(INDEX(G_FallBackBM!N:N,MATCH($P833,G_FallBackBM!$P:$P,0)))/INDEX(G_FallBackBM!$H:$H,MATCH($P833,G_FallBackBM!$P:$P,0))))</f>
        <v/>
      </c>
      <c r="P833" s="175" t="str">
        <f>EUconst_SubAbsoluteReduction&amp;R796</f>
        <v>AbsRed_Подинсталация на топлинен еталон, CBAM</v>
      </c>
    </row>
    <row r="834" spans="1:18" ht="12.75" customHeight="1" x14ac:dyDescent="0.2">
      <c r="B834" s="343"/>
      <c r="C834" s="343"/>
      <c r="D834" s="344">
        <v>10</v>
      </c>
      <c r="E834" s="1300" t="str">
        <f t="shared" si="65"/>
        <v/>
      </c>
      <c r="F834" s="1301"/>
      <c r="G834" s="753" t="str">
        <f t="shared" si="66"/>
        <v/>
      </c>
      <c r="H834" s="754"/>
      <c r="I834" s="391" t="str">
        <f>IF($E834="","",I819*IF(INDEX(G_FallBackBM!$H:$H,MATCH($P834,G_FallBackBM!$P:$P,0))=0,0,SUM(INDEX(G_FallBackBM!I:I,MATCH($P834,G_FallBackBM!$P:$P,0)))/INDEX(G_FallBackBM!$H:$H,MATCH($P834,G_FallBackBM!$P:$P,0))))</f>
        <v/>
      </c>
      <c r="J834" s="391" t="str">
        <f>IF($E834="","",J819*IF(INDEX(G_FallBackBM!$H:$H,MATCH($P834,G_FallBackBM!$P:$P,0))=0,0,SUM(INDEX(G_FallBackBM!J:J,MATCH($P834,G_FallBackBM!$P:$P,0)))/INDEX(G_FallBackBM!$H:$H,MATCH($P834,G_FallBackBM!$P:$P,0))))</f>
        <v/>
      </c>
      <c r="K834" s="391" t="str">
        <f>IF($E834="","",K819*IF(INDEX(G_FallBackBM!$H:$H,MATCH($P834,G_FallBackBM!$P:$P,0))=0,0,SUM(INDEX(G_FallBackBM!K:K,MATCH($P834,G_FallBackBM!$P:$P,0)))/INDEX(G_FallBackBM!$H:$H,MATCH($P834,G_FallBackBM!$P:$P,0))))</f>
        <v/>
      </c>
      <c r="L834" s="391" t="str">
        <f>IF($E834="","",L819*IF(INDEX(G_FallBackBM!$H:$H,MATCH($P834,G_FallBackBM!$P:$P,0))=0,0,SUM(INDEX(G_FallBackBM!L:L,MATCH($P834,G_FallBackBM!$P:$P,0)))/INDEX(G_FallBackBM!$H:$H,MATCH($P834,G_FallBackBM!$P:$P,0))))</f>
        <v/>
      </c>
      <c r="M834" s="391" t="str">
        <f>IF($E834="","",M819*IF(INDEX(G_FallBackBM!$H:$H,MATCH($P834,G_FallBackBM!$P:$P,0))=0,0,SUM(INDEX(G_FallBackBM!M:M,MATCH($P834,G_FallBackBM!$P:$P,0)))/INDEX(G_FallBackBM!$H:$H,MATCH($P834,G_FallBackBM!$P:$P,0))))</f>
        <v/>
      </c>
      <c r="N834" s="391" t="str">
        <f>IF($E834="","",N819*IF(INDEX(G_FallBackBM!$H:$H,MATCH($P834,G_FallBackBM!$P:$P,0))=0,0,SUM(INDEX(G_FallBackBM!N:N,MATCH($P834,G_FallBackBM!$P:$P,0)))/INDEX(G_FallBackBM!$H:$H,MATCH($P834,G_FallBackBM!$P:$P,0))))</f>
        <v/>
      </c>
      <c r="P834" s="175" t="str">
        <f>EUconst_SubAbsoluteReduction&amp;R796</f>
        <v>AbsRed_Подинсталация на топлинен еталон, CBAM</v>
      </c>
    </row>
    <row r="835" spans="1:18" ht="12.75" customHeight="1" x14ac:dyDescent="0.2">
      <c r="B835" s="343"/>
      <c r="C835" s="343"/>
      <c r="H835" s="669" t="str">
        <f>Translations!$B$323</f>
        <v>ОБЩО</v>
      </c>
      <c r="I835" s="386" t="str">
        <f t="shared" ref="I835:N835" si="67">IF(I805=EUconst_Cessation,-1,IF(COUNT(I825:I834)=0,"",SUM(I825:I834)))</f>
        <v/>
      </c>
      <c r="J835" s="386" t="str">
        <f t="shared" si="67"/>
        <v/>
      </c>
      <c r="K835" s="386" t="str">
        <f t="shared" si="67"/>
        <v/>
      </c>
      <c r="L835" s="386" t="str">
        <f t="shared" si="67"/>
        <v/>
      </c>
      <c r="M835" s="386" t="str">
        <f t="shared" si="67"/>
        <v/>
      </c>
      <c r="N835" s="386" t="str">
        <f t="shared" si="67"/>
        <v/>
      </c>
    </row>
    <row r="836" spans="1:18" ht="12.75" customHeight="1" x14ac:dyDescent="0.2"/>
    <row r="837" spans="1:18" ht="5.0999999999999996" customHeight="1" thickBot="1" x14ac:dyDescent="0.25">
      <c r="E837" s="432"/>
      <c r="F837" s="644"/>
      <c r="G837" s="644"/>
      <c r="H837" s="644"/>
      <c r="I837" s="644"/>
      <c r="J837" s="644"/>
      <c r="K837" s="644"/>
      <c r="L837" s="644"/>
      <c r="M837" s="644"/>
      <c r="N837" s="644"/>
    </row>
    <row r="838" spans="1:18" ht="5.0999999999999996" customHeight="1" thickBot="1" x14ac:dyDescent="0.3">
      <c r="C838" s="433"/>
      <c r="D838" s="433"/>
      <c r="E838" s="433"/>
      <c r="F838" s="433"/>
      <c r="G838" s="433"/>
      <c r="H838" s="433"/>
      <c r="I838" s="433"/>
      <c r="J838" s="433"/>
      <c r="K838" s="433"/>
      <c r="L838" s="433"/>
      <c r="M838" s="433"/>
      <c r="N838" s="433"/>
    </row>
    <row r="839" spans="1:18" ht="20.100000000000001" customHeight="1" thickBot="1" x14ac:dyDescent="0.25">
      <c r="A839" s="409">
        <v>7</v>
      </c>
      <c r="C839" s="385">
        <f>C796+1</f>
        <v>14</v>
      </c>
      <c r="D839" s="1302" t="str">
        <f>Translations!$B$297</f>
        <v>"Fall-back" подинсталация:</v>
      </c>
      <c r="E839" s="1303"/>
      <c r="F839" s="1303"/>
      <c r="G839" s="1303"/>
      <c r="H839" s="1304"/>
      <c r="I839" s="1305" t="str">
        <f>INDEX(EUconst_FallBackListNames,C839-10)</f>
        <v>Подинсталация за централно отопление</v>
      </c>
      <c r="J839" s="1306"/>
      <c r="K839" s="1306"/>
      <c r="L839" s="1307"/>
      <c r="M839" s="1308" t="str">
        <f>IF(ISBLANK(INDEX(CNTR_FallBackSubInstRelevant,C839-10)),"",IF(INDEX(CNTR_FallBackSubInstRelevant,C839-10),EUConst_Relevant,EUConst_NotRelevant))</f>
        <v/>
      </c>
      <c r="N839" s="1309"/>
      <c r="P839" s="295" t="str">
        <f>Translations!$B$325</f>
        <v>Подробности: Fall-back BM</v>
      </c>
      <c r="R839" s="668" t="str">
        <f>I839</f>
        <v>Подинсталация за централно отопление</v>
      </c>
    </row>
    <row r="840" spans="1:18" ht="5.0999999999999996" customHeight="1" x14ac:dyDescent="0.2"/>
    <row r="841" spans="1:18" ht="25.5" customHeight="1" x14ac:dyDescent="0.2">
      <c r="E841" s="736"/>
      <c r="F841" s="736"/>
      <c r="G841" s="736"/>
      <c r="H841" s="746" t="str">
        <f>Translations!$B$271</f>
        <v>Референтна стойност</v>
      </c>
      <c r="I841" s="1268">
        <f>INDEX(EUconst_EndOfPeriods,COLUMNS($I$281:I841))</f>
        <v>2025</v>
      </c>
      <c r="J841" s="1268">
        <f>INDEX(EUconst_EndOfPeriods,COLUMNS($I$281:J841))</f>
        <v>2030</v>
      </c>
      <c r="K841" s="1268">
        <f>INDEX(EUconst_EndOfPeriods,COLUMNS($I$281:K841))</f>
        <v>2035</v>
      </c>
      <c r="L841" s="1268">
        <f>INDEX(EUconst_EndOfPeriods,COLUMNS($I$281:L841))</f>
        <v>2040</v>
      </c>
      <c r="M841" s="1268">
        <f>INDEX(EUconst_EndOfPeriods,COLUMNS($I$281:M841))</f>
        <v>2045</v>
      </c>
      <c r="N841" s="1268">
        <f>INDEX(EUconst_EndOfPeriods,COLUMNS($I$281:N841))</f>
        <v>2050</v>
      </c>
    </row>
    <row r="842" spans="1:18" ht="12.75" customHeight="1" x14ac:dyDescent="0.2">
      <c r="E842" s="736"/>
      <c r="F842" s="736"/>
      <c r="G842" s="736"/>
      <c r="H842" s="456" t="str">
        <f>INDEX(G_FallBackBM!H:H,MATCH(P843,G_FallBackBM!$P:$P,0)-1)</f>
        <v>t CO2e / TJ</v>
      </c>
      <c r="I842" s="1269"/>
      <c r="J842" s="1269"/>
      <c r="K842" s="1269"/>
      <c r="L842" s="1269"/>
      <c r="M842" s="1269"/>
      <c r="N842" s="1269"/>
    </row>
    <row r="843" spans="1:18" ht="12.75" customHeight="1" x14ac:dyDescent="0.2">
      <c r="B843" s="343"/>
      <c r="C843" s="343"/>
      <c r="D843" s="752" t="s">
        <v>117</v>
      </c>
      <c r="E843" s="1275" t="str">
        <f>Translations!$B$319</f>
        <v>Цели в сравнение с базовата стойност</v>
      </c>
      <c r="F843" s="1275"/>
      <c r="G843" s="1276"/>
      <c r="H843" s="764" t="str">
        <f>INDEX(G_FallBackBM!H:H,MATCH($P843,G_FallBackBM!$P:$P,0))</f>
        <v/>
      </c>
      <c r="I843" s="441" t="str">
        <f>INDEX(G_FallBackBM!I:I,MATCH($P843,G_FallBackBM!$P:$P,0))</f>
        <v>N.A.</v>
      </c>
      <c r="J843" s="441" t="str">
        <f>INDEX(G_FallBackBM!J:J,MATCH($P843,G_FallBackBM!$P:$P,0))</f>
        <v>N.A.</v>
      </c>
      <c r="K843" s="441" t="str">
        <f>INDEX(G_FallBackBM!K:K,MATCH($P843,G_FallBackBM!$P:$P,0))</f>
        <v>N.A.</v>
      </c>
      <c r="L843" s="441" t="str">
        <f>INDEX(G_FallBackBM!L:L,MATCH($P843,G_FallBackBM!$P:$P,0))</f>
        <v>N.A.</v>
      </c>
      <c r="M843" s="441" t="str">
        <f>INDEX(G_FallBackBM!M:M,MATCH($P843,G_FallBackBM!$P:$P,0))</f>
        <v>N.A.</v>
      </c>
      <c r="N843" s="441" t="str">
        <f>INDEX(G_FallBackBM!N:N,MATCH($P843,G_FallBackBM!$P:$P,0))</f>
        <v>N.A.</v>
      </c>
      <c r="P843" s="312" t="str">
        <f>EUconst_SubRelToBaseline&amp;R839</f>
        <v>RelBL_Подинсталация за централно отопление</v>
      </c>
    </row>
    <row r="844" spans="1:18" ht="12.75" customHeight="1" x14ac:dyDescent="0.2">
      <c r="B844" s="343"/>
      <c r="C844" s="343"/>
      <c r="D844" s="752" t="s">
        <v>118</v>
      </c>
      <c r="E844" s="1277" t="str">
        <f>Translations!$B$320</f>
        <v>Цели спрямо съответната стойност на БМ</v>
      </c>
      <c r="F844" s="1277"/>
      <c r="G844" s="1278"/>
      <c r="H844" s="765">
        <f>INDEX(G_FallBackBM!H:H,MATCH($P844,G_FallBackBM!$P:$P,0))</f>
        <v>47.3</v>
      </c>
      <c r="I844" s="381" t="str">
        <f>INDEX(G_FallBackBM!I:I,MATCH($P844,G_FallBackBM!$P:$P,0))</f>
        <v/>
      </c>
      <c r="J844" s="381" t="str">
        <f>INDEX(G_FallBackBM!J:J,MATCH($P844,G_FallBackBM!$P:$P,0))</f>
        <v/>
      </c>
      <c r="K844" s="381" t="str">
        <f>INDEX(G_FallBackBM!K:K,MATCH($P844,G_FallBackBM!$P:$P,0))</f>
        <v/>
      </c>
      <c r="L844" s="381" t="str">
        <f>INDEX(G_FallBackBM!L:L,MATCH($P844,G_FallBackBM!$P:$P,0))</f>
        <v/>
      </c>
      <c r="M844" s="381" t="str">
        <f>INDEX(G_FallBackBM!M:M,MATCH($P844,G_FallBackBM!$P:$P,0))</f>
        <v/>
      </c>
      <c r="N844" s="381" t="str">
        <f>INDEX(G_FallBackBM!N:N,MATCH($P844,G_FallBackBM!$P:$P,0))</f>
        <v/>
      </c>
      <c r="P844" s="312" t="str">
        <f>EUconst_SubRelToBM&amp;R839</f>
        <v>RelBM_Подинсталация за централно отопление</v>
      </c>
    </row>
    <row r="845" spans="1:18" ht="5.0999999999999996" customHeight="1" x14ac:dyDescent="0.2">
      <c r="B845" s="343"/>
      <c r="C845" s="343"/>
    </row>
    <row r="846" spans="1:18" ht="25.5" customHeight="1" x14ac:dyDescent="0.2">
      <c r="B846" s="343"/>
      <c r="C846" s="343"/>
      <c r="D846" s="736"/>
      <c r="E846" s="736"/>
      <c r="F846" s="736"/>
      <c r="G846" s="736"/>
      <c r="H846" s="746" t="str">
        <f>Translations!$B$271</f>
        <v>Референтна стойност</v>
      </c>
      <c r="I846" s="1268">
        <f>INDEX(EUconst_EndOfPeriods,COLUMNS($I$281:I846))</f>
        <v>2025</v>
      </c>
      <c r="J846" s="1268">
        <f>INDEX(EUconst_EndOfPeriods,COLUMNS($I$281:J846))</f>
        <v>2030</v>
      </c>
      <c r="K846" s="1268">
        <f>INDEX(EUconst_EndOfPeriods,COLUMNS($I$281:K846))</f>
        <v>2035</v>
      </c>
      <c r="L846" s="1268">
        <f>INDEX(EUconst_EndOfPeriods,COLUMNS($I$281:L846))</f>
        <v>2040</v>
      </c>
      <c r="M846" s="1268">
        <f>INDEX(EUconst_EndOfPeriods,COLUMNS($I$281:M846))</f>
        <v>2045</v>
      </c>
      <c r="N846" s="1268">
        <f>INDEX(EUconst_EndOfPeriods,COLUMNS($I$281:N846))</f>
        <v>2050</v>
      </c>
    </row>
    <row r="847" spans="1:18" ht="12.75" customHeight="1" x14ac:dyDescent="0.2">
      <c r="B847" s="343"/>
      <c r="C847" s="343"/>
      <c r="G847" s="736"/>
      <c r="H847" s="456" t="str">
        <f>H842</f>
        <v>t CO2e / TJ</v>
      </c>
      <c r="I847" s="1269"/>
      <c r="J847" s="1269"/>
      <c r="K847" s="1269"/>
      <c r="L847" s="1269"/>
      <c r="M847" s="1269"/>
      <c r="N847" s="1269"/>
    </row>
    <row r="848" spans="1:18" ht="12.75" customHeight="1" x14ac:dyDescent="0.2">
      <c r="B848" s="343"/>
      <c r="C848" s="343"/>
      <c r="D848" s="752" t="s">
        <v>119</v>
      </c>
      <c r="E848" s="1274" t="str">
        <f>Translations!$B$321</f>
        <v>Абсолютно специфично намаление в сравнение с изходното ниво</v>
      </c>
      <c r="F848" s="1274"/>
      <c r="G848" s="1274"/>
      <c r="H848" s="766" t="str">
        <f>INDEX(G_FallBackBM!H:H,MATCH($P848,G_FallBackBM!$P:$P,0))</f>
        <v/>
      </c>
      <c r="I848" s="767" t="str">
        <f>INDEX(G_FallBackBM!I:I,MATCH($P848,G_FallBackBM!$P:$P,0))</f>
        <v/>
      </c>
      <c r="J848" s="767" t="str">
        <f>INDEX(G_FallBackBM!J:J,MATCH($P848,G_FallBackBM!$P:$P,0))</f>
        <v/>
      </c>
      <c r="K848" s="767" t="str">
        <f>INDEX(G_FallBackBM!K:K,MATCH($P848,G_FallBackBM!$P:$P,0))</f>
        <v/>
      </c>
      <c r="L848" s="767" t="str">
        <f>INDEX(G_FallBackBM!L:L,MATCH($P848,G_FallBackBM!$P:$P,0))</f>
        <v/>
      </c>
      <c r="M848" s="767" t="str">
        <f>INDEX(G_FallBackBM!M:M,MATCH($P848,G_FallBackBM!$P:$P,0))</f>
        <v/>
      </c>
      <c r="N848" s="767" t="str">
        <f>INDEX(G_FallBackBM!N:N,MATCH($P848,G_FallBackBM!$P:$P,0))</f>
        <v/>
      </c>
      <c r="P848" s="175" t="str">
        <f>EUconst_SubAbsoluteReduction&amp;R839</f>
        <v>AbsRed_Подинсталация за централно отопление</v>
      </c>
    </row>
    <row r="849" spans="2:16" ht="5.0999999999999996" customHeight="1" x14ac:dyDescent="0.2">
      <c r="B849" s="343"/>
      <c r="C849" s="343"/>
    </row>
    <row r="850" spans="2:16" ht="12.75" customHeight="1" x14ac:dyDescent="0.2">
      <c r="B850" s="343"/>
      <c r="C850" s="343"/>
      <c r="D850" s="752" t="s">
        <v>120</v>
      </c>
      <c r="E850" s="30" t="str">
        <f>Translations!$B$322</f>
        <v>Дял на въздействието на всяка мярка (100 % = стойността по точка iii.)</v>
      </c>
    </row>
    <row r="851" spans="2:16" ht="5.0999999999999996" customHeight="1" x14ac:dyDescent="0.2">
      <c r="B851" s="343"/>
      <c r="C851" s="343"/>
    </row>
    <row r="852" spans="2:16" ht="12.75" customHeight="1" x14ac:dyDescent="0.2">
      <c r="B852" s="343"/>
      <c r="C852" s="343"/>
      <c r="D852" s="752"/>
      <c r="E852" s="387" t="str">
        <f>Translations!$B$199</f>
        <v>Мярка</v>
      </c>
      <c r="F852" s="644"/>
      <c r="G852" s="1296" t="str">
        <f>Translations!$B$228</f>
        <v>Инвестиции</v>
      </c>
      <c r="H852" s="1297"/>
      <c r="I852" s="388">
        <v>2025</v>
      </c>
      <c r="J852" s="388">
        <v>2030</v>
      </c>
      <c r="K852" s="388">
        <v>2035</v>
      </c>
      <c r="L852" s="388">
        <v>2040</v>
      </c>
      <c r="M852" s="388">
        <v>2045</v>
      </c>
      <c r="N852" s="388">
        <v>2050</v>
      </c>
    </row>
    <row r="853" spans="2:16" ht="12.75" customHeight="1" x14ac:dyDescent="0.2">
      <c r="B853" s="343"/>
      <c r="C853" s="343"/>
      <c r="D853" s="344">
        <v>1</v>
      </c>
      <c r="E853" s="1310" t="str">
        <f>IF(INDEX(G_FallBackBM!E:E,MATCH($P853,G_FallBackBM!$P:$P,0))="","",INDEX(G_FallBackBM!E:E,MATCH($P853,G_FallBackBM!$P:$P,0)))</f>
        <v/>
      </c>
      <c r="F853" s="1310"/>
      <c r="G853" s="760" t="str">
        <f>IF(INDEX(G_FallBackBM!G:G,MATCH($P853,G_FallBackBM!$P:$P,0))="","",INDEX(G_FallBackBM!G:G,MATCH($P853,G_FallBackBM!$P:$P,0)))</f>
        <v/>
      </c>
      <c r="H853" s="761"/>
      <c r="I853" s="389" t="str">
        <f>IF($E853="","",INDEX(G_FallBackBM!I:I,MATCH($P853,G_FallBackBM!$P:$P,0)))</f>
        <v/>
      </c>
      <c r="J853" s="389" t="str">
        <f>IF($E853="","",INDEX(G_FallBackBM!J:J,MATCH($P853,G_FallBackBM!$P:$P,0)))</f>
        <v/>
      </c>
      <c r="K853" s="389" t="str">
        <f>IF($E853="","",INDEX(G_FallBackBM!K:K,MATCH($P853,G_FallBackBM!$P:$P,0)))</f>
        <v/>
      </c>
      <c r="L853" s="389" t="str">
        <f>IF($E853="","",INDEX(G_FallBackBM!L:L,MATCH($P853,G_FallBackBM!$P:$P,0)))</f>
        <v/>
      </c>
      <c r="M853" s="389" t="str">
        <f>IF($E853="","",INDEX(G_FallBackBM!M:M,MATCH($P853,G_FallBackBM!$P:$P,0)))</f>
        <v/>
      </c>
      <c r="N853" s="389" t="str">
        <f>IF($E853="","",INDEX(G_FallBackBM!N:N,MATCH($P853,G_FallBackBM!$P:$P,0)))</f>
        <v/>
      </c>
      <c r="P853" s="175" t="str">
        <f>EUconst_SubMeasureImpact&amp;R839&amp;"_"&amp;D853</f>
        <v>SubMeasImp_Подинсталация за централно отопление_1</v>
      </c>
    </row>
    <row r="854" spans="2:16" ht="12.75" customHeight="1" x14ac:dyDescent="0.2">
      <c r="B854" s="343"/>
      <c r="C854" s="343"/>
      <c r="D854" s="344">
        <v>2</v>
      </c>
      <c r="E854" s="1298" t="str">
        <f>IF(INDEX(G_FallBackBM!E:E,MATCH($P854,G_FallBackBM!$P:$P,0))="","",INDEX(G_FallBackBM!E:E,MATCH($P854,G_FallBackBM!$P:$P,0)))</f>
        <v/>
      </c>
      <c r="F854" s="1299"/>
      <c r="G854" s="755" t="str">
        <f>IF(INDEX(G_FallBackBM!G:G,MATCH($P854,G_FallBackBM!$P:$P,0))="","",INDEX(G_FallBackBM!G:G,MATCH($P854,G_FallBackBM!$P:$P,0)))</f>
        <v/>
      </c>
      <c r="H854" s="756"/>
      <c r="I854" s="390" t="str">
        <f>IF($E854="","",INDEX(G_FallBackBM!I:I,MATCH($P854,G_FallBackBM!$P:$P,0)))</f>
        <v/>
      </c>
      <c r="J854" s="390" t="str">
        <f>IF($E854="","",INDEX(G_FallBackBM!J:J,MATCH($P854,G_FallBackBM!$P:$P,0)))</f>
        <v/>
      </c>
      <c r="K854" s="390" t="str">
        <f>IF($E854="","",INDEX(G_FallBackBM!K:K,MATCH($P854,G_FallBackBM!$P:$P,0)))</f>
        <v/>
      </c>
      <c r="L854" s="390" t="str">
        <f>IF($E854="","",INDEX(G_FallBackBM!L:L,MATCH($P854,G_FallBackBM!$P:$P,0)))</f>
        <v/>
      </c>
      <c r="M854" s="390" t="str">
        <f>IF($E854="","",INDEX(G_FallBackBM!M:M,MATCH($P854,G_FallBackBM!$P:$P,0)))</f>
        <v/>
      </c>
      <c r="N854" s="390" t="str">
        <f>IF($E854="","",INDEX(G_FallBackBM!N:N,MATCH($P854,G_FallBackBM!$P:$P,0)))</f>
        <v/>
      </c>
      <c r="P854" s="175" t="str">
        <f>EUconst_SubMeasureImpact&amp;R839&amp;"_"&amp;D854</f>
        <v>SubMeasImp_Подинсталация за централно отопление_2</v>
      </c>
    </row>
    <row r="855" spans="2:16" ht="12.75" customHeight="1" x14ac:dyDescent="0.2">
      <c r="B855" s="343"/>
      <c r="C855" s="343"/>
      <c r="D855" s="344">
        <v>3</v>
      </c>
      <c r="E855" s="1298" t="str">
        <f>IF(INDEX(G_FallBackBM!E:E,MATCH($P855,G_FallBackBM!$P:$P,0))="","",INDEX(G_FallBackBM!E:E,MATCH($P855,G_FallBackBM!$P:$P,0)))</f>
        <v/>
      </c>
      <c r="F855" s="1299"/>
      <c r="G855" s="755" t="str">
        <f>IF(INDEX(G_FallBackBM!G:G,MATCH($P855,G_FallBackBM!$P:$P,0))="","",INDEX(G_FallBackBM!G:G,MATCH($P855,G_FallBackBM!$P:$P,0)))</f>
        <v/>
      </c>
      <c r="H855" s="756"/>
      <c r="I855" s="390" t="str">
        <f>IF($E855="","",INDEX(G_FallBackBM!I:I,MATCH($P855,G_FallBackBM!$P:$P,0)))</f>
        <v/>
      </c>
      <c r="J855" s="390" t="str">
        <f>IF($E855="","",INDEX(G_FallBackBM!J:J,MATCH($P855,G_FallBackBM!$P:$P,0)))</f>
        <v/>
      </c>
      <c r="K855" s="390" t="str">
        <f>IF($E855="","",INDEX(G_FallBackBM!K:K,MATCH($P855,G_FallBackBM!$P:$P,0)))</f>
        <v/>
      </c>
      <c r="L855" s="390" t="str">
        <f>IF($E855="","",INDEX(G_FallBackBM!L:L,MATCH($P855,G_FallBackBM!$P:$P,0)))</f>
        <v/>
      </c>
      <c r="M855" s="390" t="str">
        <f>IF($E855="","",INDEX(G_FallBackBM!M:M,MATCH($P855,G_FallBackBM!$P:$P,0)))</f>
        <v/>
      </c>
      <c r="N855" s="390" t="str">
        <f>IF($E855="","",INDEX(G_FallBackBM!N:N,MATCH($P855,G_FallBackBM!$P:$P,0)))</f>
        <v/>
      </c>
      <c r="P855" s="175" t="str">
        <f>EUconst_SubMeasureImpact&amp;R839&amp;"_"&amp;D855</f>
        <v>SubMeasImp_Подинсталация за централно отопление_3</v>
      </c>
    </row>
    <row r="856" spans="2:16" ht="12.75" customHeight="1" x14ac:dyDescent="0.2">
      <c r="B856" s="343"/>
      <c r="C856" s="343"/>
      <c r="D856" s="344">
        <v>4</v>
      </c>
      <c r="E856" s="1298" t="str">
        <f>IF(INDEX(G_FallBackBM!E:E,MATCH($P856,G_FallBackBM!$P:$P,0))="","",INDEX(G_FallBackBM!E:E,MATCH($P856,G_FallBackBM!$P:$P,0)))</f>
        <v/>
      </c>
      <c r="F856" s="1299"/>
      <c r="G856" s="755" t="str">
        <f>IF(INDEX(G_FallBackBM!G:G,MATCH($P856,G_FallBackBM!$P:$P,0))="","",INDEX(G_FallBackBM!G:G,MATCH($P856,G_FallBackBM!$P:$P,0)))</f>
        <v/>
      </c>
      <c r="H856" s="756"/>
      <c r="I856" s="390" t="str">
        <f>IF($E856="","",INDEX(G_FallBackBM!I:I,MATCH($P856,G_FallBackBM!$P:$P,0)))</f>
        <v/>
      </c>
      <c r="J856" s="390" t="str">
        <f>IF($E856="","",INDEX(G_FallBackBM!J:J,MATCH($P856,G_FallBackBM!$P:$P,0)))</f>
        <v/>
      </c>
      <c r="K856" s="390" t="str">
        <f>IF($E856="","",INDEX(G_FallBackBM!K:K,MATCH($P856,G_FallBackBM!$P:$P,0)))</f>
        <v/>
      </c>
      <c r="L856" s="390" t="str">
        <f>IF($E856="","",INDEX(G_FallBackBM!L:L,MATCH($P856,G_FallBackBM!$P:$P,0)))</f>
        <v/>
      </c>
      <c r="M856" s="390" t="str">
        <f>IF($E856="","",INDEX(G_FallBackBM!M:M,MATCH($P856,G_FallBackBM!$P:$P,0)))</f>
        <v/>
      </c>
      <c r="N856" s="390" t="str">
        <f>IF($E856="","",INDEX(G_FallBackBM!N:N,MATCH($P856,G_FallBackBM!$P:$P,0)))</f>
        <v/>
      </c>
      <c r="P856" s="175" t="str">
        <f>EUconst_SubMeasureImpact&amp;R839&amp;"_"&amp;D856</f>
        <v>SubMeasImp_Подинсталация за централно отопление_4</v>
      </c>
    </row>
    <row r="857" spans="2:16" ht="12.75" customHeight="1" x14ac:dyDescent="0.2">
      <c r="B857" s="343"/>
      <c r="C857" s="343"/>
      <c r="D857" s="344">
        <v>5</v>
      </c>
      <c r="E857" s="1298" t="str">
        <f>IF(INDEX(G_FallBackBM!E:E,MATCH($P857,G_FallBackBM!$P:$P,0))="","",INDEX(G_FallBackBM!E:E,MATCH($P857,G_FallBackBM!$P:$P,0)))</f>
        <v/>
      </c>
      <c r="F857" s="1299"/>
      <c r="G857" s="755" t="str">
        <f>IF(INDEX(G_FallBackBM!G:G,MATCH($P857,G_FallBackBM!$P:$P,0))="","",INDEX(G_FallBackBM!G:G,MATCH($P857,G_FallBackBM!$P:$P,0)))</f>
        <v/>
      </c>
      <c r="H857" s="756"/>
      <c r="I857" s="390" t="str">
        <f>IF($E857="","",INDEX(G_FallBackBM!I:I,MATCH($P857,G_FallBackBM!$P:$P,0)))</f>
        <v/>
      </c>
      <c r="J857" s="390" t="str">
        <f>IF($E857="","",INDEX(G_FallBackBM!J:J,MATCH($P857,G_FallBackBM!$P:$P,0)))</f>
        <v/>
      </c>
      <c r="K857" s="390" t="str">
        <f>IF($E857="","",INDEX(G_FallBackBM!K:K,MATCH($P857,G_FallBackBM!$P:$P,0)))</f>
        <v/>
      </c>
      <c r="L857" s="390" t="str">
        <f>IF($E857="","",INDEX(G_FallBackBM!L:L,MATCH($P857,G_FallBackBM!$P:$P,0)))</f>
        <v/>
      </c>
      <c r="M857" s="390" t="str">
        <f>IF($E857="","",INDEX(G_FallBackBM!M:M,MATCH($P857,G_FallBackBM!$P:$P,0)))</f>
        <v/>
      </c>
      <c r="N857" s="390" t="str">
        <f>IF($E857="","",INDEX(G_FallBackBM!N:N,MATCH($P857,G_FallBackBM!$P:$P,0)))</f>
        <v/>
      </c>
      <c r="P857" s="175" t="str">
        <f>EUconst_SubMeasureImpact&amp;R839&amp;"_"&amp;D857</f>
        <v>SubMeasImp_Подинсталация за централно отопление_5</v>
      </c>
    </row>
    <row r="858" spans="2:16" ht="12.75" customHeight="1" x14ac:dyDescent="0.2">
      <c r="B858" s="343"/>
      <c r="C858" s="343"/>
      <c r="D858" s="344">
        <v>6</v>
      </c>
      <c r="E858" s="1298" t="str">
        <f>IF(INDEX(G_FallBackBM!E:E,MATCH($P858,G_FallBackBM!$P:$P,0))="","",INDEX(G_FallBackBM!E:E,MATCH($P858,G_FallBackBM!$P:$P,0)))</f>
        <v/>
      </c>
      <c r="F858" s="1299"/>
      <c r="G858" s="755" t="str">
        <f>IF(INDEX(G_FallBackBM!G:G,MATCH($P858,G_FallBackBM!$P:$P,0))="","",INDEX(G_FallBackBM!G:G,MATCH($P858,G_FallBackBM!$P:$P,0)))</f>
        <v/>
      </c>
      <c r="H858" s="756"/>
      <c r="I858" s="390" t="str">
        <f>IF($E858="","",INDEX(G_FallBackBM!I:I,MATCH($P858,G_FallBackBM!$P:$P,0)))</f>
        <v/>
      </c>
      <c r="J858" s="390" t="str">
        <f>IF($E858="","",INDEX(G_FallBackBM!J:J,MATCH($P858,G_FallBackBM!$P:$P,0)))</f>
        <v/>
      </c>
      <c r="K858" s="390" t="str">
        <f>IF($E858="","",INDEX(G_FallBackBM!K:K,MATCH($P858,G_FallBackBM!$P:$P,0)))</f>
        <v/>
      </c>
      <c r="L858" s="390" t="str">
        <f>IF($E858="","",INDEX(G_FallBackBM!L:L,MATCH($P858,G_FallBackBM!$P:$P,0)))</f>
        <v/>
      </c>
      <c r="M858" s="390" t="str">
        <f>IF($E858="","",INDEX(G_FallBackBM!M:M,MATCH($P858,G_FallBackBM!$P:$P,0)))</f>
        <v/>
      </c>
      <c r="N858" s="390" t="str">
        <f>IF($E858="","",INDEX(G_FallBackBM!N:N,MATCH($P858,G_FallBackBM!$P:$P,0)))</f>
        <v/>
      </c>
      <c r="P858" s="175" t="str">
        <f>EUconst_SubMeasureImpact&amp;R839&amp;"_"&amp;D858</f>
        <v>SubMeasImp_Подинсталация за централно отопление_6</v>
      </c>
    </row>
    <row r="859" spans="2:16" ht="12.75" customHeight="1" x14ac:dyDescent="0.2">
      <c r="B859" s="343"/>
      <c r="C859" s="343"/>
      <c r="D859" s="344">
        <v>7</v>
      </c>
      <c r="E859" s="1298" t="str">
        <f>IF(INDEX(G_FallBackBM!E:E,MATCH($P859,G_FallBackBM!$P:$P,0))="","",INDEX(G_FallBackBM!E:E,MATCH($P859,G_FallBackBM!$P:$P,0)))</f>
        <v/>
      </c>
      <c r="F859" s="1299"/>
      <c r="G859" s="755" t="str">
        <f>IF(INDEX(G_FallBackBM!G:G,MATCH($P859,G_FallBackBM!$P:$P,0))="","",INDEX(G_FallBackBM!G:G,MATCH($P859,G_FallBackBM!$P:$P,0)))</f>
        <v/>
      </c>
      <c r="H859" s="756"/>
      <c r="I859" s="390" t="str">
        <f>IF($E859="","",INDEX(G_FallBackBM!I:I,MATCH($P859,G_FallBackBM!$P:$P,0)))</f>
        <v/>
      </c>
      <c r="J859" s="390" t="str">
        <f>IF($E859="","",INDEX(G_FallBackBM!J:J,MATCH($P859,G_FallBackBM!$P:$P,0)))</f>
        <v/>
      </c>
      <c r="K859" s="390" t="str">
        <f>IF($E859="","",INDEX(G_FallBackBM!K:K,MATCH($P859,G_FallBackBM!$P:$P,0)))</f>
        <v/>
      </c>
      <c r="L859" s="390" t="str">
        <f>IF($E859="","",INDEX(G_FallBackBM!L:L,MATCH($P859,G_FallBackBM!$P:$P,0)))</f>
        <v/>
      </c>
      <c r="M859" s="390" t="str">
        <f>IF($E859="","",INDEX(G_FallBackBM!M:M,MATCH($P859,G_FallBackBM!$P:$P,0)))</f>
        <v/>
      </c>
      <c r="N859" s="390" t="str">
        <f>IF($E859="","",INDEX(G_FallBackBM!N:N,MATCH($P859,G_FallBackBM!$P:$P,0)))</f>
        <v/>
      </c>
      <c r="P859" s="175" t="str">
        <f>EUconst_SubMeasureImpact&amp;R839&amp;"_"&amp;D859</f>
        <v>SubMeasImp_Подинсталация за централно отопление_7</v>
      </c>
    </row>
    <row r="860" spans="2:16" ht="12.75" customHeight="1" x14ac:dyDescent="0.2">
      <c r="B860" s="343"/>
      <c r="C860" s="343"/>
      <c r="D860" s="344">
        <v>8</v>
      </c>
      <c r="E860" s="1298" t="str">
        <f>IF(INDEX(G_FallBackBM!E:E,MATCH($P860,G_FallBackBM!$P:$P,0))="","",INDEX(G_FallBackBM!E:E,MATCH($P860,G_FallBackBM!$P:$P,0)))</f>
        <v/>
      </c>
      <c r="F860" s="1299"/>
      <c r="G860" s="755" t="str">
        <f>IF(INDEX(G_FallBackBM!G:G,MATCH($P860,G_FallBackBM!$P:$P,0))="","",INDEX(G_FallBackBM!G:G,MATCH($P860,G_FallBackBM!$P:$P,0)))</f>
        <v/>
      </c>
      <c r="H860" s="756"/>
      <c r="I860" s="390" t="str">
        <f>IF($E860="","",INDEX(G_FallBackBM!I:I,MATCH($P860,G_FallBackBM!$P:$P,0)))</f>
        <v/>
      </c>
      <c r="J860" s="390" t="str">
        <f>IF($E860="","",INDEX(G_FallBackBM!J:J,MATCH($P860,G_FallBackBM!$P:$P,0)))</f>
        <v/>
      </c>
      <c r="K860" s="390" t="str">
        <f>IF($E860="","",INDEX(G_FallBackBM!K:K,MATCH($P860,G_FallBackBM!$P:$P,0)))</f>
        <v/>
      </c>
      <c r="L860" s="390" t="str">
        <f>IF($E860="","",INDEX(G_FallBackBM!L:L,MATCH($P860,G_FallBackBM!$P:$P,0)))</f>
        <v/>
      </c>
      <c r="M860" s="390" t="str">
        <f>IF($E860="","",INDEX(G_FallBackBM!M:M,MATCH($P860,G_FallBackBM!$P:$P,0)))</f>
        <v/>
      </c>
      <c r="N860" s="390" t="str">
        <f>IF($E860="","",INDEX(G_FallBackBM!N:N,MATCH($P860,G_FallBackBM!$P:$P,0)))</f>
        <v/>
      </c>
      <c r="P860" s="175" t="str">
        <f>EUconst_SubMeasureImpact&amp;R839&amp;"_"&amp;D860</f>
        <v>SubMeasImp_Подинсталация за централно отопление_8</v>
      </c>
    </row>
    <row r="861" spans="2:16" ht="12.75" customHeight="1" x14ac:dyDescent="0.2">
      <c r="B861" s="343"/>
      <c r="C861" s="343"/>
      <c r="D861" s="344">
        <v>9</v>
      </c>
      <c r="E861" s="1298" t="str">
        <f>IF(INDEX(G_FallBackBM!E:E,MATCH($P861,G_FallBackBM!$P:$P,0))="","",INDEX(G_FallBackBM!E:E,MATCH($P861,G_FallBackBM!$P:$P,0)))</f>
        <v/>
      </c>
      <c r="F861" s="1299"/>
      <c r="G861" s="755" t="str">
        <f>IF(INDEX(G_FallBackBM!G:G,MATCH($P861,G_FallBackBM!$P:$P,0))="","",INDEX(G_FallBackBM!G:G,MATCH($P861,G_FallBackBM!$P:$P,0)))</f>
        <v/>
      </c>
      <c r="H861" s="756"/>
      <c r="I861" s="390" t="str">
        <f>IF($E861="","",INDEX(G_FallBackBM!I:I,MATCH($P861,G_FallBackBM!$P:$P,0)))</f>
        <v/>
      </c>
      <c r="J861" s="390" t="str">
        <f>IF($E861="","",INDEX(G_FallBackBM!J:J,MATCH($P861,G_FallBackBM!$P:$P,0)))</f>
        <v/>
      </c>
      <c r="K861" s="390" t="str">
        <f>IF($E861="","",INDEX(G_FallBackBM!K:K,MATCH($P861,G_FallBackBM!$P:$P,0)))</f>
        <v/>
      </c>
      <c r="L861" s="390" t="str">
        <f>IF($E861="","",INDEX(G_FallBackBM!L:L,MATCH($P861,G_FallBackBM!$P:$P,0)))</f>
        <v/>
      </c>
      <c r="M861" s="390" t="str">
        <f>IF($E861="","",INDEX(G_FallBackBM!M:M,MATCH($P861,G_FallBackBM!$P:$P,0)))</f>
        <v/>
      </c>
      <c r="N861" s="390" t="str">
        <f>IF($E861="","",INDEX(G_FallBackBM!N:N,MATCH($P861,G_FallBackBM!$P:$P,0)))</f>
        <v/>
      </c>
      <c r="P861" s="175" t="str">
        <f>EUconst_SubMeasureImpact&amp;R839&amp;"_"&amp;D861</f>
        <v>SubMeasImp_Подинсталация за централно отопление_9</v>
      </c>
    </row>
    <row r="862" spans="2:16" ht="12.75" customHeight="1" x14ac:dyDescent="0.2">
      <c r="B862" s="343"/>
      <c r="C862" s="343"/>
      <c r="D862" s="344">
        <v>10</v>
      </c>
      <c r="E862" s="1300" t="str">
        <f>IF(INDEX(G_FallBackBM!E:E,MATCH($P862,G_FallBackBM!$P:$P,0))="","",INDEX(G_FallBackBM!E:E,MATCH($P862,G_FallBackBM!$P:$P,0)))</f>
        <v/>
      </c>
      <c r="F862" s="1301"/>
      <c r="G862" s="753" t="str">
        <f>IF(INDEX(G_FallBackBM!G:G,MATCH($P862,G_FallBackBM!$P:$P,0))="","",INDEX(G_FallBackBM!G:G,MATCH($P862,G_FallBackBM!$P:$P,0)))</f>
        <v/>
      </c>
      <c r="H862" s="754"/>
      <c r="I862" s="391" t="str">
        <f>IF($E862="","",INDEX(G_FallBackBM!I:I,MATCH($P862,G_FallBackBM!$P:$P,0)))</f>
        <v/>
      </c>
      <c r="J862" s="391" t="str">
        <f>IF($E862="","",INDEX(G_FallBackBM!J:J,MATCH($P862,G_FallBackBM!$P:$P,0)))</f>
        <v/>
      </c>
      <c r="K862" s="391" t="str">
        <f>IF($E862="","",INDEX(G_FallBackBM!K:K,MATCH($P862,G_FallBackBM!$P:$P,0)))</f>
        <v/>
      </c>
      <c r="L862" s="391" t="str">
        <f>IF($E862="","",INDEX(G_FallBackBM!L:L,MATCH($P862,G_FallBackBM!$P:$P,0)))</f>
        <v/>
      </c>
      <c r="M862" s="391" t="str">
        <f>IF($E862="","",INDEX(G_FallBackBM!M:M,MATCH($P862,G_FallBackBM!$P:$P,0)))</f>
        <v/>
      </c>
      <c r="N862" s="391" t="str">
        <f>IF($E862="","",INDEX(G_FallBackBM!N:N,MATCH($P862,G_FallBackBM!$P:$P,0)))</f>
        <v/>
      </c>
      <c r="P862" s="175" t="str">
        <f>EUconst_SubMeasureImpact&amp;R839&amp;"_"&amp;D862</f>
        <v>SubMeasImp_Подинсталация за централно отопление_10</v>
      </c>
    </row>
    <row r="863" spans="2:16" ht="12.75" customHeight="1" x14ac:dyDescent="0.2">
      <c r="B863" s="343"/>
      <c r="C863" s="343"/>
      <c r="H863" s="669" t="str">
        <f>Translations!$B$323</f>
        <v>ОБЩО</v>
      </c>
      <c r="I863" s="434" t="str">
        <f>IF(COUNT(I853:I862)=0,"",SUM(I853:I862))</f>
        <v/>
      </c>
      <c r="J863" s="434" t="str">
        <f t="shared" ref="J863:N863" si="68">IF(COUNT(J853:J862)=0,"",SUM(J853:J862))</f>
        <v/>
      </c>
      <c r="K863" s="434" t="str">
        <f t="shared" si="68"/>
        <v/>
      </c>
      <c r="L863" s="434" t="str">
        <f t="shared" si="68"/>
        <v/>
      </c>
      <c r="M863" s="434" t="str">
        <f t="shared" si="68"/>
        <v/>
      </c>
      <c r="N863" s="434" t="str">
        <f t="shared" si="68"/>
        <v/>
      </c>
    </row>
    <row r="864" spans="2:16" ht="5.0999999999999996" customHeight="1" x14ac:dyDescent="0.2">
      <c r="B864" s="343"/>
      <c r="C864" s="343"/>
    </row>
    <row r="865" spans="2:16" ht="12.75" customHeight="1" x14ac:dyDescent="0.2">
      <c r="B865" s="343"/>
      <c r="C865" s="343"/>
      <c r="D865" s="752" t="s">
        <v>121</v>
      </c>
      <c r="E865" s="30" t="str">
        <f>Translations!$B$324</f>
        <v>Дял на въздействието на всяка мярка (100 % = референтна стойност по време на изходното ниво, точка i.)</v>
      </c>
    </row>
    <row r="866" spans="2:16" ht="5.0999999999999996" customHeight="1" x14ac:dyDescent="0.2">
      <c r="B866" s="343"/>
      <c r="C866" s="343"/>
    </row>
    <row r="867" spans="2:16" ht="12.75" customHeight="1" x14ac:dyDescent="0.2">
      <c r="B867" s="343"/>
      <c r="C867" s="343"/>
      <c r="E867" s="387" t="str">
        <f>Translations!$B$199</f>
        <v>Мярка</v>
      </c>
      <c r="F867" s="644"/>
      <c r="G867" s="435" t="str">
        <f>Translations!$B$228</f>
        <v>Инвестиции</v>
      </c>
      <c r="I867" s="388">
        <v>2025</v>
      </c>
      <c r="J867" s="388">
        <v>2030</v>
      </c>
      <c r="K867" s="388">
        <v>2035</v>
      </c>
      <c r="L867" s="388">
        <v>2040</v>
      </c>
      <c r="M867" s="388">
        <v>2045</v>
      </c>
      <c r="N867" s="388">
        <v>2050</v>
      </c>
    </row>
    <row r="868" spans="2:16" ht="12.75" customHeight="1" x14ac:dyDescent="0.2">
      <c r="B868" s="343"/>
      <c r="C868" s="343"/>
      <c r="D868" s="344">
        <v>1</v>
      </c>
      <c r="E868" s="1310" t="str">
        <f t="shared" ref="E868:E877" si="69">E853</f>
        <v/>
      </c>
      <c r="F868" s="1310"/>
      <c r="G868" s="760" t="str">
        <f t="shared" ref="G868:G877" si="70">G853</f>
        <v/>
      </c>
      <c r="H868" s="761"/>
      <c r="I868" s="389" t="str">
        <f>IF($E868="","",I853*IF(INDEX(G_FallBackBM!$H:$H,MATCH($P868,G_FallBackBM!$P:$P,0))=0,0,SUM(INDEX(G_FallBackBM!I:I,MATCH($P868,G_FallBackBM!$P:$P,0)))/INDEX(G_FallBackBM!$H:$H,MATCH($P868,G_FallBackBM!$P:$P,0))))</f>
        <v/>
      </c>
      <c r="J868" s="389" t="str">
        <f>IF($E868="","",J853*IF(INDEX(G_FallBackBM!$H:$H,MATCH($P868,G_FallBackBM!$P:$P,0))=0,0,SUM(INDEX(G_FallBackBM!J:J,MATCH($P868,G_FallBackBM!$P:$P,0)))/INDEX(G_FallBackBM!$H:$H,MATCH($P868,G_FallBackBM!$P:$P,0))))</f>
        <v/>
      </c>
      <c r="K868" s="389" t="str">
        <f>IF($E868="","",K853*IF(INDEX(G_FallBackBM!$H:$H,MATCH($P868,G_FallBackBM!$P:$P,0))=0,0,SUM(INDEX(G_FallBackBM!K:K,MATCH($P868,G_FallBackBM!$P:$P,0)))/INDEX(G_FallBackBM!$H:$H,MATCH($P868,G_FallBackBM!$P:$P,0))))</f>
        <v/>
      </c>
      <c r="L868" s="389" t="str">
        <f>IF($E868="","",L853*IF(INDEX(G_FallBackBM!$H:$H,MATCH($P868,G_FallBackBM!$P:$P,0))=0,0,SUM(INDEX(G_FallBackBM!L:L,MATCH($P868,G_FallBackBM!$P:$P,0)))/INDEX(G_FallBackBM!$H:$H,MATCH($P868,G_FallBackBM!$P:$P,0))))</f>
        <v/>
      </c>
      <c r="M868" s="389" t="str">
        <f>IF($E868="","",M853*IF(INDEX(G_FallBackBM!$H:$H,MATCH($P868,G_FallBackBM!$P:$P,0))=0,0,SUM(INDEX(G_FallBackBM!M:M,MATCH($P868,G_FallBackBM!$P:$P,0)))/INDEX(G_FallBackBM!$H:$H,MATCH($P868,G_FallBackBM!$P:$P,0))))</f>
        <v/>
      </c>
      <c r="N868" s="389" t="str">
        <f>IF($E868="","",N853*IF(INDEX(G_FallBackBM!$H:$H,MATCH($P868,G_FallBackBM!$P:$P,0))=0,0,SUM(INDEX(G_FallBackBM!N:N,MATCH($P868,G_FallBackBM!$P:$P,0)))/INDEX(G_FallBackBM!$H:$H,MATCH($P868,G_FallBackBM!$P:$P,0))))</f>
        <v/>
      </c>
      <c r="P868" s="175" t="str">
        <f>EUconst_SubAbsoluteReduction&amp;R839</f>
        <v>AbsRed_Подинсталация за централно отопление</v>
      </c>
    </row>
    <row r="869" spans="2:16" ht="12.75" customHeight="1" x14ac:dyDescent="0.2">
      <c r="B869" s="343"/>
      <c r="C869" s="343"/>
      <c r="D869" s="344">
        <v>2</v>
      </c>
      <c r="E869" s="1298" t="str">
        <f t="shared" si="69"/>
        <v/>
      </c>
      <c r="F869" s="1299"/>
      <c r="G869" s="755" t="str">
        <f t="shared" si="70"/>
        <v/>
      </c>
      <c r="H869" s="756"/>
      <c r="I869" s="390" t="str">
        <f>IF($E869="","",I854*IF(INDEX(G_FallBackBM!$H:$H,MATCH($P869,G_FallBackBM!$P:$P,0))=0,0,SUM(INDEX(G_FallBackBM!I:I,MATCH($P869,G_FallBackBM!$P:$P,0)))/INDEX(G_FallBackBM!$H:$H,MATCH($P869,G_FallBackBM!$P:$P,0))))</f>
        <v/>
      </c>
      <c r="J869" s="390" t="str">
        <f>IF($E869="","",J854*IF(INDEX(G_FallBackBM!$H:$H,MATCH($P869,G_FallBackBM!$P:$P,0))=0,0,SUM(INDEX(G_FallBackBM!J:J,MATCH($P869,G_FallBackBM!$P:$P,0)))/INDEX(G_FallBackBM!$H:$H,MATCH($P869,G_FallBackBM!$P:$P,0))))</f>
        <v/>
      </c>
      <c r="K869" s="390" t="str">
        <f>IF($E869="","",K854*IF(INDEX(G_FallBackBM!$H:$H,MATCH($P869,G_FallBackBM!$P:$P,0))=0,0,SUM(INDEX(G_FallBackBM!K:K,MATCH($P869,G_FallBackBM!$P:$P,0)))/INDEX(G_FallBackBM!$H:$H,MATCH($P869,G_FallBackBM!$P:$P,0))))</f>
        <v/>
      </c>
      <c r="L869" s="390" t="str">
        <f>IF($E869="","",L854*IF(INDEX(G_FallBackBM!$H:$H,MATCH($P869,G_FallBackBM!$P:$P,0))=0,0,SUM(INDEX(G_FallBackBM!L:L,MATCH($P869,G_FallBackBM!$P:$P,0)))/INDEX(G_FallBackBM!$H:$H,MATCH($P869,G_FallBackBM!$P:$P,0))))</f>
        <v/>
      </c>
      <c r="M869" s="390" t="str">
        <f>IF($E869="","",M854*IF(INDEX(G_FallBackBM!$H:$H,MATCH($P869,G_FallBackBM!$P:$P,0))=0,0,SUM(INDEX(G_FallBackBM!M:M,MATCH($P869,G_FallBackBM!$P:$P,0)))/INDEX(G_FallBackBM!$H:$H,MATCH($P869,G_FallBackBM!$P:$P,0))))</f>
        <v/>
      </c>
      <c r="N869" s="390" t="str">
        <f>IF($E869="","",N854*IF(INDEX(G_FallBackBM!$H:$H,MATCH($P869,G_FallBackBM!$P:$P,0))=0,0,SUM(INDEX(G_FallBackBM!N:N,MATCH($P869,G_FallBackBM!$P:$P,0)))/INDEX(G_FallBackBM!$H:$H,MATCH($P869,G_FallBackBM!$P:$P,0))))</f>
        <v/>
      </c>
      <c r="P869" s="175" t="str">
        <f>EUconst_SubAbsoluteReduction&amp;R839</f>
        <v>AbsRed_Подинсталация за централно отопление</v>
      </c>
    </row>
    <row r="870" spans="2:16" ht="12.75" customHeight="1" x14ac:dyDescent="0.2">
      <c r="B870" s="343"/>
      <c r="C870" s="343"/>
      <c r="D870" s="344">
        <v>3</v>
      </c>
      <c r="E870" s="1298" t="str">
        <f t="shared" si="69"/>
        <v/>
      </c>
      <c r="F870" s="1299"/>
      <c r="G870" s="755" t="str">
        <f t="shared" si="70"/>
        <v/>
      </c>
      <c r="H870" s="756"/>
      <c r="I870" s="390" t="str">
        <f>IF($E870="","",I855*IF(INDEX(G_FallBackBM!$H:$H,MATCH($P870,G_FallBackBM!$P:$P,0))=0,0,SUM(INDEX(G_FallBackBM!I:I,MATCH($P870,G_FallBackBM!$P:$P,0)))/INDEX(G_FallBackBM!$H:$H,MATCH($P870,G_FallBackBM!$P:$P,0))))</f>
        <v/>
      </c>
      <c r="J870" s="390" t="str">
        <f>IF($E870="","",J855*IF(INDEX(G_FallBackBM!$H:$H,MATCH($P870,G_FallBackBM!$P:$P,0))=0,0,SUM(INDEX(G_FallBackBM!J:J,MATCH($P870,G_FallBackBM!$P:$P,0)))/INDEX(G_FallBackBM!$H:$H,MATCH($P870,G_FallBackBM!$P:$P,0))))</f>
        <v/>
      </c>
      <c r="K870" s="390" t="str">
        <f>IF($E870="","",K855*IF(INDEX(G_FallBackBM!$H:$H,MATCH($P870,G_FallBackBM!$P:$P,0))=0,0,SUM(INDEX(G_FallBackBM!K:K,MATCH($P870,G_FallBackBM!$P:$P,0)))/INDEX(G_FallBackBM!$H:$H,MATCH($P870,G_FallBackBM!$P:$P,0))))</f>
        <v/>
      </c>
      <c r="L870" s="390" t="str">
        <f>IF($E870="","",L855*IF(INDEX(G_FallBackBM!$H:$H,MATCH($P870,G_FallBackBM!$P:$P,0))=0,0,SUM(INDEX(G_FallBackBM!L:L,MATCH($P870,G_FallBackBM!$P:$P,0)))/INDEX(G_FallBackBM!$H:$H,MATCH($P870,G_FallBackBM!$P:$P,0))))</f>
        <v/>
      </c>
      <c r="M870" s="390" t="str">
        <f>IF($E870="","",M855*IF(INDEX(G_FallBackBM!$H:$H,MATCH($P870,G_FallBackBM!$P:$P,0))=0,0,SUM(INDEX(G_FallBackBM!M:M,MATCH($P870,G_FallBackBM!$P:$P,0)))/INDEX(G_FallBackBM!$H:$H,MATCH($P870,G_FallBackBM!$P:$P,0))))</f>
        <v/>
      </c>
      <c r="N870" s="390" t="str">
        <f>IF($E870="","",N855*IF(INDEX(G_FallBackBM!$H:$H,MATCH($P870,G_FallBackBM!$P:$P,0))=0,0,SUM(INDEX(G_FallBackBM!N:N,MATCH($P870,G_FallBackBM!$P:$P,0)))/INDEX(G_FallBackBM!$H:$H,MATCH($P870,G_FallBackBM!$P:$P,0))))</f>
        <v/>
      </c>
      <c r="P870" s="175" t="str">
        <f>EUconst_SubAbsoluteReduction&amp;R839</f>
        <v>AbsRed_Подинсталация за централно отопление</v>
      </c>
    </row>
    <row r="871" spans="2:16" ht="12.75" customHeight="1" x14ac:dyDescent="0.2">
      <c r="B871" s="343"/>
      <c r="C871" s="343"/>
      <c r="D871" s="344">
        <v>4</v>
      </c>
      <c r="E871" s="1298" t="str">
        <f t="shared" si="69"/>
        <v/>
      </c>
      <c r="F871" s="1299"/>
      <c r="G871" s="755" t="str">
        <f t="shared" si="70"/>
        <v/>
      </c>
      <c r="H871" s="756"/>
      <c r="I871" s="390" t="str">
        <f>IF($E871="","",I856*IF(INDEX(G_FallBackBM!$H:$H,MATCH($P871,G_FallBackBM!$P:$P,0))=0,0,SUM(INDEX(G_FallBackBM!I:I,MATCH($P871,G_FallBackBM!$P:$P,0)))/INDEX(G_FallBackBM!$H:$H,MATCH($P871,G_FallBackBM!$P:$P,0))))</f>
        <v/>
      </c>
      <c r="J871" s="390" t="str">
        <f>IF($E871="","",J856*IF(INDEX(G_FallBackBM!$H:$H,MATCH($P871,G_FallBackBM!$P:$P,0))=0,0,SUM(INDEX(G_FallBackBM!J:J,MATCH($P871,G_FallBackBM!$P:$P,0)))/INDEX(G_FallBackBM!$H:$H,MATCH($P871,G_FallBackBM!$P:$P,0))))</f>
        <v/>
      </c>
      <c r="K871" s="390" t="str">
        <f>IF($E871="","",K856*IF(INDEX(G_FallBackBM!$H:$H,MATCH($P871,G_FallBackBM!$P:$P,0))=0,0,SUM(INDEX(G_FallBackBM!K:K,MATCH($P871,G_FallBackBM!$P:$P,0)))/INDEX(G_FallBackBM!$H:$H,MATCH($P871,G_FallBackBM!$P:$P,0))))</f>
        <v/>
      </c>
      <c r="L871" s="390" t="str">
        <f>IF($E871="","",L856*IF(INDEX(G_FallBackBM!$H:$H,MATCH($P871,G_FallBackBM!$P:$P,0))=0,0,SUM(INDEX(G_FallBackBM!L:L,MATCH($P871,G_FallBackBM!$P:$P,0)))/INDEX(G_FallBackBM!$H:$H,MATCH($P871,G_FallBackBM!$P:$P,0))))</f>
        <v/>
      </c>
      <c r="M871" s="390" t="str">
        <f>IF($E871="","",M856*IF(INDEX(G_FallBackBM!$H:$H,MATCH($P871,G_FallBackBM!$P:$P,0))=0,0,SUM(INDEX(G_FallBackBM!M:M,MATCH($P871,G_FallBackBM!$P:$P,0)))/INDEX(G_FallBackBM!$H:$H,MATCH($P871,G_FallBackBM!$P:$P,0))))</f>
        <v/>
      </c>
      <c r="N871" s="390" t="str">
        <f>IF($E871="","",N856*IF(INDEX(G_FallBackBM!$H:$H,MATCH($P871,G_FallBackBM!$P:$P,0))=0,0,SUM(INDEX(G_FallBackBM!N:N,MATCH($P871,G_FallBackBM!$P:$P,0)))/INDEX(G_FallBackBM!$H:$H,MATCH($P871,G_FallBackBM!$P:$P,0))))</f>
        <v/>
      </c>
      <c r="P871" s="175" t="str">
        <f>EUconst_SubAbsoluteReduction&amp;R839</f>
        <v>AbsRed_Подинсталация за централно отопление</v>
      </c>
    </row>
    <row r="872" spans="2:16" ht="12.75" customHeight="1" x14ac:dyDescent="0.2">
      <c r="B872" s="343"/>
      <c r="C872" s="343"/>
      <c r="D872" s="344">
        <v>5</v>
      </c>
      <c r="E872" s="1298" t="str">
        <f t="shared" si="69"/>
        <v/>
      </c>
      <c r="F872" s="1299"/>
      <c r="G872" s="755" t="str">
        <f t="shared" si="70"/>
        <v/>
      </c>
      <c r="H872" s="756"/>
      <c r="I872" s="390" t="str">
        <f>IF($E872="","",I857*IF(INDEX(G_FallBackBM!$H:$H,MATCH($P872,G_FallBackBM!$P:$P,0))=0,0,SUM(INDEX(G_FallBackBM!I:I,MATCH($P872,G_FallBackBM!$P:$P,0)))/INDEX(G_FallBackBM!$H:$H,MATCH($P872,G_FallBackBM!$P:$P,0))))</f>
        <v/>
      </c>
      <c r="J872" s="390" t="str">
        <f>IF($E872="","",J857*IF(INDEX(G_FallBackBM!$H:$H,MATCH($P872,G_FallBackBM!$P:$P,0))=0,0,SUM(INDEX(G_FallBackBM!J:J,MATCH($P872,G_FallBackBM!$P:$P,0)))/INDEX(G_FallBackBM!$H:$H,MATCH($P872,G_FallBackBM!$P:$P,0))))</f>
        <v/>
      </c>
      <c r="K872" s="390" t="str">
        <f>IF($E872="","",K857*IF(INDEX(G_FallBackBM!$H:$H,MATCH($P872,G_FallBackBM!$P:$P,0))=0,0,SUM(INDEX(G_FallBackBM!K:K,MATCH($P872,G_FallBackBM!$P:$P,0)))/INDEX(G_FallBackBM!$H:$H,MATCH($P872,G_FallBackBM!$P:$P,0))))</f>
        <v/>
      </c>
      <c r="L872" s="390" t="str">
        <f>IF($E872="","",L857*IF(INDEX(G_FallBackBM!$H:$H,MATCH($P872,G_FallBackBM!$P:$P,0))=0,0,SUM(INDEX(G_FallBackBM!L:L,MATCH($P872,G_FallBackBM!$P:$P,0)))/INDEX(G_FallBackBM!$H:$H,MATCH($P872,G_FallBackBM!$P:$P,0))))</f>
        <v/>
      </c>
      <c r="M872" s="390" t="str">
        <f>IF($E872="","",M857*IF(INDEX(G_FallBackBM!$H:$H,MATCH($P872,G_FallBackBM!$P:$P,0))=0,0,SUM(INDEX(G_FallBackBM!M:M,MATCH($P872,G_FallBackBM!$P:$P,0)))/INDEX(G_FallBackBM!$H:$H,MATCH($P872,G_FallBackBM!$P:$P,0))))</f>
        <v/>
      </c>
      <c r="N872" s="390" t="str">
        <f>IF($E872="","",N857*IF(INDEX(G_FallBackBM!$H:$H,MATCH($P872,G_FallBackBM!$P:$P,0))=0,0,SUM(INDEX(G_FallBackBM!N:N,MATCH($P872,G_FallBackBM!$P:$P,0)))/INDEX(G_FallBackBM!$H:$H,MATCH($P872,G_FallBackBM!$P:$P,0))))</f>
        <v/>
      </c>
      <c r="P872" s="175" t="str">
        <f>EUconst_SubAbsoluteReduction&amp;R839</f>
        <v>AbsRed_Подинсталация за централно отопление</v>
      </c>
    </row>
    <row r="873" spans="2:16" ht="12.75" customHeight="1" x14ac:dyDescent="0.2">
      <c r="B873" s="343"/>
      <c r="C873" s="343"/>
      <c r="D873" s="344">
        <v>6</v>
      </c>
      <c r="E873" s="1298" t="str">
        <f t="shared" si="69"/>
        <v/>
      </c>
      <c r="F873" s="1299"/>
      <c r="G873" s="755" t="str">
        <f t="shared" si="70"/>
        <v/>
      </c>
      <c r="H873" s="756"/>
      <c r="I873" s="390" t="str">
        <f>IF($E873="","",I858*IF(INDEX(G_FallBackBM!$H:$H,MATCH($P873,G_FallBackBM!$P:$P,0))=0,0,SUM(INDEX(G_FallBackBM!I:I,MATCH($P873,G_FallBackBM!$P:$P,0)))/INDEX(G_FallBackBM!$H:$H,MATCH($P873,G_FallBackBM!$P:$P,0))))</f>
        <v/>
      </c>
      <c r="J873" s="390" t="str">
        <f>IF($E873="","",J858*IF(INDEX(G_FallBackBM!$H:$H,MATCH($P873,G_FallBackBM!$P:$P,0))=0,0,SUM(INDEX(G_FallBackBM!J:J,MATCH($P873,G_FallBackBM!$P:$P,0)))/INDEX(G_FallBackBM!$H:$H,MATCH($P873,G_FallBackBM!$P:$P,0))))</f>
        <v/>
      </c>
      <c r="K873" s="390" t="str">
        <f>IF($E873="","",K858*IF(INDEX(G_FallBackBM!$H:$H,MATCH($P873,G_FallBackBM!$P:$P,0))=0,0,SUM(INDEX(G_FallBackBM!K:K,MATCH($P873,G_FallBackBM!$P:$P,0)))/INDEX(G_FallBackBM!$H:$H,MATCH($P873,G_FallBackBM!$P:$P,0))))</f>
        <v/>
      </c>
      <c r="L873" s="390" t="str">
        <f>IF($E873="","",L858*IF(INDEX(G_FallBackBM!$H:$H,MATCH($P873,G_FallBackBM!$P:$P,0))=0,0,SUM(INDEX(G_FallBackBM!L:L,MATCH($P873,G_FallBackBM!$P:$P,0)))/INDEX(G_FallBackBM!$H:$H,MATCH($P873,G_FallBackBM!$P:$P,0))))</f>
        <v/>
      </c>
      <c r="M873" s="390" t="str">
        <f>IF($E873="","",M858*IF(INDEX(G_FallBackBM!$H:$H,MATCH($P873,G_FallBackBM!$P:$P,0))=0,0,SUM(INDEX(G_FallBackBM!M:M,MATCH($P873,G_FallBackBM!$P:$P,0)))/INDEX(G_FallBackBM!$H:$H,MATCH($P873,G_FallBackBM!$P:$P,0))))</f>
        <v/>
      </c>
      <c r="N873" s="390" t="str">
        <f>IF($E873="","",N858*IF(INDEX(G_FallBackBM!$H:$H,MATCH($P873,G_FallBackBM!$P:$P,0))=0,0,SUM(INDEX(G_FallBackBM!N:N,MATCH($P873,G_FallBackBM!$P:$P,0)))/INDEX(G_FallBackBM!$H:$H,MATCH($P873,G_FallBackBM!$P:$P,0))))</f>
        <v/>
      </c>
      <c r="P873" s="175" t="str">
        <f>EUconst_SubAbsoluteReduction&amp;R839</f>
        <v>AbsRed_Подинсталация за централно отопление</v>
      </c>
    </row>
    <row r="874" spans="2:16" ht="12.75" customHeight="1" x14ac:dyDescent="0.2">
      <c r="B874" s="343"/>
      <c r="C874" s="343"/>
      <c r="D874" s="344">
        <v>7</v>
      </c>
      <c r="E874" s="1298" t="str">
        <f t="shared" si="69"/>
        <v/>
      </c>
      <c r="F874" s="1299"/>
      <c r="G874" s="755" t="str">
        <f t="shared" si="70"/>
        <v/>
      </c>
      <c r="H874" s="756"/>
      <c r="I874" s="390" t="str">
        <f>IF($E874="","",I859*IF(INDEX(G_FallBackBM!$H:$H,MATCH($P874,G_FallBackBM!$P:$P,0))=0,0,SUM(INDEX(G_FallBackBM!I:I,MATCH($P874,G_FallBackBM!$P:$P,0)))/INDEX(G_FallBackBM!$H:$H,MATCH($P874,G_FallBackBM!$P:$P,0))))</f>
        <v/>
      </c>
      <c r="J874" s="390" t="str">
        <f>IF($E874="","",J859*IF(INDEX(G_FallBackBM!$H:$H,MATCH($P874,G_FallBackBM!$P:$P,0))=0,0,SUM(INDEX(G_FallBackBM!J:J,MATCH($P874,G_FallBackBM!$P:$P,0)))/INDEX(G_FallBackBM!$H:$H,MATCH($P874,G_FallBackBM!$P:$P,0))))</f>
        <v/>
      </c>
      <c r="K874" s="390" t="str">
        <f>IF($E874="","",K859*IF(INDEX(G_FallBackBM!$H:$H,MATCH($P874,G_FallBackBM!$P:$P,0))=0,0,SUM(INDEX(G_FallBackBM!K:K,MATCH($P874,G_FallBackBM!$P:$P,0)))/INDEX(G_FallBackBM!$H:$H,MATCH($P874,G_FallBackBM!$P:$P,0))))</f>
        <v/>
      </c>
      <c r="L874" s="390" t="str">
        <f>IF($E874="","",L859*IF(INDEX(G_FallBackBM!$H:$H,MATCH($P874,G_FallBackBM!$P:$P,0))=0,0,SUM(INDEX(G_FallBackBM!L:L,MATCH($P874,G_FallBackBM!$P:$P,0)))/INDEX(G_FallBackBM!$H:$H,MATCH($P874,G_FallBackBM!$P:$P,0))))</f>
        <v/>
      </c>
      <c r="M874" s="390" t="str">
        <f>IF($E874="","",M859*IF(INDEX(G_FallBackBM!$H:$H,MATCH($P874,G_FallBackBM!$P:$P,0))=0,0,SUM(INDEX(G_FallBackBM!M:M,MATCH($P874,G_FallBackBM!$P:$P,0)))/INDEX(G_FallBackBM!$H:$H,MATCH($P874,G_FallBackBM!$P:$P,0))))</f>
        <v/>
      </c>
      <c r="N874" s="390" t="str">
        <f>IF($E874="","",N859*IF(INDEX(G_FallBackBM!$H:$H,MATCH($P874,G_FallBackBM!$P:$P,0))=0,0,SUM(INDEX(G_FallBackBM!N:N,MATCH($P874,G_FallBackBM!$P:$P,0)))/INDEX(G_FallBackBM!$H:$H,MATCH($P874,G_FallBackBM!$P:$P,0))))</f>
        <v/>
      </c>
      <c r="P874" s="175" t="str">
        <f>EUconst_SubAbsoluteReduction&amp;R839</f>
        <v>AbsRed_Подинсталация за централно отопление</v>
      </c>
    </row>
    <row r="875" spans="2:16" ht="12.75" customHeight="1" x14ac:dyDescent="0.2">
      <c r="B875" s="343"/>
      <c r="C875" s="343"/>
      <c r="D875" s="344">
        <v>8</v>
      </c>
      <c r="E875" s="1298" t="str">
        <f t="shared" si="69"/>
        <v/>
      </c>
      <c r="F875" s="1299"/>
      <c r="G875" s="755" t="str">
        <f t="shared" si="70"/>
        <v/>
      </c>
      <c r="H875" s="756"/>
      <c r="I875" s="390" t="str">
        <f>IF($E875="","",I860*IF(INDEX(G_FallBackBM!$H:$H,MATCH($P875,G_FallBackBM!$P:$P,0))=0,0,SUM(INDEX(G_FallBackBM!I:I,MATCH($P875,G_FallBackBM!$P:$P,0)))/INDEX(G_FallBackBM!$H:$H,MATCH($P875,G_FallBackBM!$P:$P,0))))</f>
        <v/>
      </c>
      <c r="J875" s="390" t="str">
        <f>IF($E875="","",J860*IF(INDEX(G_FallBackBM!$H:$H,MATCH($P875,G_FallBackBM!$P:$P,0))=0,0,SUM(INDEX(G_FallBackBM!J:J,MATCH($P875,G_FallBackBM!$P:$P,0)))/INDEX(G_FallBackBM!$H:$H,MATCH($P875,G_FallBackBM!$P:$P,0))))</f>
        <v/>
      </c>
      <c r="K875" s="390" t="str">
        <f>IF($E875="","",K860*IF(INDEX(G_FallBackBM!$H:$H,MATCH($P875,G_FallBackBM!$P:$P,0))=0,0,SUM(INDEX(G_FallBackBM!K:K,MATCH($P875,G_FallBackBM!$P:$P,0)))/INDEX(G_FallBackBM!$H:$H,MATCH($P875,G_FallBackBM!$P:$P,0))))</f>
        <v/>
      </c>
      <c r="L875" s="390" t="str">
        <f>IF($E875="","",L860*IF(INDEX(G_FallBackBM!$H:$H,MATCH($P875,G_FallBackBM!$P:$P,0))=0,0,SUM(INDEX(G_FallBackBM!L:L,MATCH($P875,G_FallBackBM!$P:$P,0)))/INDEX(G_FallBackBM!$H:$H,MATCH($P875,G_FallBackBM!$P:$P,0))))</f>
        <v/>
      </c>
      <c r="M875" s="390" t="str">
        <f>IF($E875="","",M860*IF(INDEX(G_FallBackBM!$H:$H,MATCH($P875,G_FallBackBM!$P:$P,0))=0,0,SUM(INDEX(G_FallBackBM!M:M,MATCH($P875,G_FallBackBM!$P:$P,0)))/INDEX(G_FallBackBM!$H:$H,MATCH($P875,G_FallBackBM!$P:$P,0))))</f>
        <v/>
      </c>
      <c r="N875" s="390" t="str">
        <f>IF($E875="","",N860*IF(INDEX(G_FallBackBM!$H:$H,MATCH($P875,G_FallBackBM!$P:$P,0))=0,0,SUM(INDEX(G_FallBackBM!N:N,MATCH($P875,G_FallBackBM!$P:$P,0)))/INDEX(G_FallBackBM!$H:$H,MATCH($P875,G_FallBackBM!$P:$P,0))))</f>
        <v/>
      </c>
      <c r="P875" s="175" t="str">
        <f>EUconst_SubAbsoluteReduction&amp;R839</f>
        <v>AbsRed_Подинсталация за централно отопление</v>
      </c>
    </row>
    <row r="876" spans="2:16" ht="12.75" customHeight="1" x14ac:dyDescent="0.2">
      <c r="B876" s="343"/>
      <c r="C876" s="343"/>
      <c r="D876" s="344">
        <v>9</v>
      </c>
      <c r="E876" s="1298" t="str">
        <f t="shared" si="69"/>
        <v/>
      </c>
      <c r="F876" s="1299"/>
      <c r="G876" s="755" t="str">
        <f t="shared" si="70"/>
        <v/>
      </c>
      <c r="H876" s="756"/>
      <c r="I876" s="390" t="str">
        <f>IF($E876="","",I861*IF(INDEX(G_FallBackBM!$H:$H,MATCH($P876,G_FallBackBM!$P:$P,0))=0,0,SUM(INDEX(G_FallBackBM!I:I,MATCH($P876,G_FallBackBM!$P:$P,0)))/INDEX(G_FallBackBM!$H:$H,MATCH($P876,G_FallBackBM!$P:$P,0))))</f>
        <v/>
      </c>
      <c r="J876" s="390" t="str">
        <f>IF($E876="","",J861*IF(INDEX(G_FallBackBM!$H:$H,MATCH($P876,G_FallBackBM!$P:$P,0))=0,0,SUM(INDEX(G_FallBackBM!J:J,MATCH($P876,G_FallBackBM!$P:$P,0)))/INDEX(G_FallBackBM!$H:$H,MATCH($P876,G_FallBackBM!$P:$P,0))))</f>
        <v/>
      </c>
      <c r="K876" s="390" t="str">
        <f>IF($E876="","",K861*IF(INDEX(G_FallBackBM!$H:$H,MATCH($P876,G_FallBackBM!$P:$P,0))=0,0,SUM(INDEX(G_FallBackBM!K:K,MATCH($P876,G_FallBackBM!$P:$P,0)))/INDEX(G_FallBackBM!$H:$H,MATCH($P876,G_FallBackBM!$P:$P,0))))</f>
        <v/>
      </c>
      <c r="L876" s="390" t="str">
        <f>IF($E876="","",L861*IF(INDEX(G_FallBackBM!$H:$H,MATCH($P876,G_FallBackBM!$P:$P,0))=0,0,SUM(INDEX(G_FallBackBM!L:L,MATCH($P876,G_FallBackBM!$P:$P,0)))/INDEX(G_FallBackBM!$H:$H,MATCH($P876,G_FallBackBM!$P:$P,0))))</f>
        <v/>
      </c>
      <c r="M876" s="390" t="str">
        <f>IF($E876="","",M861*IF(INDEX(G_FallBackBM!$H:$H,MATCH($P876,G_FallBackBM!$P:$P,0))=0,0,SUM(INDEX(G_FallBackBM!M:M,MATCH($P876,G_FallBackBM!$P:$P,0)))/INDEX(G_FallBackBM!$H:$H,MATCH($P876,G_FallBackBM!$P:$P,0))))</f>
        <v/>
      </c>
      <c r="N876" s="390" t="str">
        <f>IF($E876="","",N861*IF(INDEX(G_FallBackBM!$H:$H,MATCH($P876,G_FallBackBM!$P:$P,0))=0,0,SUM(INDEX(G_FallBackBM!N:N,MATCH($P876,G_FallBackBM!$P:$P,0)))/INDEX(G_FallBackBM!$H:$H,MATCH($P876,G_FallBackBM!$P:$P,0))))</f>
        <v/>
      </c>
      <c r="P876" s="175" t="str">
        <f>EUconst_SubAbsoluteReduction&amp;R839</f>
        <v>AbsRed_Подинсталация за централно отопление</v>
      </c>
    </row>
    <row r="877" spans="2:16" ht="12.75" customHeight="1" x14ac:dyDescent="0.2">
      <c r="B877" s="343"/>
      <c r="C877" s="343"/>
      <c r="D877" s="344">
        <v>10</v>
      </c>
      <c r="E877" s="1300" t="str">
        <f t="shared" si="69"/>
        <v/>
      </c>
      <c r="F877" s="1301"/>
      <c r="G877" s="753" t="str">
        <f t="shared" si="70"/>
        <v/>
      </c>
      <c r="H877" s="754"/>
      <c r="I877" s="391" t="str">
        <f>IF($E877="","",I862*IF(INDEX(G_FallBackBM!$H:$H,MATCH($P877,G_FallBackBM!$P:$P,0))=0,0,SUM(INDEX(G_FallBackBM!I:I,MATCH($P877,G_FallBackBM!$P:$P,0)))/INDEX(G_FallBackBM!$H:$H,MATCH($P877,G_FallBackBM!$P:$P,0))))</f>
        <v/>
      </c>
      <c r="J877" s="391" t="str">
        <f>IF($E877="","",J862*IF(INDEX(G_FallBackBM!$H:$H,MATCH($P877,G_FallBackBM!$P:$P,0))=0,0,SUM(INDEX(G_FallBackBM!J:J,MATCH($P877,G_FallBackBM!$P:$P,0)))/INDEX(G_FallBackBM!$H:$H,MATCH($P877,G_FallBackBM!$P:$P,0))))</f>
        <v/>
      </c>
      <c r="K877" s="391" t="str">
        <f>IF($E877="","",K862*IF(INDEX(G_FallBackBM!$H:$H,MATCH($P877,G_FallBackBM!$P:$P,0))=0,0,SUM(INDEX(G_FallBackBM!K:K,MATCH($P877,G_FallBackBM!$P:$P,0)))/INDEX(G_FallBackBM!$H:$H,MATCH($P877,G_FallBackBM!$P:$P,0))))</f>
        <v/>
      </c>
      <c r="L877" s="391" t="str">
        <f>IF($E877="","",L862*IF(INDEX(G_FallBackBM!$H:$H,MATCH($P877,G_FallBackBM!$P:$P,0))=0,0,SUM(INDEX(G_FallBackBM!L:L,MATCH($P877,G_FallBackBM!$P:$P,0)))/INDEX(G_FallBackBM!$H:$H,MATCH($P877,G_FallBackBM!$P:$P,0))))</f>
        <v/>
      </c>
      <c r="M877" s="391" t="str">
        <f>IF($E877="","",M862*IF(INDEX(G_FallBackBM!$H:$H,MATCH($P877,G_FallBackBM!$P:$P,0))=0,0,SUM(INDEX(G_FallBackBM!M:M,MATCH($P877,G_FallBackBM!$P:$P,0)))/INDEX(G_FallBackBM!$H:$H,MATCH($P877,G_FallBackBM!$P:$P,0))))</f>
        <v/>
      </c>
      <c r="N877" s="391" t="str">
        <f>IF($E877="","",N862*IF(INDEX(G_FallBackBM!$H:$H,MATCH($P877,G_FallBackBM!$P:$P,0))=0,0,SUM(INDEX(G_FallBackBM!N:N,MATCH($P877,G_FallBackBM!$P:$P,0)))/INDEX(G_FallBackBM!$H:$H,MATCH($P877,G_FallBackBM!$P:$P,0))))</f>
        <v/>
      </c>
      <c r="P877" s="175" t="str">
        <f>EUconst_SubAbsoluteReduction&amp;R839</f>
        <v>AbsRed_Подинсталация за централно отопление</v>
      </c>
    </row>
    <row r="878" spans="2:16" ht="12.75" customHeight="1" x14ac:dyDescent="0.2">
      <c r="B878" s="343"/>
      <c r="C878" s="343"/>
      <c r="H878" s="669" t="str">
        <f>Translations!$B$323</f>
        <v>ОБЩО</v>
      </c>
      <c r="I878" s="386" t="str">
        <f t="shared" ref="I878:N878" si="71">IF(I848=EUconst_Cessation,-1,IF(COUNT(I868:I877)=0,"",SUM(I868:I877)))</f>
        <v/>
      </c>
      <c r="J878" s="386" t="str">
        <f t="shared" si="71"/>
        <v/>
      </c>
      <c r="K878" s="386" t="str">
        <f t="shared" si="71"/>
        <v/>
      </c>
      <c r="L878" s="386" t="str">
        <f t="shared" si="71"/>
        <v/>
      </c>
      <c r="M878" s="386" t="str">
        <f t="shared" si="71"/>
        <v/>
      </c>
      <c r="N878" s="386" t="str">
        <f t="shared" si="71"/>
        <v/>
      </c>
    </row>
    <row r="879" spans="2:16" ht="12.75" customHeight="1" x14ac:dyDescent="0.2"/>
    <row r="880" spans="2:16" ht="5.0999999999999996" customHeight="1" thickBot="1" x14ac:dyDescent="0.25">
      <c r="E880" s="432"/>
      <c r="F880" s="644"/>
      <c r="G880" s="644"/>
      <c r="H880" s="644"/>
      <c r="I880" s="644"/>
      <c r="J880" s="644"/>
      <c r="K880" s="644"/>
      <c r="L880" s="644"/>
      <c r="M880" s="644"/>
      <c r="N880" s="644"/>
    </row>
    <row r="881" spans="1:18" ht="5.0999999999999996" customHeight="1" thickBot="1" x14ac:dyDescent="0.3">
      <c r="C881" s="433"/>
      <c r="D881" s="433"/>
      <c r="E881" s="433"/>
      <c r="F881" s="433"/>
      <c r="G881" s="433"/>
      <c r="H881" s="433"/>
      <c r="I881" s="433"/>
      <c r="J881" s="433"/>
      <c r="K881" s="433"/>
      <c r="L881" s="433"/>
      <c r="M881" s="433"/>
      <c r="N881" s="433"/>
    </row>
    <row r="882" spans="1:18" ht="20.100000000000001" customHeight="1" thickBot="1" x14ac:dyDescent="0.25">
      <c r="A882" s="409">
        <v>7</v>
      </c>
      <c r="C882" s="385">
        <f>C839+1</f>
        <v>15</v>
      </c>
      <c r="D882" s="1302" t="str">
        <f>Translations!$B$297</f>
        <v>"Fall-back" подинсталация:</v>
      </c>
      <c r="E882" s="1303"/>
      <c r="F882" s="1303"/>
      <c r="G882" s="1303"/>
      <c r="H882" s="1304"/>
      <c r="I882" s="1305" t="str">
        <f>INDEX(EUconst_FallBackListNames,C882-10)</f>
        <v>Подинсталация на еталон за гориво, CL, не-CBAM</v>
      </c>
      <c r="J882" s="1306"/>
      <c r="K882" s="1306"/>
      <c r="L882" s="1307"/>
      <c r="M882" s="1308" t="str">
        <f>IF(ISBLANK(INDEX(CNTR_FallBackSubInstRelevant,C882-10)),"",IF(INDEX(CNTR_FallBackSubInstRelevant,C882-10),EUConst_Relevant,EUConst_NotRelevant))</f>
        <v/>
      </c>
      <c r="N882" s="1309"/>
      <c r="P882" s="295" t="str">
        <f>Translations!$B$325</f>
        <v>Подробности: Fall-back BM</v>
      </c>
      <c r="R882" s="668" t="str">
        <f>I882</f>
        <v>Подинсталация на еталон за гориво, CL, не-CBAM</v>
      </c>
    </row>
    <row r="883" spans="1:18" ht="5.0999999999999996" customHeight="1" x14ac:dyDescent="0.2"/>
    <row r="884" spans="1:18" ht="25.5" customHeight="1" x14ac:dyDescent="0.2">
      <c r="E884" s="736"/>
      <c r="F884" s="736"/>
      <c r="G884" s="736"/>
      <c r="H884" s="746" t="str">
        <f>Translations!$B$271</f>
        <v>Референтна стойност</v>
      </c>
      <c r="I884" s="1268">
        <f>INDEX(EUconst_EndOfPeriods,COLUMNS($I$281:I884))</f>
        <v>2025</v>
      </c>
      <c r="J884" s="1268">
        <f>INDEX(EUconst_EndOfPeriods,COLUMNS($I$281:J884))</f>
        <v>2030</v>
      </c>
      <c r="K884" s="1268">
        <f>INDEX(EUconst_EndOfPeriods,COLUMNS($I$281:K884))</f>
        <v>2035</v>
      </c>
      <c r="L884" s="1268">
        <f>INDEX(EUconst_EndOfPeriods,COLUMNS($I$281:L884))</f>
        <v>2040</v>
      </c>
      <c r="M884" s="1268">
        <f>INDEX(EUconst_EndOfPeriods,COLUMNS($I$281:M884))</f>
        <v>2045</v>
      </c>
      <c r="N884" s="1268">
        <f>INDEX(EUconst_EndOfPeriods,COLUMNS($I$281:N884))</f>
        <v>2050</v>
      </c>
    </row>
    <row r="885" spans="1:18" ht="12.75" customHeight="1" x14ac:dyDescent="0.2">
      <c r="E885" s="736"/>
      <c r="F885" s="736"/>
      <c r="G885" s="736"/>
      <c r="H885" s="456" t="str">
        <f>INDEX(G_FallBackBM!H:H,MATCH(P886,G_FallBackBM!$P:$P,0)-1)</f>
        <v>t CO2e / TJ</v>
      </c>
      <c r="I885" s="1269"/>
      <c r="J885" s="1269"/>
      <c r="K885" s="1269"/>
      <c r="L885" s="1269"/>
      <c r="M885" s="1269"/>
      <c r="N885" s="1269"/>
    </row>
    <row r="886" spans="1:18" ht="12.75" customHeight="1" x14ac:dyDescent="0.2">
      <c r="B886" s="343"/>
      <c r="C886" s="343"/>
      <c r="D886" s="752" t="s">
        <v>117</v>
      </c>
      <c r="E886" s="1275" t="str">
        <f>Translations!$B$319</f>
        <v>Цели в сравнение с базовата стойност</v>
      </c>
      <c r="F886" s="1275"/>
      <c r="G886" s="1276"/>
      <c r="H886" s="764" t="str">
        <f>INDEX(G_FallBackBM!H:H,MATCH($P886,G_FallBackBM!$P:$P,0))</f>
        <v/>
      </c>
      <c r="I886" s="441" t="str">
        <f>INDEX(G_FallBackBM!I:I,MATCH($P886,G_FallBackBM!$P:$P,0))</f>
        <v>N.A.</v>
      </c>
      <c r="J886" s="441" t="str">
        <f>INDEX(G_FallBackBM!J:J,MATCH($P886,G_FallBackBM!$P:$P,0))</f>
        <v>N.A.</v>
      </c>
      <c r="K886" s="441" t="str">
        <f>INDEX(G_FallBackBM!K:K,MATCH($P886,G_FallBackBM!$P:$P,0))</f>
        <v>N.A.</v>
      </c>
      <c r="L886" s="441" t="str">
        <f>INDEX(G_FallBackBM!L:L,MATCH($P886,G_FallBackBM!$P:$P,0))</f>
        <v>N.A.</v>
      </c>
      <c r="M886" s="441" t="str">
        <f>INDEX(G_FallBackBM!M:M,MATCH($P886,G_FallBackBM!$P:$P,0))</f>
        <v>N.A.</v>
      </c>
      <c r="N886" s="441" t="str">
        <f>INDEX(G_FallBackBM!N:N,MATCH($P886,G_FallBackBM!$P:$P,0))</f>
        <v>N.A.</v>
      </c>
      <c r="P886" s="312" t="str">
        <f>EUconst_SubRelToBaseline&amp;R882</f>
        <v>RelBL_Подинсталация на еталон за гориво, CL, не-CBAM</v>
      </c>
    </row>
    <row r="887" spans="1:18" ht="12.75" customHeight="1" x14ac:dyDescent="0.2">
      <c r="B887" s="343"/>
      <c r="C887" s="343"/>
      <c r="D887" s="752" t="s">
        <v>118</v>
      </c>
      <c r="E887" s="1277" t="str">
        <f>Translations!$B$320</f>
        <v>Цели спрямо съответната стойност на БМ</v>
      </c>
      <c r="F887" s="1277"/>
      <c r="G887" s="1278"/>
      <c r="H887" s="765">
        <f>INDEX(G_FallBackBM!H:H,MATCH($P887,G_FallBackBM!$P:$P,0))</f>
        <v>42.6</v>
      </c>
      <c r="I887" s="381" t="str">
        <f>INDEX(G_FallBackBM!I:I,MATCH($P887,G_FallBackBM!$P:$P,0))</f>
        <v/>
      </c>
      <c r="J887" s="381" t="str">
        <f>INDEX(G_FallBackBM!J:J,MATCH($P887,G_FallBackBM!$P:$P,0))</f>
        <v/>
      </c>
      <c r="K887" s="381" t="str">
        <f>INDEX(G_FallBackBM!K:K,MATCH($P887,G_FallBackBM!$P:$P,0))</f>
        <v/>
      </c>
      <c r="L887" s="381" t="str">
        <f>INDEX(G_FallBackBM!L:L,MATCH($P887,G_FallBackBM!$P:$P,0))</f>
        <v/>
      </c>
      <c r="M887" s="381" t="str">
        <f>INDEX(G_FallBackBM!M:M,MATCH($P887,G_FallBackBM!$P:$P,0))</f>
        <v/>
      </c>
      <c r="N887" s="381" t="str">
        <f>INDEX(G_FallBackBM!N:N,MATCH($P887,G_FallBackBM!$P:$P,0))</f>
        <v/>
      </c>
      <c r="P887" s="312" t="str">
        <f>EUconst_SubRelToBM&amp;R882</f>
        <v>RelBM_Подинсталация на еталон за гориво, CL, не-CBAM</v>
      </c>
    </row>
    <row r="888" spans="1:18" ht="5.0999999999999996" customHeight="1" x14ac:dyDescent="0.2">
      <c r="B888" s="343"/>
      <c r="C888" s="343"/>
    </row>
    <row r="889" spans="1:18" ht="25.5" customHeight="1" x14ac:dyDescent="0.2">
      <c r="B889" s="343"/>
      <c r="C889" s="343"/>
      <c r="D889" s="736"/>
      <c r="E889" s="736"/>
      <c r="F889" s="736"/>
      <c r="G889" s="736"/>
      <c r="H889" s="746" t="str">
        <f>Translations!$B$271</f>
        <v>Референтна стойност</v>
      </c>
      <c r="I889" s="1268">
        <f>INDEX(EUconst_EndOfPeriods,COLUMNS($I$281:I889))</f>
        <v>2025</v>
      </c>
      <c r="J889" s="1268">
        <f>INDEX(EUconst_EndOfPeriods,COLUMNS($I$281:J889))</f>
        <v>2030</v>
      </c>
      <c r="K889" s="1268">
        <f>INDEX(EUconst_EndOfPeriods,COLUMNS($I$281:K889))</f>
        <v>2035</v>
      </c>
      <c r="L889" s="1268">
        <f>INDEX(EUconst_EndOfPeriods,COLUMNS($I$281:L889))</f>
        <v>2040</v>
      </c>
      <c r="M889" s="1268">
        <f>INDEX(EUconst_EndOfPeriods,COLUMNS($I$281:M889))</f>
        <v>2045</v>
      </c>
      <c r="N889" s="1268">
        <f>INDEX(EUconst_EndOfPeriods,COLUMNS($I$281:N889))</f>
        <v>2050</v>
      </c>
    </row>
    <row r="890" spans="1:18" ht="12.75" customHeight="1" x14ac:dyDescent="0.2">
      <c r="B890" s="343"/>
      <c r="C890" s="343"/>
      <c r="G890" s="736"/>
      <c r="H890" s="456" t="str">
        <f>H885</f>
        <v>t CO2e / TJ</v>
      </c>
      <c r="I890" s="1269"/>
      <c r="J890" s="1269"/>
      <c r="K890" s="1269"/>
      <c r="L890" s="1269"/>
      <c r="M890" s="1269"/>
      <c r="N890" s="1269"/>
    </row>
    <row r="891" spans="1:18" ht="12.75" customHeight="1" x14ac:dyDescent="0.2">
      <c r="B891" s="343"/>
      <c r="C891" s="343"/>
      <c r="D891" s="752" t="s">
        <v>119</v>
      </c>
      <c r="E891" s="1274" t="str">
        <f>Translations!$B$321</f>
        <v>Абсолютно специфично намаление в сравнение с изходното ниво</v>
      </c>
      <c r="F891" s="1274"/>
      <c r="G891" s="1274"/>
      <c r="H891" s="766" t="str">
        <f>INDEX(G_FallBackBM!H:H,MATCH($P891,G_FallBackBM!$P:$P,0))</f>
        <v/>
      </c>
      <c r="I891" s="767" t="str">
        <f>INDEX(G_FallBackBM!I:I,MATCH($P891,G_FallBackBM!$P:$P,0))</f>
        <v/>
      </c>
      <c r="J891" s="767" t="str">
        <f>INDEX(G_FallBackBM!J:J,MATCH($P891,G_FallBackBM!$P:$P,0))</f>
        <v/>
      </c>
      <c r="K891" s="767" t="str">
        <f>INDEX(G_FallBackBM!K:K,MATCH($P891,G_FallBackBM!$P:$P,0))</f>
        <v/>
      </c>
      <c r="L891" s="767" t="str">
        <f>INDEX(G_FallBackBM!L:L,MATCH($P891,G_FallBackBM!$P:$P,0))</f>
        <v/>
      </c>
      <c r="M891" s="767" t="str">
        <f>INDEX(G_FallBackBM!M:M,MATCH($P891,G_FallBackBM!$P:$P,0))</f>
        <v/>
      </c>
      <c r="N891" s="767" t="str">
        <f>INDEX(G_FallBackBM!N:N,MATCH($P891,G_FallBackBM!$P:$P,0))</f>
        <v/>
      </c>
      <c r="P891" s="175" t="str">
        <f>EUconst_SubAbsoluteReduction&amp;R882</f>
        <v>AbsRed_Подинсталация на еталон за гориво, CL, не-CBAM</v>
      </c>
    </row>
    <row r="892" spans="1:18" ht="5.0999999999999996" customHeight="1" x14ac:dyDescent="0.2">
      <c r="B892" s="343"/>
      <c r="C892" s="343"/>
    </row>
    <row r="893" spans="1:18" ht="12.75" customHeight="1" x14ac:dyDescent="0.2">
      <c r="B893" s="343"/>
      <c r="C893" s="343"/>
      <c r="D893" s="752" t="s">
        <v>120</v>
      </c>
      <c r="E893" s="30" t="str">
        <f>Translations!$B$322</f>
        <v>Дял на въздействието на всяка мярка (100 % = стойността по точка iii.)</v>
      </c>
    </row>
    <row r="894" spans="1:18" ht="5.0999999999999996" customHeight="1" x14ac:dyDescent="0.2">
      <c r="B894" s="343"/>
      <c r="C894" s="343"/>
    </row>
    <row r="895" spans="1:18" ht="12.75" customHeight="1" x14ac:dyDescent="0.2">
      <c r="B895" s="343"/>
      <c r="C895" s="343"/>
      <c r="D895" s="752"/>
      <c r="E895" s="387" t="str">
        <f>Translations!$B$199</f>
        <v>Мярка</v>
      </c>
      <c r="F895" s="644"/>
      <c r="G895" s="1296" t="str">
        <f>Translations!$B$228</f>
        <v>Инвестиции</v>
      </c>
      <c r="H895" s="1297"/>
      <c r="I895" s="388">
        <v>2025</v>
      </c>
      <c r="J895" s="388">
        <v>2030</v>
      </c>
      <c r="K895" s="388">
        <v>2035</v>
      </c>
      <c r="L895" s="388">
        <v>2040</v>
      </c>
      <c r="M895" s="388">
        <v>2045</v>
      </c>
      <c r="N895" s="388">
        <v>2050</v>
      </c>
    </row>
    <row r="896" spans="1:18" ht="12.75" customHeight="1" x14ac:dyDescent="0.2">
      <c r="B896" s="343"/>
      <c r="C896" s="343"/>
      <c r="D896" s="344">
        <v>1</v>
      </c>
      <c r="E896" s="1310" t="str">
        <f>IF(INDEX(G_FallBackBM!E:E,MATCH($P896,G_FallBackBM!$P:$P,0))="","",INDEX(G_FallBackBM!E:E,MATCH($P896,G_FallBackBM!$P:$P,0)))</f>
        <v/>
      </c>
      <c r="F896" s="1310"/>
      <c r="G896" s="760" t="str">
        <f>IF(INDEX(G_FallBackBM!G:G,MATCH($P896,G_FallBackBM!$P:$P,0))="","",INDEX(G_FallBackBM!G:G,MATCH($P896,G_FallBackBM!$P:$P,0)))</f>
        <v/>
      </c>
      <c r="H896" s="761"/>
      <c r="I896" s="389" t="str">
        <f>IF($E896="","",INDEX(G_FallBackBM!I:I,MATCH($P896,G_FallBackBM!$P:$P,0)))</f>
        <v/>
      </c>
      <c r="J896" s="389" t="str">
        <f>IF($E896="","",INDEX(G_FallBackBM!J:J,MATCH($P896,G_FallBackBM!$P:$P,0)))</f>
        <v/>
      </c>
      <c r="K896" s="389" t="str">
        <f>IF($E896="","",INDEX(G_FallBackBM!K:K,MATCH($P896,G_FallBackBM!$P:$P,0)))</f>
        <v/>
      </c>
      <c r="L896" s="389" t="str">
        <f>IF($E896="","",INDEX(G_FallBackBM!L:L,MATCH($P896,G_FallBackBM!$P:$P,0)))</f>
        <v/>
      </c>
      <c r="M896" s="389" t="str">
        <f>IF($E896="","",INDEX(G_FallBackBM!M:M,MATCH($P896,G_FallBackBM!$P:$P,0)))</f>
        <v/>
      </c>
      <c r="N896" s="389" t="str">
        <f>IF($E896="","",INDEX(G_FallBackBM!N:N,MATCH($P896,G_FallBackBM!$P:$P,0)))</f>
        <v/>
      </c>
      <c r="P896" s="175" t="str">
        <f>EUconst_SubMeasureImpact&amp;R882&amp;"_"&amp;D896</f>
        <v>SubMeasImp_Подинсталация на еталон за гориво, CL, не-CBAM_1</v>
      </c>
    </row>
    <row r="897" spans="2:16" ht="12.75" customHeight="1" x14ac:dyDescent="0.2">
      <c r="B897" s="343"/>
      <c r="C897" s="343"/>
      <c r="D897" s="344">
        <v>2</v>
      </c>
      <c r="E897" s="1298" t="str">
        <f>IF(INDEX(G_FallBackBM!E:E,MATCH($P897,G_FallBackBM!$P:$P,0))="","",INDEX(G_FallBackBM!E:E,MATCH($P897,G_FallBackBM!$P:$P,0)))</f>
        <v/>
      </c>
      <c r="F897" s="1299"/>
      <c r="G897" s="755" t="str">
        <f>IF(INDEX(G_FallBackBM!G:G,MATCH($P897,G_FallBackBM!$P:$P,0))="","",INDEX(G_FallBackBM!G:G,MATCH($P897,G_FallBackBM!$P:$P,0)))</f>
        <v/>
      </c>
      <c r="H897" s="756"/>
      <c r="I897" s="390" t="str">
        <f>IF($E897="","",INDEX(G_FallBackBM!I:I,MATCH($P897,G_FallBackBM!$P:$P,0)))</f>
        <v/>
      </c>
      <c r="J897" s="390" t="str">
        <f>IF($E897="","",INDEX(G_FallBackBM!J:J,MATCH($P897,G_FallBackBM!$P:$P,0)))</f>
        <v/>
      </c>
      <c r="K897" s="390" t="str">
        <f>IF($E897="","",INDEX(G_FallBackBM!K:K,MATCH($P897,G_FallBackBM!$P:$P,0)))</f>
        <v/>
      </c>
      <c r="L897" s="390" t="str">
        <f>IF($E897="","",INDEX(G_FallBackBM!L:L,MATCH($P897,G_FallBackBM!$P:$P,0)))</f>
        <v/>
      </c>
      <c r="M897" s="390" t="str">
        <f>IF($E897="","",INDEX(G_FallBackBM!M:M,MATCH($P897,G_FallBackBM!$P:$P,0)))</f>
        <v/>
      </c>
      <c r="N897" s="390" t="str">
        <f>IF($E897="","",INDEX(G_FallBackBM!N:N,MATCH($P897,G_FallBackBM!$P:$P,0)))</f>
        <v/>
      </c>
      <c r="P897" s="175" t="str">
        <f>EUconst_SubMeasureImpact&amp;R882&amp;"_"&amp;D897</f>
        <v>SubMeasImp_Подинсталация на еталон за гориво, CL, не-CBAM_2</v>
      </c>
    </row>
    <row r="898" spans="2:16" ht="12.75" customHeight="1" x14ac:dyDescent="0.2">
      <c r="B898" s="343"/>
      <c r="C898" s="343"/>
      <c r="D898" s="344">
        <v>3</v>
      </c>
      <c r="E898" s="1298" t="str">
        <f>IF(INDEX(G_FallBackBM!E:E,MATCH($P898,G_FallBackBM!$P:$P,0))="","",INDEX(G_FallBackBM!E:E,MATCH($P898,G_FallBackBM!$P:$P,0)))</f>
        <v/>
      </c>
      <c r="F898" s="1299"/>
      <c r="G898" s="755" t="str">
        <f>IF(INDEX(G_FallBackBM!G:G,MATCH($P898,G_FallBackBM!$P:$P,0))="","",INDEX(G_FallBackBM!G:G,MATCH($P898,G_FallBackBM!$P:$P,0)))</f>
        <v/>
      </c>
      <c r="H898" s="756"/>
      <c r="I898" s="390" t="str">
        <f>IF($E898="","",INDEX(G_FallBackBM!I:I,MATCH($P898,G_FallBackBM!$P:$P,0)))</f>
        <v/>
      </c>
      <c r="J898" s="390" t="str">
        <f>IF($E898="","",INDEX(G_FallBackBM!J:J,MATCH($P898,G_FallBackBM!$P:$P,0)))</f>
        <v/>
      </c>
      <c r="K898" s="390" t="str">
        <f>IF($E898="","",INDEX(G_FallBackBM!K:K,MATCH($P898,G_FallBackBM!$P:$P,0)))</f>
        <v/>
      </c>
      <c r="L898" s="390" t="str">
        <f>IF($E898="","",INDEX(G_FallBackBM!L:L,MATCH($P898,G_FallBackBM!$P:$P,0)))</f>
        <v/>
      </c>
      <c r="M898" s="390" t="str">
        <f>IF($E898="","",INDEX(G_FallBackBM!M:M,MATCH($P898,G_FallBackBM!$P:$P,0)))</f>
        <v/>
      </c>
      <c r="N898" s="390" t="str">
        <f>IF($E898="","",INDEX(G_FallBackBM!N:N,MATCH($P898,G_FallBackBM!$P:$P,0)))</f>
        <v/>
      </c>
      <c r="P898" s="175" t="str">
        <f>EUconst_SubMeasureImpact&amp;R882&amp;"_"&amp;D898</f>
        <v>SubMeasImp_Подинсталация на еталон за гориво, CL, не-CBAM_3</v>
      </c>
    </row>
    <row r="899" spans="2:16" ht="12.75" customHeight="1" x14ac:dyDescent="0.2">
      <c r="B899" s="343"/>
      <c r="C899" s="343"/>
      <c r="D899" s="344">
        <v>4</v>
      </c>
      <c r="E899" s="1298" t="str">
        <f>IF(INDEX(G_FallBackBM!E:E,MATCH($P899,G_FallBackBM!$P:$P,0))="","",INDEX(G_FallBackBM!E:E,MATCH($P899,G_FallBackBM!$P:$P,0)))</f>
        <v/>
      </c>
      <c r="F899" s="1299"/>
      <c r="G899" s="755" t="str">
        <f>IF(INDEX(G_FallBackBM!G:G,MATCH($P899,G_FallBackBM!$P:$P,0))="","",INDEX(G_FallBackBM!G:G,MATCH($P899,G_FallBackBM!$P:$P,0)))</f>
        <v/>
      </c>
      <c r="H899" s="756"/>
      <c r="I899" s="390" t="str">
        <f>IF($E899="","",INDEX(G_FallBackBM!I:I,MATCH($P899,G_FallBackBM!$P:$P,0)))</f>
        <v/>
      </c>
      <c r="J899" s="390" t="str">
        <f>IF($E899="","",INDEX(G_FallBackBM!J:J,MATCH($P899,G_FallBackBM!$P:$P,0)))</f>
        <v/>
      </c>
      <c r="K899" s="390" t="str">
        <f>IF($E899="","",INDEX(G_FallBackBM!K:K,MATCH($P899,G_FallBackBM!$P:$P,0)))</f>
        <v/>
      </c>
      <c r="L899" s="390" t="str">
        <f>IF($E899="","",INDEX(G_FallBackBM!L:L,MATCH($P899,G_FallBackBM!$P:$P,0)))</f>
        <v/>
      </c>
      <c r="M899" s="390" t="str">
        <f>IF($E899="","",INDEX(G_FallBackBM!M:M,MATCH($P899,G_FallBackBM!$P:$P,0)))</f>
        <v/>
      </c>
      <c r="N899" s="390" t="str">
        <f>IF($E899="","",INDEX(G_FallBackBM!N:N,MATCH($P899,G_FallBackBM!$P:$P,0)))</f>
        <v/>
      </c>
      <c r="P899" s="175" t="str">
        <f>EUconst_SubMeasureImpact&amp;R882&amp;"_"&amp;D899</f>
        <v>SubMeasImp_Подинсталация на еталон за гориво, CL, не-CBAM_4</v>
      </c>
    </row>
    <row r="900" spans="2:16" ht="12.75" customHeight="1" x14ac:dyDescent="0.2">
      <c r="B900" s="343"/>
      <c r="C900" s="343"/>
      <c r="D900" s="344">
        <v>5</v>
      </c>
      <c r="E900" s="1298" t="str">
        <f>IF(INDEX(G_FallBackBM!E:E,MATCH($P900,G_FallBackBM!$P:$P,0))="","",INDEX(G_FallBackBM!E:E,MATCH($P900,G_FallBackBM!$P:$P,0)))</f>
        <v/>
      </c>
      <c r="F900" s="1299"/>
      <c r="G900" s="755" t="str">
        <f>IF(INDEX(G_FallBackBM!G:G,MATCH($P900,G_FallBackBM!$P:$P,0))="","",INDEX(G_FallBackBM!G:G,MATCH($P900,G_FallBackBM!$P:$P,0)))</f>
        <v/>
      </c>
      <c r="H900" s="756"/>
      <c r="I900" s="390" t="str">
        <f>IF($E900="","",INDEX(G_FallBackBM!I:I,MATCH($P900,G_FallBackBM!$P:$P,0)))</f>
        <v/>
      </c>
      <c r="J900" s="390" t="str">
        <f>IF($E900="","",INDEX(G_FallBackBM!J:J,MATCH($P900,G_FallBackBM!$P:$P,0)))</f>
        <v/>
      </c>
      <c r="K900" s="390" t="str">
        <f>IF($E900="","",INDEX(G_FallBackBM!K:K,MATCH($P900,G_FallBackBM!$P:$P,0)))</f>
        <v/>
      </c>
      <c r="L900" s="390" t="str">
        <f>IF($E900="","",INDEX(G_FallBackBM!L:L,MATCH($P900,G_FallBackBM!$P:$P,0)))</f>
        <v/>
      </c>
      <c r="M900" s="390" t="str">
        <f>IF($E900="","",INDEX(G_FallBackBM!M:M,MATCH($P900,G_FallBackBM!$P:$P,0)))</f>
        <v/>
      </c>
      <c r="N900" s="390" t="str">
        <f>IF($E900="","",INDEX(G_FallBackBM!N:N,MATCH($P900,G_FallBackBM!$P:$P,0)))</f>
        <v/>
      </c>
      <c r="P900" s="175" t="str">
        <f>EUconst_SubMeasureImpact&amp;R882&amp;"_"&amp;D900</f>
        <v>SubMeasImp_Подинсталация на еталон за гориво, CL, не-CBAM_5</v>
      </c>
    </row>
    <row r="901" spans="2:16" ht="12.75" customHeight="1" x14ac:dyDescent="0.2">
      <c r="B901" s="343"/>
      <c r="C901" s="343"/>
      <c r="D901" s="344">
        <v>6</v>
      </c>
      <c r="E901" s="1298" t="str">
        <f>IF(INDEX(G_FallBackBM!E:E,MATCH($P901,G_FallBackBM!$P:$P,0))="","",INDEX(G_FallBackBM!E:E,MATCH($P901,G_FallBackBM!$P:$P,0)))</f>
        <v/>
      </c>
      <c r="F901" s="1299"/>
      <c r="G901" s="755" t="str">
        <f>IF(INDEX(G_FallBackBM!G:G,MATCH($P901,G_FallBackBM!$P:$P,0))="","",INDEX(G_FallBackBM!G:G,MATCH($P901,G_FallBackBM!$P:$P,0)))</f>
        <v/>
      </c>
      <c r="H901" s="756"/>
      <c r="I901" s="390" t="str">
        <f>IF($E901="","",INDEX(G_FallBackBM!I:I,MATCH($P901,G_FallBackBM!$P:$P,0)))</f>
        <v/>
      </c>
      <c r="J901" s="390" t="str">
        <f>IF($E901="","",INDEX(G_FallBackBM!J:J,MATCH($P901,G_FallBackBM!$P:$P,0)))</f>
        <v/>
      </c>
      <c r="K901" s="390" t="str">
        <f>IF($E901="","",INDEX(G_FallBackBM!K:K,MATCH($P901,G_FallBackBM!$P:$P,0)))</f>
        <v/>
      </c>
      <c r="L901" s="390" t="str">
        <f>IF($E901="","",INDEX(G_FallBackBM!L:L,MATCH($P901,G_FallBackBM!$P:$P,0)))</f>
        <v/>
      </c>
      <c r="M901" s="390" t="str">
        <f>IF($E901="","",INDEX(G_FallBackBM!M:M,MATCH($P901,G_FallBackBM!$P:$P,0)))</f>
        <v/>
      </c>
      <c r="N901" s="390" t="str">
        <f>IF($E901="","",INDEX(G_FallBackBM!N:N,MATCH($P901,G_FallBackBM!$P:$P,0)))</f>
        <v/>
      </c>
      <c r="P901" s="175" t="str">
        <f>EUconst_SubMeasureImpact&amp;R882&amp;"_"&amp;D901</f>
        <v>SubMeasImp_Подинсталация на еталон за гориво, CL, не-CBAM_6</v>
      </c>
    </row>
    <row r="902" spans="2:16" ht="12.75" customHeight="1" x14ac:dyDescent="0.2">
      <c r="B902" s="343"/>
      <c r="C902" s="343"/>
      <c r="D902" s="344">
        <v>7</v>
      </c>
      <c r="E902" s="1298" t="str">
        <f>IF(INDEX(G_FallBackBM!E:E,MATCH($P902,G_FallBackBM!$P:$P,0))="","",INDEX(G_FallBackBM!E:E,MATCH($P902,G_FallBackBM!$P:$P,0)))</f>
        <v/>
      </c>
      <c r="F902" s="1299"/>
      <c r="G902" s="755" t="str">
        <f>IF(INDEX(G_FallBackBM!G:G,MATCH($P902,G_FallBackBM!$P:$P,0))="","",INDEX(G_FallBackBM!G:G,MATCH($P902,G_FallBackBM!$P:$P,0)))</f>
        <v/>
      </c>
      <c r="H902" s="756"/>
      <c r="I902" s="390" t="str">
        <f>IF($E902="","",INDEX(G_FallBackBM!I:I,MATCH($P902,G_FallBackBM!$P:$P,0)))</f>
        <v/>
      </c>
      <c r="J902" s="390" t="str">
        <f>IF($E902="","",INDEX(G_FallBackBM!J:J,MATCH($P902,G_FallBackBM!$P:$P,0)))</f>
        <v/>
      </c>
      <c r="K902" s="390" t="str">
        <f>IF($E902="","",INDEX(G_FallBackBM!K:K,MATCH($P902,G_FallBackBM!$P:$P,0)))</f>
        <v/>
      </c>
      <c r="L902" s="390" t="str">
        <f>IF($E902="","",INDEX(G_FallBackBM!L:L,MATCH($P902,G_FallBackBM!$P:$P,0)))</f>
        <v/>
      </c>
      <c r="M902" s="390" t="str">
        <f>IF($E902="","",INDEX(G_FallBackBM!M:M,MATCH($P902,G_FallBackBM!$P:$P,0)))</f>
        <v/>
      </c>
      <c r="N902" s="390" t="str">
        <f>IF($E902="","",INDEX(G_FallBackBM!N:N,MATCH($P902,G_FallBackBM!$P:$P,0)))</f>
        <v/>
      </c>
      <c r="P902" s="175" t="str">
        <f>EUconst_SubMeasureImpact&amp;R882&amp;"_"&amp;D902</f>
        <v>SubMeasImp_Подинсталация на еталон за гориво, CL, не-CBAM_7</v>
      </c>
    </row>
    <row r="903" spans="2:16" ht="12.75" customHeight="1" x14ac:dyDescent="0.2">
      <c r="B903" s="343"/>
      <c r="C903" s="343"/>
      <c r="D903" s="344">
        <v>8</v>
      </c>
      <c r="E903" s="1298" t="str">
        <f>IF(INDEX(G_FallBackBM!E:E,MATCH($P903,G_FallBackBM!$P:$P,0))="","",INDEX(G_FallBackBM!E:E,MATCH($P903,G_FallBackBM!$P:$P,0)))</f>
        <v/>
      </c>
      <c r="F903" s="1299"/>
      <c r="G903" s="755" t="str">
        <f>IF(INDEX(G_FallBackBM!G:G,MATCH($P903,G_FallBackBM!$P:$P,0))="","",INDEX(G_FallBackBM!G:G,MATCH($P903,G_FallBackBM!$P:$P,0)))</f>
        <v/>
      </c>
      <c r="H903" s="756"/>
      <c r="I903" s="390" t="str">
        <f>IF($E903="","",INDEX(G_FallBackBM!I:I,MATCH($P903,G_FallBackBM!$P:$P,0)))</f>
        <v/>
      </c>
      <c r="J903" s="390" t="str">
        <f>IF($E903="","",INDEX(G_FallBackBM!J:J,MATCH($P903,G_FallBackBM!$P:$P,0)))</f>
        <v/>
      </c>
      <c r="K903" s="390" t="str">
        <f>IF($E903="","",INDEX(G_FallBackBM!K:K,MATCH($P903,G_FallBackBM!$P:$P,0)))</f>
        <v/>
      </c>
      <c r="L903" s="390" t="str">
        <f>IF($E903="","",INDEX(G_FallBackBM!L:L,MATCH($P903,G_FallBackBM!$P:$P,0)))</f>
        <v/>
      </c>
      <c r="M903" s="390" t="str">
        <f>IF($E903="","",INDEX(G_FallBackBM!M:M,MATCH($P903,G_FallBackBM!$P:$P,0)))</f>
        <v/>
      </c>
      <c r="N903" s="390" t="str">
        <f>IF($E903="","",INDEX(G_FallBackBM!N:N,MATCH($P903,G_FallBackBM!$P:$P,0)))</f>
        <v/>
      </c>
      <c r="P903" s="175" t="str">
        <f>EUconst_SubMeasureImpact&amp;R882&amp;"_"&amp;D903</f>
        <v>SubMeasImp_Подинсталация на еталон за гориво, CL, не-CBAM_8</v>
      </c>
    </row>
    <row r="904" spans="2:16" ht="12.75" customHeight="1" x14ac:dyDescent="0.2">
      <c r="B904" s="343"/>
      <c r="C904" s="343"/>
      <c r="D904" s="344">
        <v>9</v>
      </c>
      <c r="E904" s="1298" t="str">
        <f>IF(INDEX(G_FallBackBM!E:E,MATCH($P904,G_FallBackBM!$P:$P,0))="","",INDEX(G_FallBackBM!E:E,MATCH($P904,G_FallBackBM!$P:$P,0)))</f>
        <v/>
      </c>
      <c r="F904" s="1299"/>
      <c r="G904" s="755" t="str">
        <f>IF(INDEX(G_FallBackBM!G:G,MATCH($P904,G_FallBackBM!$P:$P,0))="","",INDEX(G_FallBackBM!G:G,MATCH($P904,G_FallBackBM!$P:$P,0)))</f>
        <v/>
      </c>
      <c r="H904" s="756"/>
      <c r="I904" s="390" t="str">
        <f>IF($E904="","",INDEX(G_FallBackBM!I:I,MATCH($P904,G_FallBackBM!$P:$P,0)))</f>
        <v/>
      </c>
      <c r="J904" s="390" t="str">
        <f>IF($E904="","",INDEX(G_FallBackBM!J:J,MATCH($P904,G_FallBackBM!$P:$P,0)))</f>
        <v/>
      </c>
      <c r="K904" s="390" t="str">
        <f>IF($E904="","",INDEX(G_FallBackBM!K:K,MATCH($P904,G_FallBackBM!$P:$P,0)))</f>
        <v/>
      </c>
      <c r="L904" s="390" t="str">
        <f>IF($E904="","",INDEX(G_FallBackBM!L:L,MATCH($P904,G_FallBackBM!$P:$P,0)))</f>
        <v/>
      </c>
      <c r="M904" s="390" t="str">
        <f>IF($E904="","",INDEX(G_FallBackBM!M:M,MATCH($P904,G_FallBackBM!$P:$P,0)))</f>
        <v/>
      </c>
      <c r="N904" s="390" t="str">
        <f>IF($E904="","",INDEX(G_FallBackBM!N:N,MATCH($P904,G_FallBackBM!$P:$P,0)))</f>
        <v/>
      </c>
      <c r="P904" s="175" t="str">
        <f>EUconst_SubMeasureImpact&amp;R882&amp;"_"&amp;D904</f>
        <v>SubMeasImp_Подинсталация на еталон за гориво, CL, не-CBAM_9</v>
      </c>
    </row>
    <row r="905" spans="2:16" ht="12.75" customHeight="1" x14ac:dyDescent="0.2">
      <c r="B905" s="343"/>
      <c r="C905" s="343"/>
      <c r="D905" s="344">
        <v>10</v>
      </c>
      <c r="E905" s="1300" t="str">
        <f>IF(INDEX(G_FallBackBM!E:E,MATCH($P905,G_FallBackBM!$P:$P,0))="","",INDEX(G_FallBackBM!E:E,MATCH($P905,G_FallBackBM!$P:$P,0)))</f>
        <v/>
      </c>
      <c r="F905" s="1301"/>
      <c r="G905" s="753" t="str">
        <f>IF(INDEX(G_FallBackBM!G:G,MATCH($P905,G_FallBackBM!$P:$P,0))="","",INDEX(G_FallBackBM!G:G,MATCH($P905,G_FallBackBM!$P:$P,0)))</f>
        <v/>
      </c>
      <c r="H905" s="754"/>
      <c r="I905" s="391" t="str">
        <f>IF($E905="","",INDEX(G_FallBackBM!I:I,MATCH($P905,G_FallBackBM!$P:$P,0)))</f>
        <v/>
      </c>
      <c r="J905" s="391" t="str">
        <f>IF($E905="","",INDEX(G_FallBackBM!J:J,MATCH($P905,G_FallBackBM!$P:$P,0)))</f>
        <v/>
      </c>
      <c r="K905" s="391" t="str">
        <f>IF($E905="","",INDEX(G_FallBackBM!K:K,MATCH($P905,G_FallBackBM!$P:$P,0)))</f>
        <v/>
      </c>
      <c r="L905" s="391" t="str">
        <f>IF($E905="","",INDEX(G_FallBackBM!L:L,MATCH($P905,G_FallBackBM!$P:$P,0)))</f>
        <v/>
      </c>
      <c r="M905" s="391" t="str">
        <f>IF($E905="","",INDEX(G_FallBackBM!M:M,MATCH($P905,G_FallBackBM!$P:$P,0)))</f>
        <v/>
      </c>
      <c r="N905" s="391" t="str">
        <f>IF($E905="","",INDEX(G_FallBackBM!N:N,MATCH($P905,G_FallBackBM!$P:$P,0)))</f>
        <v/>
      </c>
      <c r="P905" s="175" t="str">
        <f>EUconst_SubMeasureImpact&amp;R882&amp;"_"&amp;D905</f>
        <v>SubMeasImp_Подинсталация на еталон за гориво, CL, не-CBAM_10</v>
      </c>
    </row>
    <row r="906" spans="2:16" ht="12.75" customHeight="1" x14ac:dyDescent="0.2">
      <c r="B906" s="343"/>
      <c r="C906" s="343"/>
      <c r="H906" s="669" t="str">
        <f>Translations!$B$323</f>
        <v>ОБЩО</v>
      </c>
      <c r="I906" s="434" t="str">
        <f>IF(COUNT(I896:I905)=0,"",SUM(I896:I905))</f>
        <v/>
      </c>
      <c r="J906" s="434" t="str">
        <f t="shared" ref="J906:N906" si="72">IF(COUNT(J896:J905)=0,"",SUM(J896:J905))</f>
        <v/>
      </c>
      <c r="K906" s="434" t="str">
        <f t="shared" si="72"/>
        <v/>
      </c>
      <c r="L906" s="434" t="str">
        <f t="shared" si="72"/>
        <v/>
      </c>
      <c r="M906" s="434" t="str">
        <f t="shared" si="72"/>
        <v/>
      </c>
      <c r="N906" s="434" t="str">
        <f t="shared" si="72"/>
        <v/>
      </c>
    </row>
    <row r="907" spans="2:16" ht="5.0999999999999996" customHeight="1" x14ac:dyDescent="0.2">
      <c r="B907" s="343"/>
      <c r="C907" s="343"/>
    </row>
    <row r="908" spans="2:16" ht="12.75" customHeight="1" x14ac:dyDescent="0.2">
      <c r="B908" s="343"/>
      <c r="C908" s="343"/>
      <c r="D908" s="752" t="s">
        <v>121</v>
      </c>
      <c r="E908" s="30" t="str">
        <f>Translations!$B$324</f>
        <v>Дял на въздействието на всяка мярка (100 % = референтна стойност по време на изходното ниво, точка i.)</v>
      </c>
    </row>
    <row r="909" spans="2:16" ht="5.0999999999999996" customHeight="1" x14ac:dyDescent="0.2">
      <c r="B909" s="343"/>
      <c r="C909" s="343"/>
    </row>
    <row r="910" spans="2:16" ht="12.75" customHeight="1" x14ac:dyDescent="0.2">
      <c r="B910" s="343"/>
      <c r="C910" s="343"/>
      <c r="E910" s="387" t="str">
        <f>Translations!$B$199</f>
        <v>Мярка</v>
      </c>
      <c r="F910" s="644"/>
      <c r="G910" s="435" t="str">
        <f>Translations!$B$228</f>
        <v>Инвестиции</v>
      </c>
      <c r="I910" s="388">
        <v>2025</v>
      </c>
      <c r="J910" s="388">
        <v>2030</v>
      </c>
      <c r="K910" s="388">
        <v>2035</v>
      </c>
      <c r="L910" s="388">
        <v>2040</v>
      </c>
      <c r="M910" s="388">
        <v>2045</v>
      </c>
      <c r="N910" s="388">
        <v>2050</v>
      </c>
    </row>
    <row r="911" spans="2:16" ht="12.75" customHeight="1" x14ac:dyDescent="0.2">
      <c r="B911" s="343"/>
      <c r="C911" s="343"/>
      <c r="D911" s="344">
        <v>1</v>
      </c>
      <c r="E911" s="1310" t="str">
        <f t="shared" ref="E911:E920" si="73">E896</f>
        <v/>
      </c>
      <c r="F911" s="1310"/>
      <c r="G911" s="760" t="str">
        <f t="shared" ref="G911:G920" si="74">G896</f>
        <v/>
      </c>
      <c r="H911" s="761"/>
      <c r="I911" s="389" t="str">
        <f>IF($E911="","",I896*IF(INDEX(G_FallBackBM!$H:$H,MATCH($P911,G_FallBackBM!$P:$P,0))=0,0,SUM(INDEX(G_FallBackBM!I:I,MATCH($P911,G_FallBackBM!$P:$P,0)))/INDEX(G_FallBackBM!$H:$H,MATCH($P911,G_FallBackBM!$P:$P,0))))</f>
        <v/>
      </c>
      <c r="J911" s="389" t="str">
        <f>IF($E911="","",J896*IF(INDEX(G_FallBackBM!$H:$H,MATCH($P911,G_FallBackBM!$P:$P,0))=0,0,SUM(INDEX(G_FallBackBM!J:J,MATCH($P911,G_FallBackBM!$P:$P,0)))/INDEX(G_FallBackBM!$H:$H,MATCH($P911,G_FallBackBM!$P:$P,0))))</f>
        <v/>
      </c>
      <c r="K911" s="389" t="str">
        <f>IF($E911="","",K896*IF(INDEX(G_FallBackBM!$H:$H,MATCH($P911,G_FallBackBM!$P:$P,0))=0,0,SUM(INDEX(G_FallBackBM!K:K,MATCH($P911,G_FallBackBM!$P:$P,0)))/INDEX(G_FallBackBM!$H:$H,MATCH($P911,G_FallBackBM!$P:$P,0))))</f>
        <v/>
      </c>
      <c r="L911" s="389" t="str">
        <f>IF($E911="","",L896*IF(INDEX(G_FallBackBM!$H:$H,MATCH($P911,G_FallBackBM!$P:$P,0))=0,0,SUM(INDEX(G_FallBackBM!L:L,MATCH($P911,G_FallBackBM!$P:$P,0)))/INDEX(G_FallBackBM!$H:$H,MATCH($P911,G_FallBackBM!$P:$P,0))))</f>
        <v/>
      </c>
      <c r="M911" s="389" t="str">
        <f>IF($E911="","",M896*IF(INDEX(G_FallBackBM!$H:$H,MATCH($P911,G_FallBackBM!$P:$P,0))=0,0,SUM(INDEX(G_FallBackBM!M:M,MATCH($P911,G_FallBackBM!$P:$P,0)))/INDEX(G_FallBackBM!$H:$H,MATCH($P911,G_FallBackBM!$P:$P,0))))</f>
        <v/>
      </c>
      <c r="N911" s="389" t="str">
        <f>IF($E911="","",N896*IF(INDEX(G_FallBackBM!$H:$H,MATCH($P911,G_FallBackBM!$P:$P,0))=0,0,SUM(INDEX(G_FallBackBM!N:N,MATCH($P911,G_FallBackBM!$P:$P,0)))/INDEX(G_FallBackBM!$H:$H,MATCH($P911,G_FallBackBM!$P:$P,0))))</f>
        <v/>
      </c>
      <c r="P911" s="175" t="str">
        <f>EUconst_SubAbsoluteReduction&amp;R882</f>
        <v>AbsRed_Подинсталация на еталон за гориво, CL, не-CBAM</v>
      </c>
    </row>
    <row r="912" spans="2:16" ht="12.75" customHeight="1" x14ac:dyDescent="0.2">
      <c r="B912" s="343"/>
      <c r="C912" s="343"/>
      <c r="D912" s="344">
        <v>2</v>
      </c>
      <c r="E912" s="1298" t="str">
        <f t="shared" si="73"/>
        <v/>
      </c>
      <c r="F912" s="1299"/>
      <c r="G912" s="755" t="str">
        <f t="shared" si="74"/>
        <v/>
      </c>
      <c r="H912" s="756"/>
      <c r="I912" s="390" t="str">
        <f>IF($E912="","",I897*IF(INDEX(G_FallBackBM!$H:$H,MATCH($P912,G_FallBackBM!$P:$P,0))=0,0,SUM(INDEX(G_FallBackBM!I:I,MATCH($P912,G_FallBackBM!$P:$P,0)))/INDEX(G_FallBackBM!$H:$H,MATCH($P912,G_FallBackBM!$P:$P,0))))</f>
        <v/>
      </c>
      <c r="J912" s="390" t="str">
        <f>IF($E912="","",J897*IF(INDEX(G_FallBackBM!$H:$H,MATCH($P912,G_FallBackBM!$P:$P,0))=0,0,SUM(INDEX(G_FallBackBM!J:J,MATCH($P912,G_FallBackBM!$P:$P,0)))/INDEX(G_FallBackBM!$H:$H,MATCH($P912,G_FallBackBM!$P:$P,0))))</f>
        <v/>
      </c>
      <c r="K912" s="390" t="str">
        <f>IF($E912="","",K897*IF(INDEX(G_FallBackBM!$H:$H,MATCH($P912,G_FallBackBM!$P:$P,0))=0,0,SUM(INDEX(G_FallBackBM!K:K,MATCH($P912,G_FallBackBM!$P:$P,0)))/INDEX(G_FallBackBM!$H:$H,MATCH($P912,G_FallBackBM!$P:$P,0))))</f>
        <v/>
      </c>
      <c r="L912" s="390" t="str">
        <f>IF($E912="","",L897*IF(INDEX(G_FallBackBM!$H:$H,MATCH($P912,G_FallBackBM!$P:$P,0))=0,0,SUM(INDEX(G_FallBackBM!L:L,MATCH($P912,G_FallBackBM!$P:$P,0)))/INDEX(G_FallBackBM!$H:$H,MATCH($P912,G_FallBackBM!$P:$P,0))))</f>
        <v/>
      </c>
      <c r="M912" s="390" t="str">
        <f>IF($E912="","",M897*IF(INDEX(G_FallBackBM!$H:$H,MATCH($P912,G_FallBackBM!$P:$P,0))=0,0,SUM(INDEX(G_FallBackBM!M:M,MATCH($P912,G_FallBackBM!$P:$P,0)))/INDEX(G_FallBackBM!$H:$H,MATCH($P912,G_FallBackBM!$P:$P,0))))</f>
        <v/>
      </c>
      <c r="N912" s="390" t="str">
        <f>IF($E912="","",N897*IF(INDEX(G_FallBackBM!$H:$H,MATCH($P912,G_FallBackBM!$P:$P,0))=0,0,SUM(INDEX(G_FallBackBM!N:N,MATCH($P912,G_FallBackBM!$P:$P,0)))/INDEX(G_FallBackBM!$H:$H,MATCH($P912,G_FallBackBM!$P:$P,0))))</f>
        <v/>
      </c>
      <c r="P912" s="175" t="str">
        <f>EUconst_SubAbsoluteReduction&amp;R882</f>
        <v>AbsRed_Подинсталация на еталон за гориво, CL, не-CBAM</v>
      </c>
    </row>
    <row r="913" spans="1:18" ht="12.75" customHeight="1" x14ac:dyDescent="0.2">
      <c r="B913" s="343"/>
      <c r="C913" s="343"/>
      <c r="D913" s="344">
        <v>3</v>
      </c>
      <c r="E913" s="1298" t="str">
        <f t="shared" si="73"/>
        <v/>
      </c>
      <c r="F913" s="1299"/>
      <c r="G913" s="755" t="str">
        <f t="shared" si="74"/>
        <v/>
      </c>
      <c r="H913" s="756"/>
      <c r="I913" s="390" t="str">
        <f>IF($E913="","",I898*IF(INDEX(G_FallBackBM!$H:$H,MATCH($P913,G_FallBackBM!$P:$P,0))=0,0,SUM(INDEX(G_FallBackBM!I:I,MATCH($P913,G_FallBackBM!$P:$P,0)))/INDEX(G_FallBackBM!$H:$H,MATCH($P913,G_FallBackBM!$P:$P,0))))</f>
        <v/>
      </c>
      <c r="J913" s="390" t="str">
        <f>IF($E913="","",J898*IF(INDEX(G_FallBackBM!$H:$H,MATCH($P913,G_FallBackBM!$P:$P,0))=0,0,SUM(INDEX(G_FallBackBM!J:J,MATCH($P913,G_FallBackBM!$P:$P,0)))/INDEX(G_FallBackBM!$H:$H,MATCH($P913,G_FallBackBM!$P:$P,0))))</f>
        <v/>
      </c>
      <c r="K913" s="390" t="str">
        <f>IF($E913="","",K898*IF(INDEX(G_FallBackBM!$H:$H,MATCH($P913,G_FallBackBM!$P:$P,0))=0,0,SUM(INDEX(G_FallBackBM!K:K,MATCH($P913,G_FallBackBM!$P:$P,0)))/INDEX(G_FallBackBM!$H:$H,MATCH($P913,G_FallBackBM!$P:$P,0))))</f>
        <v/>
      </c>
      <c r="L913" s="390" t="str">
        <f>IF($E913="","",L898*IF(INDEX(G_FallBackBM!$H:$H,MATCH($P913,G_FallBackBM!$P:$P,0))=0,0,SUM(INDEX(G_FallBackBM!L:L,MATCH($P913,G_FallBackBM!$P:$P,0)))/INDEX(G_FallBackBM!$H:$H,MATCH($P913,G_FallBackBM!$P:$P,0))))</f>
        <v/>
      </c>
      <c r="M913" s="390" t="str">
        <f>IF($E913="","",M898*IF(INDEX(G_FallBackBM!$H:$H,MATCH($P913,G_FallBackBM!$P:$P,0))=0,0,SUM(INDEX(G_FallBackBM!M:M,MATCH($P913,G_FallBackBM!$P:$P,0)))/INDEX(G_FallBackBM!$H:$H,MATCH($P913,G_FallBackBM!$P:$P,0))))</f>
        <v/>
      </c>
      <c r="N913" s="390" t="str">
        <f>IF($E913="","",N898*IF(INDEX(G_FallBackBM!$H:$H,MATCH($P913,G_FallBackBM!$P:$P,0))=0,0,SUM(INDEX(G_FallBackBM!N:N,MATCH($P913,G_FallBackBM!$P:$P,0)))/INDEX(G_FallBackBM!$H:$H,MATCH($P913,G_FallBackBM!$P:$P,0))))</f>
        <v/>
      </c>
      <c r="P913" s="175" t="str">
        <f>EUconst_SubAbsoluteReduction&amp;R882</f>
        <v>AbsRed_Подинсталация на еталон за гориво, CL, не-CBAM</v>
      </c>
    </row>
    <row r="914" spans="1:18" ht="12.75" customHeight="1" x14ac:dyDescent="0.2">
      <c r="B914" s="343"/>
      <c r="C914" s="343"/>
      <c r="D914" s="344">
        <v>4</v>
      </c>
      <c r="E914" s="1298" t="str">
        <f t="shared" si="73"/>
        <v/>
      </c>
      <c r="F914" s="1299"/>
      <c r="G914" s="755" t="str">
        <f t="shared" si="74"/>
        <v/>
      </c>
      <c r="H914" s="756"/>
      <c r="I914" s="390" t="str">
        <f>IF($E914="","",I899*IF(INDEX(G_FallBackBM!$H:$H,MATCH($P914,G_FallBackBM!$P:$P,0))=0,0,SUM(INDEX(G_FallBackBM!I:I,MATCH($P914,G_FallBackBM!$P:$P,0)))/INDEX(G_FallBackBM!$H:$H,MATCH($P914,G_FallBackBM!$P:$P,0))))</f>
        <v/>
      </c>
      <c r="J914" s="390" t="str">
        <f>IF($E914="","",J899*IF(INDEX(G_FallBackBM!$H:$H,MATCH($P914,G_FallBackBM!$P:$P,0))=0,0,SUM(INDEX(G_FallBackBM!J:J,MATCH($P914,G_FallBackBM!$P:$P,0)))/INDEX(G_FallBackBM!$H:$H,MATCH($P914,G_FallBackBM!$P:$P,0))))</f>
        <v/>
      </c>
      <c r="K914" s="390" t="str">
        <f>IF($E914="","",K899*IF(INDEX(G_FallBackBM!$H:$H,MATCH($P914,G_FallBackBM!$P:$P,0))=0,0,SUM(INDEX(G_FallBackBM!K:K,MATCH($P914,G_FallBackBM!$P:$P,0)))/INDEX(G_FallBackBM!$H:$H,MATCH($P914,G_FallBackBM!$P:$P,0))))</f>
        <v/>
      </c>
      <c r="L914" s="390" t="str">
        <f>IF($E914="","",L899*IF(INDEX(G_FallBackBM!$H:$H,MATCH($P914,G_FallBackBM!$P:$P,0))=0,0,SUM(INDEX(G_FallBackBM!L:L,MATCH($P914,G_FallBackBM!$P:$P,0)))/INDEX(G_FallBackBM!$H:$H,MATCH($P914,G_FallBackBM!$P:$P,0))))</f>
        <v/>
      </c>
      <c r="M914" s="390" t="str">
        <f>IF($E914="","",M899*IF(INDEX(G_FallBackBM!$H:$H,MATCH($P914,G_FallBackBM!$P:$P,0))=0,0,SUM(INDEX(G_FallBackBM!M:M,MATCH($P914,G_FallBackBM!$P:$P,0)))/INDEX(G_FallBackBM!$H:$H,MATCH($P914,G_FallBackBM!$P:$P,0))))</f>
        <v/>
      </c>
      <c r="N914" s="390" t="str">
        <f>IF($E914="","",N899*IF(INDEX(G_FallBackBM!$H:$H,MATCH($P914,G_FallBackBM!$P:$P,0))=0,0,SUM(INDEX(G_FallBackBM!N:N,MATCH($P914,G_FallBackBM!$P:$P,0)))/INDEX(G_FallBackBM!$H:$H,MATCH($P914,G_FallBackBM!$P:$P,0))))</f>
        <v/>
      </c>
      <c r="P914" s="175" t="str">
        <f>EUconst_SubAbsoluteReduction&amp;R882</f>
        <v>AbsRed_Подинсталация на еталон за гориво, CL, не-CBAM</v>
      </c>
    </row>
    <row r="915" spans="1:18" ht="12.75" customHeight="1" x14ac:dyDescent="0.2">
      <c r="B915" s="343"/>
      <c r="C915" s="343"/>
      <c r="D915" s="344">
        <v>5</v>
      </c>
      <c r="E915" s="1298" t="str">
        <f t="shared" si="73"/>
        <v/>
      </c>
      <c r="F915" s="1299"/>
      <c r="G915" s="755" t="str">
        <f t="shared" si="74"/>
        <v/>
      </c>
      <c r="H915" s="756"/>
      <c r="I915" s="390" t="str">
        <f>IF($E915="","",I900*IF(INDEX(G_FallBackBM!$H:$H,MATCH($P915,G_FallBackBM!$P:$P,0))=0,0,SUM(INDEX(G_FallBackBM!I:I,MATCH($P915,G_FallBackBM!$P:$P,0)))/INDEX(G_FallBackBM!$H:$H,MATCH($P915,G_FallBackBM!$P:$P,0))))</f>
        <v/>
      </c>
      <c r="J915" s="390" t="str">
        <f>IF($E915="","",J900*IF(INDEX(G_FallBackBM!$H:$H,MATCH($P915,G_FallBackBM!$P:$P,0))=0,0,SUM(INDEX(G_FallBackBM!J:J,MATCH($P915,G_FallBackBM!$P:$P,0)))/INDEX(G_FallBackBM!$H:$H,MATCH($P915,G_FallBackBM!$P:$P,0))))</f>
        <v/>
      </c>
      <c r="K915" s="390" t="str">
        <f>IF($E915="","",K900*IF(INDEX(G_FallBackBM!$H:$H,MATCH($P915,G_FallBackBM!$P:$P,0))=0,0,SUM(INDEX(G_FallBackBM!K:K,MATCH($P915,G_FallBackBM!$P:$P,0)))/INDEX(G_FallBackBM!$H:$H,MATCH($P915,G_FallBackBM!$P:$P,0))))</f>
        <v/>
      </c>
      <c r="L915" s="390" t="str">
        <f>IF($E915="","",L900*IF(INDEX(G_FallBackBM!$H:$H,MATCH($P915,G_FallBackBM!$P:$P,0))=0,0,SUM(INDEX(G_FallBackBM!L:L,MATCH($P915,G_FallBackBM!$P:$P,0)))/INDEX(G_FallBackBM!$H:$H,MATCH($P915,G_FallBackBM!$P:$P,0))))</f>
        <v/>
      </c>
      <c r="M915" s="390" t="str">
        <f>IF($E915="","",M900*IF(INDEX(G_FallBackBM!$H:$H,MATCH($P915,G_FallBackBM!$P:$P,0))=0,0,SUM(INDEX(G_FallBackBM!M:M,MATCH($P915,G_FallBackBM!$P:$P,0)))/INDEX(G_FallBackBM!$H:$H,MATCH($P915,G_FallBackBM!$P:$P,0))))</f>
        <v/>
      </c>
      <c r="N915" s="390" t="str">
        <f>IF($E915="","",N900*IF(INDEX(G_FallBackBM!$H:$H,MATCH($P915,G_FallBackBM!$P:$P,0))=0,0,SUM(INDEX(G_FallBackBM!N:N,MATCH($P915,G_FallBackBM!$P:$P,0)))/INDEX(G_FallBackBM!$H:$H,MATCH($P915,G_FallBackBM!$P:$P,0))))</f>
        <v/>
      </c>
      <c r="P915" s="175" t="str">
        <f>EUconst_SubAbsoluteReduction&amp;R882</f>
        <v>AbsRed_Подинсталация на еталон за гориво, CL, не-CBAM</v>
      </c>
    </row>
    <row r="916" spans="1:18" ht="12.75" customHeight="1" x14ac:dyDescent="0.2">
      <c r="B916" s="343"/>
      <c r="C916" s="343"/>
      <c r="D916" s="344">
        <v>6</v>
      </c>
      <c r="E916" s="1298" t="str">
        <f t="shared" si="73"/>
        <v/>
      </c>
      <c r="F916" s="1299"/>
      <c r="G916" s="755" t="str">
        <f t="shared" si="74"/>
        <v/>
      </c>
      <c r="H916" s="756"/>
      <c r="I916" s="390" t="str">
        <f>IF($E916="","",I901*IF(INDEX(G_FallBackBM!$H:$H,MATCH($P916,G_FallBackBM!$P:$P,0))=0,0,SUM(INDEX(G_FallBackBM!I:I,MATCH($P916,G_FallBackBM!$P:$P,0)))/INDEX(G_FallBackBM!$H:$H,MATCH($P916,G_FallBackBM!$P:$P,0))))</f>
        <v/>
      </c>
      <c r="J916" s="390" t="str">
        <f>IF($E916="","",J901*IF(INDEX(G_FallBackBM!$H:$H,MATCH($P916,G_FallBackBM!$P:$P,0))=0,0,SUM(INDEX(G_FallBackBM!J:J,MATCH($P916,G_FallBackBM!$P:$P,0)))/INDEX(G_FallBackBM!$H:$H,MATCH($P916,G_FallBackBM!$P:$P,0))))</f>
        <v/>
      </c>
      <c r="K916" s="390" t="str">
        <f>IF($E916="","",K901*IF(INDEX(G_FallBackBM!$H:$H,MATCH($P916,G_FallBackBM!$P:$P,0))=0,0,SUM(INDEX(G_FallBackBM!K:K,MATCH($P916,G_FallBackBM!$P:$P,0)))/INDEX(G_FallBackBM!$H:$H,MATCH($P916,G_FallBackBM!$P:$P,0))))</f>
        <v/>
      </c>
      <c r="L916" s="390" t="str">
        <f>IF($E916="","",L901*IF(INDEX(G_FallBackBM!$H:$H,MATCH($P916,G_FallBackBM!$P:$P,0))=0,0,SUM(INDEX(G_FallBackBM!L:L,MATCH($P916,G_FallBackBM!$P:$P,0)))/INDEX(G_FallBackBM!$H:$H,MATCH($P916,G_FallBackBM!$P:$P,0))))</f>
        <v/>
      </c>
      <c r="M916" s="390" t="str">
        <f>IF($E916="","",M901*IF(INDEX(G_FallBackBM!$H:$H,MATCH($P916,G_FallBackBM!$P:$P,0))=0,0,SUM(INDEX(G_FallBackBM!M:M,MATCH($P916,G_FallBackBM!$P:$P,0)))/INDEX(G_FallBackBM!$H:$H,MATCH($P916,G_FallBackBM!$P:$P,0))))</f>
        <v/>
      </c>
      <c r="N916" s="390" t="str">
        <f>IF($E916="","",N901*IF(INDEX(G_FallBackBM!$H:$H,MATCH($P916,G_FallBackBM!$P:$P,0))=0,0,SUM(INDEX(G_FallBackBM!N:N,MATCH($P916,G_FallBackBM!$P:$P,0)))/INDEX(G_FallBackBM!$H:$H,MATCH($P916,G_FallBackBM!$P:$P,0))))</f>
        <v/>
      </c>
      <c r="P916" s="175" t="str">
        <f>EUconst_SubAbsoluteReduction&amp;R882</f>
        <v>AbsRed_Подинсталация на еталон за гориво, CL, не-CBAM</v>
      </c>
    </row>
    <row r="917" spans="1:18" ht="12.75" customHeight="1" x14ac:dyDescent="0.2">
      <c r="B917" s="343"/>
      <c r="C917" s="343"/>
      <c r="D917" s="344">
        <v>7</v>
      </c>
      <c r="E917" s="1298" t="str">
        <f t="shared" si="73"/>
        <v/>
      </c>
      <c r="F917" s="1299"/>
      <c r="G917" s="755" t="str">
        <f t="shared" si="74"/>
        <v/>
      </c>
      <c r="H917" s="756"/>
      <c r="I917" s="390" t="str">
        <f>IF($E917="","",I902*IF(INDEX(G_FallBackBM!$H:$H,MATCH($P917,G_FallBackBM!$P:$P,0))=0,0,SUM(INDEX(G_FallBackBM!I:I,MATCH($P917,G_FallBackBM!$P:$P,0)))/INDEX(G_FallBackBM!$H:$H,MATCH($P917,G_FallBackBM!$P:$P,0))))</f>
        <v/>
      </c>
      <c r="J917" s="390" t="str">
        <f>IF($E917="","",J902*IF(INDEX(G_FallBackBM!$H:$H,MATCH($P917,G_FallBackBM!$P:$P,0))=0,0,SUM(INDEX(G_FallBackBM!J:J,MATCH($P917,G_FallBackBM!$P:$P,0)))/INDEX(G_FallBackBM!$H:$H,MATCH($P917,G_FallBackBM!$P:$P,0))))</f>
        <v/>
      </c>
      <c r="K917" s="390" t="str">
        <f>IF($E917="","",K902*IF(INDEX(G_FallBackBM!$H:$H,MATCH($P917,G_FallBackBM!$P:$P,0))=0,0,SUM(INDEX(G_FallBackBM!K:K,MATCH($P917,G_FallBackBM!$P:$P,0)))/INDEX(G_FallBackBM!$H:$H,MATCH($P917,G_FallBackBM!$P:$P,0))))</f>
        <v/>
      </c>
      <c r="L917" s="390" t="str">
        <f>IF($E917="","",L902*IF(INDEX(G_FallBackBM!$H:$H,MATCH($P917,G_FallBackBM!$P:$P,0))=0,0,SUM(INDEX(G_FallBackBM!L:L,MATCH($P917,G_FallBackBM!$P:$P,0)))/INDEX(G_FallBackBM!$H:$H,MATCH($P917,G_FallBackBM!$P:$P,0))))</f>
        <v/>
      </c>
      <c r="M917" s="390" t="str">
        <f>IF($E917="","",M902*IF(INDEX(G_FallBackBM!$H:$H,MATCH($P917,G_FallBackBM!$P:$P,0))=0,0,SUM(INDEX(G_FallBackBM!M:M,MATCH($P917,G_FallBackBM!$P:$P,0)))/INDEX(G_FallBackBM!$H:$H,MATCH($P917,G_FallBackBM!$P:$P,0))))</f>
        <v/>
      </c>
      <c r="N917" s="390" t="str">
        <f>IF($E917="","",N902*IF(INDEX(G_FallBackBM!$H:$H,MATCH($P917,G_FallBackBM!$P:$P,0))=0,0,SUM(INDEX(G_FallBackBM!N:N,MATCH($P917,G_FallBackBM!$P:$P,0)))/INDEX(G_FallBackBM!$H:$H,MATCH($P917,G_FallBackBM!$P:$P,0))))</f>
        <v/>
      </c>
      <c r="P917" s="175" t="str">
        <f>EUconst_SubAbsoluteReduction&amp;R882</f>
        <v>AbsRed_Подинсталация на еталон за гориво, CL, не-CBAM</v>
      </c>
    </row>
    <row r="918" spans="1:18" ht="12.75" customHeight="1" x14ac:dyDescent="0.2">
      <c r="B918" s="343"/>
      <c r="C918" s="343"/>
      <c r="D918" s="344">
        <v>8</v>
      </c>
      <c r="E918" s="1298" t="str">
        <f t="shared" si="73"/>
        <v/>
      </c>
      <c r="F918" s="1299"/>
      <c r="G918" s="755" t="str">
        <f t="shared" si="74"/>
        <v/>
      </c>
      <c r="H918" s="756"/>
      <c r="I918" s="390" t="str">
        <f>IF($E918="","",I903*IF(INDEX(G_FallBackBM!$H:$H,MATCH($P918,G_FallBackBM!$P:$P,0))=0,0,SUM(INDEX(G_FallBackBM!I:I,MATCH($P918,G_FallBackBM!$P:$P,0)))/INDEX(G_FallBackBM!$H:$H,MATCH($P918,G_FallBackBM!$P:$P,0))))</f>
        <v/>
      </c>
      <c r="J918" s="390" t="str">
        <f>IF($E918="","",J903*IF(INDEX(G_FallBackBM!$H:$H,MATCH($P918,G_FallBackBM!$P:$P,0))=0,0,SUM(INDEX(G_FallBackBM!J:J,MATCH($P918,G_FallBackBM!$P:$P,0)))/INDEX(G_FallBackBM!$H:$H,MATCH($P918,G_FallBackBM!$P:$P,0))))</f>
        <v/>
      </c>
      <c r="K918" s="390" t="str">
        <f>IF($E918="","",K903*IF(INDEX(G_FallBackBM!$H:$H,MATCH($P918,G_FallBackBM!$P:$P,0))=0,0,SUM(INDEX(G_FallBackBM!K:K,MATCH($P918,G_FallBackBM!$P:$P,0)))/INDEX(G_FallBackBM!$H:$H,MATCH($P918,G_FallBackBM!$P:$P,0))))</f>
        <v/>
      </c>
      <c r="L918" s="390" t="str">
        <f>IF($E918="","",L903*IF(INDEX(G_FallBackBM!$H:$H,MATCH($P918,G_FallBackBM!$P:$P,0))=0,0,SUM(INDEX(G_FallBackBM!L:L,MATCH($P918,G_FallBackBM!$P:$P,0)))/INDEX(G_FallBackBM!$H:$H,MATCH($P918,G_FallBackBM!$P:$P,0))))</f>
        <v/>
      </c>
      <c r="M918" s="390" t="str">
        <f>IF($E918="","",M903*IF(INDEX(G_FallBackBM!$H:$H,MATCH($P918,G_FallBackBM!$P:$P,0))=0,0,SUM(INDEX(G_FallBackBM!M:M,MATCH($P918,G_FallBackBM!$P:$P,0)))/INDEX(G_FallBackBM!$H:$H,MATCH($P918,G_FallBackBM!$P:$P,0))))</f>
        <v/>
      </c>
      <c r="N918" s="390" t="str">
        <f>IF($E918="","",N903*IF(INDEX(G_FallBackBM!$H:$H,MATCH($P918,G_FallBackBM!$P:$P,0))=0,0,SUM(INDEX(G_FallBackBM!N:N,MATCH($P918,G_FallBackBM!$P:$P,0)))/INDEX(G_FallBackBM!$H:$H,MATCH($P918,G_FallBackBM!$P:$P,0))))</f>
        <v/>
      </c>
      <c r="P918" s="175" t="str">
        <f>EUconst_SubAbsoluteReduction&amp;R882</f>
        <v>AbsRed_Подинсталация на еталон за гориво, CL, не-CBAM</v>
      </c>
    </row>
    <row r="919" spans="1:18" ht="12.75" customHeight="1" x14ac:dyDescent="0.2">
      <c r="B919" s="343"/>
      <c r="C919" s="343"/>
      <c r="D919" s="344">
        <v>9</v>
      </c>
      <c r="E919" s="1298" t="str">
        <f t="shared" si="73"/>
        <v/>
      </c>
      <c r="F919" s="1299"/>
      <c r="G919" s="755" t="str">
        <f t="shared" si="74"/>
        <v/>
      </c>
      <c r="H919" s="756"/>
      <c r="I919" s="390" t="str">
        <f>IF($E919="","",I904*IF(INDEX(G_FallBackBM!$H:$H,MATCH($P919,G_FallBackBM!$P:$P,0))=0,0,SUM(INDEX(G_FallBackBM!I:I,MATCH($P919,G_FallBackBM!$P:$P,0)))/INDEX(G_FallBackBM!$H:$H,MATCH($P919,G_FallBackBM!$P:$P,0))))</f>
        <v/>
      </c>
      <c r="J919" s="390" t="str">
        <f>IF($E919="","",J904*IF(INDEX(G_FallBackBM!$H:$H,MATCH($P919,G_FallBackBM!$P:$P,0))=0,0,SUM(INDEX(G_FallBackBM!J:J,MATCH($P919,G_FallBackBM!$P:$P,0)))/INDEX(G_FallBackBM!$H:$H,MATCH($P919,G_FallBackBM!$P:$P,0))))</f>
        <v/>
      </c>
      <c r="K919" s="390" t="str">
        <f>IF($E919="","",K904*IF(INDEX(G_FallBackBM!$H:$H,MATCH($P919,G_FallBackBM!$P:$P,0))=0,0,SUM(INDEX(G_FallBackBM!K:K,MATCH($P919,G_FallBackBM!$P:$P,0)))/INDEX(G_FallBackBM!$H:$H,MATCH($P919,G_FallBackBM!$P:$P,0))))</f>
        <v/>
      </c>
      <c r="L919" s="390" t="str">
        <f>IF($E919="","",L904*IF(INDEX(G_FallBackBM!$H:$H,MATCH($P919,G_FallBackBM!$P:$P,0))=0,0,SUM(INDEX(G_FallBackBM!L:L,MATCH($P919,G_FallBackBM!$P:$P,0)))/INDEX(G_FallBackBM!$H:$H,MATCH($P919,G_FallBackBM!$P:$P,0))))</f>
        <v/>
      </c>
      <c r="M919" s="390" t="str">
        <f>IF($E919="","",M904*IF(INDEX(G_FallBackBM!$H:$H,MATCH($P919,G_FallBackBM!$P:$P,0))=0,0,SUM(INDEX(G_FallBackBM!M:M,MATCH($P919,G_FallBackBM!$P:$P,0)))/INDEX(G_FallBackBM!$H:$H,MATCH($P919,G_FallBackBM!$P:$P,0))))</f>
        <v/>
      </c>
      <c r="N919" s="390" t="str">
        <f>IF($E919="","",N904*IF(INDEX(G_FallBackBM!$H:$H,MATCH($P919,G_FallBackBM!$P:$P,0))=0,0,SUM(INDEX(G_FallBackBM!N:N,MATCH($P919,G_FallBackBM!$P:$P,0)))/INDEX(G_FallBackBM!$H:$H,MATCH($P919,G_FallBackBM!$P:$P,0))))</f>
        <v/>
      </c>
      <c r="P919" s="175" t="str">
        <f>EUconst_SubAbsoluteReduction&amp;R882</f>
        <v>AbsRed_Подинсталация на еталон за гориво, CL, не-CBAM</v>
      </c>
    </row>
    <row r="920" spans="1:18" ht="12.75" customHeight="1" x14ac:dyDescent="0.2">
      <c r="B920" s="343"/>
      <c r="C920" s="343"/>
      <c r="D920" s="344">
        <v>10</v>
      </c>
      <c r="E920" s="1300" t="str">
        <f t="shared" si="73"/>
        <v/>
      </c>
      <c r="F920" s="1301"/>
      <c r="G920" s="753" t="str">
        <f t="shared" si="74"/>
        <v/>
      </c>
      <c r="H920" s="754"/>
      <c r="I920" s="391" t="str">
        <f>IF($E920="","",I905*IF(INDEX(G_FallBackBM!$H:$H,MATCH($P920,G_FallBackBM!$P:$P,0))=0,0,SUM(INDEX(G_FallBackBM!I:I,MATCH($P920,G_FallBackBM!$P:$P,0)))/INDEX(G_FallBackBM!$H:$H,MATCH($P920,G_FallBackBM!$P:$P,0))))</f>
        <v/>
      </c>
      <c r="J920" s="391" t="str">
        <f>IF($E920="","",J905*IF(INDEX(G_FallBackBM!$H:$H,MATCH($P920,G_FallBackBM!$P:$P,0))=0,0,SUM(INDEX(G_FallBackBM!J:J,MATCH($P920,G_FallBackBM!$P:$P,0)))/INDEX(G_FallBackBM!$H:$H,MATCH($P920,G_FallBackBM!$P:$P,0))))</f>
        <v/>
      </c>
      <c r="K920" s="391" t="str">
        <f>IF($E920="","",K905*IF(INDEX(G_FallBackBM!$H:$H,MATCH($P920,G_FallBackBM!$P:$P,0))=0,0,SUM(INDEX(G_FallBackBM!K:K,MATCH($P920,G_FallBackBM!$P:$P,0)))/INDEX(G_FallBackBM!$H:$H,MATCH($P920,G_FallBackBM!$P:$P,0))))</f>
        <v/>
      </c>
      <c r="L920" s="391" t="str">
        <f>IF($E920="","",L905*IF(INDEX(G_FallBackBM!$H:$H,MATCH($P920,G_FallBackBM!$P:$P,0))=0,0,SUM(INDEX(G_FallBackBM!L:L,MATCH($P920,G_FallBackBM!$P:$P,0)))/INDEX(G_FallBackBM!$H:$H,MATCH($P920,G_FallBackBM!$P:$P,0))))</f>
        <v/>
      </c>
      <c r="M920" s="391" t="str">
        <f>IF($E920="","",M905*IF(INDEX(G_FallBackBM!$H:$H,MATCH($P920,G_FallBackBM!$P:$P,0))=0,0,SUM(INDEX(G_FallBackBM!M:M,MATCH($P920,G_FallBackBM!$P:$P,0)))/INDEX(G_FallBackBM!$H:$H,MATCH($P920,G_FallBackBM!$P:$P,0))))</f>
        <v/>
      </c>
      <c r="N920" s="391" t="str">
        <f>IF($E920="","",N905*IF(INDEX(G_FallBackBM!$H:$H,MATCH($P920,G_FallBackBM!$P:$P,0))=0,0,SUM(INDEX(G_FallBackBM!N:N,MATCH($P920,G_FallBackBM!$P:$P,0)))/INDEX(G_FallBackBM!$H:$H,MATCH($P920,G_FallBackBM!$P:$P,0))))</f>
        <v/>
      </c>
      <c r="P920" s="175" t="str">
        <f>EUconst_SubAbsoluteReduction&amp;R882</f>
        <v>AbsRed_Подинсталация на еталон за гориво, CL, не-CBAM</v>
      </c>
    </row>
    <row r="921" spans="1:18" ht="12.75" customHeight="1" x14ac:dyDescent="0.2">
      <c r="B921" s="343"/>
      <c r="C921" s="343"/>
      <c r="H921" s="669" t="str">
        <f>Translations!$B$323</f>
        <v>ОБЩО</v>
      </c>
      <c r="I921" s="386" t="str">
        <f t="shared" ref="I921:N921" si="75">IF(I891=EUconst_Cessation,-1,IF(COUNT(I911:I920)=0,"",SUM(I911:I920)))</f>
        <v/>
      </c>
      <c r="J921" s="386" t="str">
        <f t="shared" si="75"/>
        <v/>
      </c>
      <c r="K921" s="386" t="str">
        <f t="shared" si="75"/>
        <v/>
      </c>
      <c r="L921" s="386" t="str">
        <f t="shared" si="75"/>
        <v/>
      </c>
      <c r="M921" s="386" t="str">
        <f t="shared" si="75"/>
        <v/>
      </c>
      <c r="N921" s="386" t="str">
        <f t="shared" si="75"/>
        <v/>
      </c>
    </row>
    <row r="922" spans="1:18" ht="12.75" customHeight="1" x14ac:dyDescent="0.2"/>
    <row r="923" spans="1:18" ht="5.0999999999999996" customHeight="1" thickBot="1" x14ac:dyDescent="0.25">
      <c r="E923" s="432"/>
      <c r="F923" s="644"/>
      <c r="G923" s="644"/>
      <c r="H923" s="644"/>
      <c r="I923" s="644"/>
      <c r="J923" s="644"/>
      <c r="K923" s="644"/>
      <c r="L923" s="644"/>
      <c r="M923" s="644"/>
      <c r="N923" s="644"/>
    </row>
    <row r="924" spans="1:18" ht="5.0999999999999996" customHeight="1" thickBot="1" x14ac:dyDescent="0.3">
      <c r="C924" s="433"/>
      <c r="D924" s="433"/>
      <c r="E924" s="433"/>
      <c r="F924" s="433"/>
      <c r="G924" s="433"/>
      <c r="H924" s="433"/>
      <c r="I924" s="433"/>
      <c r="J924" s="433"/>
      <c r="K924" s="433"/>
      <c r="L924" s="433"/>
      <c r="M924" s="433"/>
      <c r="N924" s="433"/>
    </row>
    <row r="925" spans="1:18" ht="20.100000000000001" customHeight="1" thickBot="1" x14ac:dyDescent="0.25">
      <c r="A925" s="409">
        <v>7</v>
      </c>
      <c r="C925" s="385">
        <f>C882+1</f>
        <v>16</v>
      </c>
      <c r="D925" s="1302" t="str">
        <f>Translations!$B$297</f>
        <v>"Fall-back" подинсталация:</v>
      </c>
      <c r="E925" s="1303"/>
      <c r="F925" s="1303"/>
      <c r="G925" s="1303"/>
      <c r="H925" s="1304"/>
      <c r="I925" s="1305" t="str">
        <f>INDEX(EUconst_FallBackListNames,C925-10)</f>
        <v>Подинсталация на бенчмарка за гориво, не-CL, не-CBAM</v>
      </c>
      <c r="J925" s="1306"/>
      <c r="K925" s="1306"/>
      <c r="L925" s="1307"/>
      <c r="M925" s="1308" t="str">
        <f>IF(ISBLANK(INDEX(CNTR_FallBackSubInstRelevant,C925-10)),"",IF(INDEX(CNTR_FallBackSubInstRelevant,C925-10),EUConst_Relevant,EUConst_NotRelevant))</f>
        <v/>
      </c>
      <c r="N925" s="1309"/>
      <c r="P925" s="295" t="str">
        <f>Translations!$B$325</f>
        <v>Подробности: Fall-back BM</v>
      </c>
      <c r="R925" s="668" t="str">
        <f>I925</f>
        <v>Подинсталация на бенчмарка за гориво, не-CL, не-CBAM</v>
      </c>
    </row>
    <row r="926" spans="1:18" ht="5.0999999999999996" customHeight="1" x14ac:dyDescent="0.2"/>
    <row r="927" spans="1:18" ht="25.5" customHeight="1" x14ac:dyDescent="0.2">
      <c r="E927" s="736"/>
      <c r="F927" s="736"/>
      <c r="G927" s="736"/>
      <c r="H927" s="746" t="str">
        <f>Translations!$B$271</f>
        <v>Референтна стойност</v>
      </c>
      <c r="I927" s="1268">
        <f>INDEX(EUconst_EndOfPeriods,COLUMNS($I$281:I927))</f>
        <v>2025</v>
      </c>
      <c r="J927" s="1268">
        <f>INDEX(EUconst_EndOfPeriods,COLUMNS($I$281:J927))</f>
        <v>2030</v>
      </c>
      <c r="K927" s="1268">
        <f>INDEX(EUconst_EndOfPeriods,COLUMNS($I$281:K927))</f>
        <v>2035</v>
      </c>
      <c r="L927" s="1268">
        <f>INDEX(EUconst_EndOfPeriods,COLUMNS($I$281:L927))</f>
        <v>2040</v>
      </c>
      <c r="M927" s="1268">
        <f>INDEX(EUconst_EndOfPeriods,COLUMNS($I$281:M927))</f>
        <v>2045</v>
      </c>
      <c r="N927" s="1268">
        <f>INDEX(EUconst_EndOfPeriods,COLUMNS($I$281:N927))</f>
        <v>2050</v>
      </c>
    </row>
    <row r="928" spans="1:18" ht="12.75" customHeight="1" x14ac:dyDescent="0.2">
      <c r="E928" s="736"/>
      <c r="F928" s="736"/>
      <c r="G928" s="736"/>
      <c r="H928" s="456" t="str">
        <f>INDEX(G_FallBackBM!H:H,MATCH(P929,G_FallBackBM!$P:$P,0)-1)</f>
        <v>t CO2e / TJ</v>
      </c>
      <c r="I928" s="1269"/>
      <c r="J928" s="1269"/>
      <c r="K928" s="1269"/>
      <c r="L928" s="1269"/>
      <c r="M928" s="1269"/>
      <c r="N928" s="1269"/>
    </row>
    <row r="929" spans="2:16" ht="12.75" customHeight="1" x14ac:dyDescent="0.2">
      <c r="B929" s="343"/>
      <c r="C929" s="343"/>
      <c r="D929" s="752" t="s">
        <v>117</v>
      </c>
      <c r="E929" s="1275" t="str">
        <f>Translations!$B$319</f>
        <v>Цели в сравнение с базовата стойност</v>
      </c>
      <c r="F929" s="1275"/>
      <c r="G929" s="1276"/>
      <c r="H929" s="764" t="str">
        <f>INDEX(G_FallBackBM!H:H,MATCH($P929,G_FallBackBM!$P:$P,0))</f>
        <v/>
      </c>
      <c r="I929" s="441" t="str">
        <f>INDEX(G_FallBackBM!I:I,MATCH($P929,G_FallBackBM!$P:$P,0))</f>
        <v>N.A.</v>
      </c>
      <c r="J929" s="441" t="str">
        <f>INDEX(G_FallBackBM!J:J,MATCH($P929,G_FallBackBM!$P:$P,0))</f>
        <v>N.A.</v>
      </c>
      <c r="K929" s="441" t="str">
        <f>INDEX(G_FallBackBM!K:K,MATCH($P929,G_FallBackBM!$P:$P,0))</f>
        <v>N.A.</v>
      </c>
      <c r="L929" s="441" t="str">
        <f>INDEX(G_FallBackBM!L:L,MATCH($P929,G_FallBackBM!$P:$P,0))</f>
        <v>N.A.</v>
      </c>
      <c r="M929" s="441" t="str">
        <f>INDEX(G_FallBackBM!M:M,MATCH($P929,G_FallBackBM!$P:$P,0))</f>
        <v>N.A.</v>
      </c>
      <c r="N929" s="441" t="str">
        <f>INDEX(G_FallBackBM!N:N,MATCH($P929,G_FallBackBM!$P:$P,0))</f>
        <v>N.A.</v>
      </c>
      <c r="P929" s="312" t="str">
        <f>EUconst_SubRelToBaseline&amp;R925</f>
        <v>RelBL_Подинсталация на бенчмарка за гориво, не-CL, не-CBAM</v>
      </c>
    </row>
    <row r="930" spans="2:16" ht="12.75" customHeight="1" x14ac:dyDescent="0.2">
      <c r="B930" s="343"/>
      <c r="C930" s="343"/>
      <c r="D930" s="752" t="s">
        <v>118</v>
      </c>
      <c r="E930" s="1277" t="str">
        <f>Translations!$B$320</f>
        <v>Цели спрямо съответната стойност на БМ</v>
      </c>
      <c r="F930" s="1277"/>
      <c r="G930" s="1278"/>
      <c r="H930" s="765">
        <f>INDEX(G_FallBackBM!H:H,MATCH($P930,G_FallBackBM!$P:$P,0))</f>
        <v>42.6</v>
      </c>
      <c r="I930" s="381" t="str">
        <f>INDEX(G_FallBackBM!I:I,MATCH($P930,G_FallBackBM!$P:$P,0))</f>
        <v/>
      </c>
      <c r="J930" s="381" t="str">
        <f>INDEX(G_FallBackBM!J:J,MATCH($P930,G_FallBackBM!$P:$P,0))</f>
        <v/>
      </c>
      <c r="K930" s="381" t="str">
        <f>INDEX(G_FallBackBM!K:K,MATCH($P930,G_FallBackBM!$P:$P,0))</f>
        <v/>
      </c>
      <c r="L930" s="381" t="str">
        <f>INDEX(G_FallBackBM!L:L,MATCH($P930,G_FallBackBM!$P:$P,0))</f>
        <v/>
      </c>
      <c r="M930" s="381" t="str">
        <f>INDEX(G_FallBackBM!M:M,MATCH($P930,G_FallBackBM!$P:$P,0))</f>
        <v/>
      </c>
      <c r="N930" s="381" t="str">
        <f>INDEX(G_FallBackBM!N:N,MATCH($P930,G_FallBackBM!$P:$P,0))</f>
        <v/>
      </c>
      <c r="P930" s="312" t="str">
        <f>EUconst_SubRelToBM&amp;R925</f>
        <v>RelBM_Подинсталация на бенчмарка за гориво, не-CL, не-CBAM</v>
      </c>
    </row>
    <row r="931" spans="2:16" ht="5.0999999999999996" customHeight="1" x14ac:dyDescent="0.2">
      <c r="B931" s="343"/>
      <c r="C931" s="343"/>
    </row>
    <row r="932" spans="2:16" ht="25.5" customHeight="1" x14ac:dyDescent="0.2">
      <c r="B932" s="343"/>
      <c r="C932" s="343"/>
      <c r="D932" s="736"/>
      <c r="E932" s="736"/>
      <c r="F932" s="736"/>
      <c r="G932" s="736"/>
      <c r="H932" s="746" t="str">
        <f>Translations!$B$271</f>
        <v>Референтна стойност</v>
      </c>
      <c r="I932" s="1268">
        <f>INDEX(EUconst_EndOfPeriods,COLUMNS($I$281:I932))</f>
        <v>2025</v>
      </c>
      <c r="J932" s="1268">
        <f>INDEX(EUconst_EndOfPeriods,COLUMNS($I$281:J932))</f>
        <v>2030</v>
      </c>
      <c r="K932" s="1268">
        <f>INDEX(EUconst_EndOfPeriods,COLUMNS($I$281:K932))</f>
        <v>2035</v>
      </c>
      <c r="L932" s="1268">
        <f>INDEX(EUconst_EndOfPeriods,COLUMNS($I$281:L932))</f>
        <v>2040</v>
      </c>
      <c r="M932" s="1268">
        <f>INDEX(EUconst_EndOfPeriods,COLUMNS($I$281:M932))</f>
        <v>2045</v>
      </c>
      <c r="N932" s="1268">
        <f>INDEX(EUconst_EndOfPeriods,COLUMNS($I$281:N932))</f>
        <v>2050</v>
      </c>
    </row>
    <row r="933" spans="2:16" ht="12.75" customHeight="1" x14ac:dyDescent="0.2">
      <c r="B933" s="343"/>
      <c r="C933" s="343"/>
      <c r="G933" s="736"/>
      <c r="H933" s="456" t="str">
        <f>H928</f>
        <v>t CO2e / TJ</v>
      </c>
      <c r="I933" s="1269"/>
      <c r="J933" s="1269"/>
      <c r="K933" s="1269"/>
      <c r="L933" s="1269"/>
      <c r="M933" s="1269"/>
      <c r="N933" s="1269"/>
    </row>
    <row r="934" spans="2:16" ht="12.75" customHeight="1" x14ac:dyDescent="0.2">
      <c r="B934" s="343"/>
      <c r="C934" s="343"/>
      <c r="D934" s="752" t="s">
        <v>119</v>
      </c>
      <c r="E934" s="1274" t="str">
        <f>Translations!$B$321</f>
        <v>Абсолютно специфично намаление в сравнение с изходното ниво</v>
      </c>
      <c r="F934" s="1274"/>
      <c r="G934" s="1274"/>
      <c r="H934" s="766" t="str">
        <f>INDEX(G_FallBackBM!H:H,MATCH($P934,G_FallBackBM!$P:$P,0))</f>
        <v/>
      </c>
      <c r="I934" s="767" t="str">
        <f>INDEX(G_FallBackBM!I:I,MATCH($P934,G_FallBackBM!$P:$P,0))</f>
        <v/>
      </c>
      <c r="J934" s="767" t="str">
        <f>INDEX(G_FallBackBM!J:J,MATCH($P934,G_FallBackBM!$P:$P,0))</f>
        <v/>
      </c>
      <c r="K934" s="767" t="str">
        <f>INDEX(G_FallBackBM!K:K,MATCH($P934,G_FallBackBM!$P:$P,0))</f>
        <v/>
      </c>
      <c r="L934" s="767" t="str">
        <f>INDEX(G_FallBackBM!L:L,MATCH($P934,G_FallBackBM!$P:$P,0))</f>
        <v/>
      </c>
      <c r="M934" s="767" t="str">
        <f>INDEX(G_FallBackBM!M:M,MATCH($P934,G_FallBackBM!$P:$P,0))</f>
        <v/>
      </c>
      <c r="N934" s="767" t="str">
        <f>INDEX(G_FallBackBM!N:N,MATCH($P934,G_FallBackBM!$P:$P,0))</f>
        <v/>
      </c>
      <c r="P934" s="175" t="str">
        <f>EUconst_SubAbsoluteReduction&amp;R925</f>
        <v>AbsRed_Подинсталация на бенчмарка за гориво, не-CL, не-CBAM</v>
      </c>
    </row>
    <row r="935" spans="2:16" ht="5.0999999999999996" customHeight="1" x14ac:dyDescent="0.2">
      <c r="B935" s="343"/>
      <c r="C935" s="343"/>
    </row>
    <row r="936" spans="2:16" ht="12.75" customHeight="1" x14ac:dyDescent="0.2">
      <c r="B936" s="343"/>
      <c r="C936" s="343"/>
      <c r="D936" s="752" t="s">
        <v>120</v>
      </c>
      <c r="E936" s="30" t="str">
        <f>Translations!$B$322</f>
        <v>Дял на въздействието на всяка мярка (100 % = стойността по точка iii.)</v>
      </c>
    </row>
    <row r="937" spans="2:16" ht="5.0999999999999996" customHeight="1" x14ac:dyDescent="0.2">
      <c r="B937" s="343"/>
      <c r="C937" s="343"/>
    </row>
    <row r="938" spans="2:16" ht="12.75" customHeight="1" x14ac:dyDescent="0.2">
      <c r="B938" s="343"/>
      <c r="C938" s="343"/>
      <c r="D938" s="752"/>
      <c r="E938" s="387" t="str">
        <f>Translations!$B$199</f>
        <v>Мярка</v>
      </c>
      <c r="F938" s="644"/>
      <c r="G938" s="1296" t="str">
        <f>Translations!$B$228</f>
        <v>Инвестиции</v>
      </c>
      <c r="H938" s="1297"/>
      <c r="I938" s="388">
        <v>2025</v>
      </c>
      <c r="J938" s="388">
        <v>2030</v>
      </c>
      <c r="K938" s="388">
        <v>2035</v>
      </c>
      <c r="L938" s="388">
        <v>2040</v>
      </c>
      <c r="M938" s="388">
        <v>2045</v>
      </c>
      <c r="N938" s="388">
        <v>2050</v>
      </c>
    </row>
    <row r="939" spans="2:16" ht="12.75" customHeight="1" x14ac:dyDescent="0.2">
      <c r="B939" s="343"/>
      <c r="C939" s="343"/>
      <c r="D939" s="344">
        <v>1</v>
      </c>
      <c r="E939" s="1310" t="str">
        <f>IF(INDEX(G_FallBackBM!E:E,MATCH($P939,G_FallBackBM!$P:$P,0))="","",INDEX(G_FallBackBM!E:E,MATCH($P939,G_FallBackBM!$P:$P,0)))</f>
        <v/>
      </c>
      <c r="F939" s="1310"/>
      <c r="G939" s="760" t="str">
        <f>IF(INDEX(G_FallBackBM!G:G,MATCH($P939,G_FallBackBM!$P:$P,0))="","",INDEX(G_FallBackBM!G:G,MATCH($P939,G_FallBackBM!$P:$P,0)))</f>
        <v/>
      </c>
      <c r="H939" s="761"/>
      <c r="I939" s="389" t="str">
        <f>IF($E939="","",INDEX(G_FallBackBM!I:I,MATCH($P939,G_FallBackBM!$P:$P,0)))</f>
        <v/>
      </c>
      <c r="J939" s="389" t="str">
        <f>IF($E939="","",INDEX(G_FallBackBM!J:J,MATCH($P939,G_FallBackBM!$P:$P,0)))</f>
        <v/>
      </c>
      <c r="K939" s="389" t="str">
        <f>IF($E939="","",INDEX(G_FallBackBM!K:K,MATCH($P939,G_FallBackBM!$P:$P,0)))</f>
        <v/>
      </c>
      <c r="L939" s="389" t="str">
        <f>IF($E939="","",INDEX(G_FallBackBM!L:L,MATCH($P939,G_FallBackBM!$P:$P,0)))</f>
        <v/>
      </c>
      <c r="M939" s="389" t="str">
        <f>IF($E939="","",INDEX(G_FallBackBM!M:M,MATCH($P939,G_FallBackBM!$P:$P,0)))</f>
        <v/>
      </c>
      <c r="N939" s="389" t="str">
        <f>IF($E939="","",INDEX(G_FallBackBM!N:N,MATCH($P939,G_FallBackBM!$P:$P,0)))</f>
        <v/>
      </c>
      <c r="P939" s="175" t="str">
        <f>EUconst_SubMeasureImpact&amp;R925&amp;"_"&amp;D939</f>
        <v>SubMeasImp_Подинсталация на бенчмарка за гориво, не-CL, не-CBAM_1</v>
      </c>
    </row>
    <row r="940" spans="2:16" ht="12.75" customHeight="1" x14ac:dyDescent="0.2">
      <c r="B940" s="343"/>
      <c r="C940" s="343"/>
      <c r="D940" s="344">
        <v>2</v>
      </c>
      <c r="E940" s="1298" t="str">
        <f>IF(INDEX(G_FallBackBM!E:E,MATCH($P940,G_FallBackBM!$P:$P,0))="","",INDEX(G_FallBackBM!E:E,MATCH($P940,G_FallBackBM!$P:$P,0)))</f>
        <v/>
      </c>
      <c r="F940" s="1299"/>
      <c r="G940" s="755" t="str">
        <f>IF(INDEX(G_FallBackBM!G:G,MATCH($P940,G_FallBackBM!$P:$P,0))="","",INDEX(G_FallBackBM!G:G,MATCH($P940,G_FallBackBM!$P:$P,0)))</f>
        <v/>
      </c>
      <c r="H940" s="756"/>
      <c r="I940" s="390" t="str">
        <f>IF($E940="","",INDEX(G_FallBackBM!I:I,MATCH($P940,G_FallBackBM!$P:$P,0)))</f>
        <v/>
      </c>
      <c r="J940" s="390" t="str">
        <f>IF($E940="","",INDEX(G_FallBackBM!J:J,MATCH($P940,G_FallBackBM!$P:$P,0)))</f>
        <v/>
      </c>
      <c r="K940" s="390" t="str">
        <f>IF($E940="","",INDEX(G_FallBackBM!K:K,MATCH($P940,G_FallBackBM!$P:$P,0)))</f>
        <v/>
      </c>
      <c r="L940" s="390" t="str">
        <f>IF($E940="","",INDEX(G_FallBackBM!L:L,MATCH($P940,G_FallBackBM!$P:$P,0)))</f>
        <v/>
      </c>
      <c r="M940" s="390" t="str">
        <f>IF($E940="","",INDEX(G_FallBackBM!M:M,MATCH($P940,G_FallBackBM!$P:$P,0)))</f>
        <v/>
      </c>
      <c r="N940" s="390" t="str">
        <f>IF($E940="","",INDEX(G_FallBackBM!N:N,MATCH($P940,G_FallBackBM!$P:$P,0)))</f>
        <v/>
      </c>
      <c r="P940" s="175" t="str">
        <f>EUconst_SubMeasureImpact&amp;R925&amp;"_"&amp;D940</f>
        <v>SubMeasImp_Подинсталация на бенчмарка за гориво, не-CL, не-CBAM_2</v>
      </c>
    </row>
    <row r="941" spans="2:16" ht="12.75" customHeight="1" x14ac:dyDescent="0.2">
      <c r="B941" s="343"/>
      <c r="C941" s="343"/>
      <c r="D941" s="344">
        <v>3</v>
      </c>
      <c r="E941" s="1298" t="str">
        <f>IF(INDEX(G_FallBackBM!E:E,MATCH($P941,G_FallBackBM!$P:$P,0))="","",INDEX(G_FallBackBM!E:E,MATCH($P941,G_FallBackBM!$P:$P,0)))</f>
        <v/>
      </c>
      <c r="F941" s="1299"/>
      <c r="G941" s="755" t="str">
        <f>IF(INDEX(G_FallBackBM!G:G,MATCH($P941,G_FallBackBM!$P:$P,0))="","",INDEX(G_FallBackBM!G:G,MATCH($P941,G_FallBackBM!$P:$P,0)))</f>
        <v/>
      </c>
      <c r="H941" s="756"/>
      <c r="I941" s="390" t="str">
        <f>IF($E941="","",INDEX(G_FallBackBM!I:I,MATCH($P941,G_FallBackBM!$P:$P,0)))</f>
        <v/>
      </c>
      <c r="J941" s="390" t="str">
        <f>IF($E941="","",INDEX(G_FallBackBM!J:J,MATCH($P941,G_FallBackBM!$P:$P,0)))</f>
        <v/>
      </c>
      <c r="K941" s="390" t="str">
        <f>IF($E941="","",INDEX(G_FallBackBM!K:K,MATCH($P941,G_FallBackBM!$P:$P,0)))</f>
        <v/>
      </c>
      <c r="L941" s="390" t="str">
        <f>IF($E941="","",INDEX(G_FallBackBM!L:L,MATCH($P941,G_FallBackBM!$P:$P,0)))</f>
        <v/>
      </c>
      <c r="M941" s="390" t="str">
        <f>IF($E941="","",INDEX(G_FallBackBM!M:M,MATCH($P941,G_FallBackBM!$P:$P,0)))</f>
        <v/>
      </c>
      <c r="N941" s="390" t="str">
        <f>IF($E941="","",INDEX(G_FallBackBM!N:N,MATCH($P941,G_FallBackBM!$P:$P,0)))</f>
        <v/>
      </c>
      <c r="P941" s="175" t="str">
        <f>EUconst_SubMeasureImpact&amp;R925&amp;"_"&amp;D941</f>
        <v>SubMeasImp_Подинсталация на бенчмарка за гориво, не-CL, не-CBAM_3</v>
      </c>
    </row>
    <row r="942" spans="2:16" ht="12.75" customHeight="1" x14ac:dyDescent="0.2">
      <c r="B942" s="343"/>
      <c r="C942" s="343"/>
      <c r="D942" s="344">
        <v>4</v>
      </c>
      <c r="E942" s="1298" t="str">
        <f>IF(INDEX(G_FallBackBM!E:E,MATCH($P942,G_FallBackBM!$P:$P,0))="","",INDEX(G_FallBackBM!E:E,MATCH($P942,G_FallBackBM!$P:$P,0)))</f>
        <v/>
      </c>
      <c r="F942" s="1299"/>
      <c r="G942" s="755" t="str">
        <f>IF(INDEX(G_FallBackBM!G:G,MATCH($P942,G_FallBackBM!$P:$P,0))="","",INDEX(G_FallBackBM!G:G,MATCH($P942,G_FallBackBM!$P:$P,0)))</f>
        <v/>
      </c>
      <c r="H942" s="756"/>
      <c r="I942" s="390" t="str">
        <f>IF($E942="","",INDEX(G_FallBackBM!I:I,MATCH($P942,G_FallBackBM!$P:$P,0)))</f>
        <v/>
      </c>
      <c r="J942" s="390" t="str">
        <f>IF($E942="","",INDEX(G_FallBackBM!J:J,MATCH($P942,G_FallBackBM!$P:$P,0)))</f>
        <v/>
      </c>
      <c r="K942" s="390" t="str">
        <f>IF($E942="","",INDEX(G_FallBackBM!K:K,MATCH($P942,G_FallBackBM!$P:$P,0)))</f>
        <v/>
      </c>
      <c r="L942" s="390" t="str">
        <f>IF($E942="","",INDEX(G_FallBackBM!L:L,MATCH($P942,G_FallBackBM!$P:$P,0)))</f>
        <v/>
      </c>
      <c r="M942" s="390" t="str">
        <f>IF($E942="","",INDEX(G_FallBackBM!M:M,MATCH($P942,G_FallBackBM!$P:$P,0)))</f>
        <v/>
      </c>
      <c r="N942" s="390" t="str">
        <f>IF($E942="","",INDEX(G_FallBackBM!N:N,MATCH($P942,G_FallBackBM!$P:$P,0)))</f>
        <v/>
      </c>
      <c r="P942" s="175" t="str">
        <f>EUconst_SubMeasureImpact&amp;R925&amp;"_"&amp;D942</f>
        <v>SubMeasImp_Подинсталация на бенчмарка за гориво, не-CL, не-CBAM_4</v>
      </c>
    </row>
    <row r="943" spans="2:16" ht="12.75" customHeight="1" x14ac:dyDescent="0.2">
      <c r="B943" s="343"/>
      <c r="C943" s="343"/>
      <c r="D943" s="344">
        <v>5</v>
      </c>
      <c r="E943" s="1298" t="str">
        <f>IF(INDEX(G_FallBackBM!E:E,MATCH($P943,G_FallBackBM!$P:$P,0))="","",INDEX(G_FallBackBM!E:E,MATCH($P943,G_FallBackBM!$P:$P,0)))</f>
        <v/>
      </c>
      <c r="F943" s="1299"/>
      <c r="G943" s="755" t="str">
        <f>IF(INDEX(G_FallBackBM!G:G,MATCH($P943,G_FallBackBM!$P:$P,0))="","",INDEX(G_FallBackBM!G:G,MATCH($P943,G_FallBackBM!$P:$P,0)))</f>
        <v/>
      </c>
      <c r="H943" s="756"/>
      <c r="I943" s="390" t="str">
        <f>IF($E943="","",INDEX(G_FallBackBM!I:I,MATCH($P943,G_FallBackBM!$P:$P,0)))</f>
        <v/>
      </c>
      <c r="J943" s="390" t="str">
        <f>IF($E943="","",INDEX(G_FallBackBM!J:J,MATCH($P943,G_FallBackBM!$P:$P,0)))</f>
        <v/>
      </c>
      <c r="K943" s="390" t="str">
        <f>IF($E943="","",INDEX(G_FallBackBM!K:K,MATCH($P943,G_FallBackBM!$P:$P,0)))</f>
        <v/>
      </c>
      <c r="L943" s="390" t="str">
        <f>IF($E943="","",INDEX(G_FallBackBM!L:L,MATCH($P943,G_FallBackBM!$P:$P,0)))</f>
        <v/>
      </c>
      <c r="M943" s="390" t="str">
        <f>IF($E943="","",INDEX(G_FallBackBM!M:M,MATCH($P943,G_FallBackBM!$P:$P,0)))</f>
        <v/>
      </c>
      <c r="N943" s="390" t="str">
        <f>IF($E943="","",INDEX(G_FallBackBM!N:N,MATCH($P943,G_FallBackBM!$P:$P,0)))</f>
        <v/>
      </c>
      <c r="P943" s="175" t="str">
        <f>EUconst_SubMeasureImpact&amp;R925&amp;"_"&amp;D943</f>
        <v>SubMeasImp_Подинсталация на бенчмарка за гориво, не-CL, не-CBAM_5</v>
      </c>
    </row>
    <row r="944" spans="2:16" ht="12.75" customHeight="1" x14ac:dyDescent="0.2">
      <c r="B944" s="343"/>
      <c r="C944" s="343"/>
      <c r="D944" s="344">
        <v>6</v>
      </c>
      <c r="E944" s="1298" t="str">
        <f>IF(INDEX(G_FallBackBM!E:E,MATCH($P944,G_FallBackBM!$P:$P,0))="","",INDEX(G_FallBackBM!E:E,MATCH($P944,G_FallBackBM!$P:$P,0)))</f>
        <v/>
      </c>
      <c r="F944" s="1299"/>
      <c r="G944" s="755" t="str">
        <f>IF(INDEX(G_FallBackBM!G:G,MATCH($P944,G_FallBackBM!$P:$P,0))="","",INDEX(G_FallBackBM!G:G,MATCH($P944,G_FallBackBM!$P:$P,0)))</f>
        <v/>
      </c>
      <c r="H944" s="756"/>
      <c r="I944" s="390" t="str">
        <f>IF($E944="","",INDEX(G_FallBackBM!I:I,MATCH($P944,G_FallBackBM!$P:$P,0)))</f>
        <v/>
      </c>
      <c r="J944" s="390" t="str">
        <f>IF($E944="","",INDEX(G_FallBackBM!J:J,MATCH($P944,G_FallBackBM!$P:$P,0)))</f>
        <v/>
      </c>
      <c r="K944" s="390" t="str">
        <f>IF($E944="","",INDEX(G_FallBackBM!K:K,MATCH($P944,G_FallBackBM!$P:$P,0)))</f>
        <v/>
      </c>
      <c r="L944" s="390" t="str">
        <f>IF($E944="","",INDEX(G_FallBackBM!L:L,MATCH($P944,G_FallBackBM!$P:$P,0)))</f>
        <v/>
      </c>
      <c r="M944" s="390" t="str">
        <f>IF($E944="","",INDEX(G_FallBackBM!M:M,MATCH($P944,G_FallBackBM!$P:$P,0)))</f>
        <v/>
      </c>
      <c r="N944" s="390" t="str">
        <f>IF($E944="","",INDEX(G_FallBackBM!N:N,MATCH($P944,G_FallBackBM!$P:$P,0)))</f>
        <v/>
      </c>
      <c r="P944" s="175" t="str">
        <f>EUconst_SubMeasureImpact&amp;R925&amp;"_"&amp;D944</f>
        <v>SubMeasImp_Подинсталация на бенчмарка за гориво, не-CL, не-CBAM_6</v>
      </c>
    </row>
    <row r="945" spans="2:16" ht="12.75" customHeight="1" x14ac:dyDescent="0.2">
      <c r="B945" s="343"/>
      <c r="C945" s="343"/>
      <c r="D945" s="344">
        <v>7</v>
      </c>
      <c r="E945" s="1298" t="str">
        <f>IF(INDEX(G_FallBackBM!E:E,MATCH($P945,G_FallBackBM!$P:$P,0))="","",INDEX(G_FallBackBM!E:E,MATCH($P945,G_FallBackBM!$P:$P,0)))</f>
        <v/>
      </c>
      <c r="F945" s="1299"/>
      <c r="G945" s="755" t="str">
        <f>IF(INDEX(G_FallBackBM!G:G,MATCH($P945,G_FallBackBM!$P:$P,0))="","",INDEX(G_FallBackBM!G:G,MATCH($P945,G_FallBackBM!$P:$P,0)))</f>
        <v/>
      </c>
      <c r="H945" s="756"/>
      <c r="I945" s="390" t="str">
        <f>IF($E945="","",INDEX(G_FallBackBM!I:I,MATCH($P945,G_FallBackBM!$P:$P,0)))</f>
        <v/>
      </c>
      <c r="J945" s="390" t="str">
        <f>IF($E945="","",INDEX(G_FallBackBM!J:J,MATCH($P945,G_FallBackBM!$P:$P,0)))</f>
        <v/>
      </c>
      <c r="K945" s="390" t="str">
        <f>IF($E945="","",INDEX(G_FallBackBM!K:K,MATCH($P945,G_FallBackBM!$P:$P,0)))</f>
        <v/>
      </c>
      <c r="L945" s="390" t="str">
        <f>IF($E945="","",INDEX(G_FallBackBM!L:L,MATCH($P945,G_FallBackBM!$P:$P,0)))</f>
        <v/>
      </c>
      <c r="M945" s="390" t="str">
        <f>IF($E945="","",INDEX(G_FallBackBM!M:M,MATCH($P945,G_FallBackBM!$P:$P,0)))</f>
        <v/>
      </c>
      <c r="N945" s="390" t="str">
        <f>IF($E945="","",INDEX(G_FallBackBM!N:N,MATCH($P945,G_FallBackBM!$P:$P,0)))</f>
        <v/>
      </c>
      <c r="P945" s="175" t="str">
        <f>EUconst_SubMeasureImpact&amp;R925&amp;"_"&amp;D945</f>
        <v>SubMeasImp_Подинсталация на бенчмарка за гориво, не-CL, не-CBAM_7</v>
      </c>
    </row>
    <row r="946" spans="2:16" ht="12.75" customHeight="1" x14ac:dyDescent="0.2">
      <c r="B946" s="343"/>
      <c r="C946" s="343"/>
      <c r="D946" s="344">
        <v>8</v>
      </c>
      <c r="E946" s="1298" t="str">
        <f>IF(INDEX(G_FallBackBM!E:E,MATCH($P946,G_FallBackBM!$P:$P,0))="","",INDEX(G_FallBackBM!E:E,MATCH($P946,G_FallBackBM!$P:$P,0)))</f>
        <v/>
      </c>
      <c r="F946" s="1299"/>
      <c r="G946" s="755" t="str">
        <f>IF(INDEX(G_FallBackBM!G:G,MATCH($P946,G_FallBackBM!$P:$P,0))="","",INDEX(G_FallBackBM!G:G,MATCH($P946,G_FallBackBM!$P:$P,0)))</f>
        <v/>
      </c>
      <c r="H946" s="756"/>
      <c r="I946" s="390" t="str">
        <f>IF($E946="","",INDEX(G_FallBackBM!I:I,MATCH($P946,G_FallBackBM!$P:$P,0)))</f>
        <v/>
      </c>
      <c r="J946" s="390" t="str">
        <f>IF($E946="","",INDEX(G_FallBackBM!J:J,MATCH($P946,G_FallBackBM!$P:$P,0)))</f>
        <v/>
      </c>
      <c r="K946" s="390" t="str">
        <f>IF($E946="","",INDEX(G_FallBackBM!K:K,MATCH($P946,G_FallBackBM!$P:$P,0)))</f>
        <v/>
      </c>
      <c r="L946" s="390" t="str">
        <f>IF($E946="","",INDEX(G_FallBackBM!L:L,MATCH($P946,G_FallBackBM!$P:$P,0)))</f>
        <v/>
      </c>
      <c r="M946" s="390" t="str">
        <f>IF($E946="","",INDEX(G_FallBackBM!M:M,MATCH($P946,G_FallBackBM!$P:$P,0)))</f>
        <v/>
      </c>
      <c r="N946" s="390" t="str">
        <f>IF($E946="","",INDEX(G_FallBackBM!N:N,MATCH($P946,G_FallBackBM!$P:$P,0)))</f>
        <v/>
      </c>
      <c r="P946" s="175" t="str">
        <f>EUconst_SubMeasureImpact&amp;R925&amp;"_"&amp;D946</f>
        <v>SubMeasImp_Подинсталация на бенчмарка за гориво, не-CL, не-CBAM_8</v>
      </c>
    </row>
    <row r="947" spans="2:16" ht="12.75" customHeight="1" x14ac:dyDescent="0.2">
      <c r="B947" s="343"/>
      <c r="C947" s="343"/>
      <c r="D947" s="344">
        <v>9</v>
      </c>
      <c r="E947" s="1298" t="str">
        <f>IF(INDEX(G_FallBackBM!E:E,MATCH($P947,G_FallBackBM!$P:$P,0))="","",INDEX(G_FallBackBM!E:E,MATCH($P947,G_FallBackBM!$P:$P,0)))</f>
        <v/>
      </c>
      <c r="F947" s="1299"/>
      <c r="G947" s="755" t="str">
        <f>IF(INDEX(G_FallBackBM!G:G,MATCH($P947,G_FallBackBM!$P:$P,0))="","",INDEX(G_FallBackBM!G:G,MATCH($P947,G_FallBackBM!$P:$P,0)))</f>
        <v/>
      </c>
      <c r="H947" s="756"/>
      <c r="I947" s="390" t="str">
        <f>IF($E947="","",INDEX(G_FallBackBM!I:I,MATCH($P947,G_FallBackBM!$P:$P,0)))</f>
        <v/>
      </c>
      <c r="J947" s="390" t="str">
        <f>IF($E947="","",INDEX(G_FallBackBM!J:J,MATCH($P947,G_FallBackBM!$P:$P,0)))</f>
        <v/>
      </c>
      <c r="K947" s="390" t="str">
        <f>IF($E947="","",INDEX(G_FallBackBM!K:K,MATCH($P947,G_FallBackBM!$P:$P,0)))</f>
        <v/>
      </c>
      <c r="L947" s="390" t="str">
        <f>IF($E947="","",INDEX(G_FallBackBM!L:L,MATCH($P947,G_FallBackBM!$P:$P,0)))</f>
        <v/>
      </c>
      <c r="M947" s="390" t="str">
        <f>IF($E947="","",INDEX(G_FallBackBM!M:M,MATCH($P947,G_FallBackBM!$P:$P,0)))</f>
        <v/>
      </c>
      <c r="N947" s="390" t="str">
        <f>IF($E947="","",INDEX(G_FallBackBM!N:N,MATCH($P947,G_FallBackBM!$P:$P,0)))</f>
        <v/>
      </c>
      <c r="P947" s="175" t="str">
        <f>EUconst_SubMeasureImpact&amp;R925&amp;"_"&amp;D947</f>
        <v>SubMeasImp_Подинсталация на бенчмарка за гориво, не-CL, не-CBAM_9</v>
      </c>
    </row>
    <row r="948" spans="2:16" ht="12.75" customHeight="1" x14ac:dyDescent="0.2">
      <c r="B948" s="343"/>
      <c r="C948" s="343"/>
      <c r="D948" s="344">
        <v>10</v>
      </c>
      <c r="E948" s="1300" t="str">
        <f>IF(INDEX(G_FallBackBM!E:E,MATCH($P948,G_FallBackBM!$P:$P,0))="","",INDEX(G_FallBackBM!E:E,MATCH($P948,G_FallBackBM!$P:$P,0)))</f>
        <v/>
      </c>
      <c r="F948" s="1301"/>
      <c r="G948" s="753" t="str">
        <f>IF(INDEX(G_FallBackBM!G:G,MATCH($P948,G_FallBackBM!$P:$P,0))="","",INDEX(G_FallBackBM!G:G,MATCH($P948,G_FallBackBM!$P:$P,0)))</f>
        <v/>
      </c>
      <c r="H948" s="754"/>
      <c r="I948" s="391" t="str">
        <f>IF($E948="","",INDEX(G_FallBackBM!I:I,MATCH($P948,G_FallBackBM!$P:$P,0)))</f>
        <v/>
      </c>
      <c r="J948" s="391" t="str">
        <f>IF($E948="","",INDEX(G_FallBackBM!J:J,MATCH($P948,G_FallBackBM!$P:$P,0)))</f>
        <v/>
      </c>
      <c r="K948" s="391" t="str">
        <f>IF($E948="","",INDEX(G_FallBackBM!K:K,MATCH($P948,G_FallBackBM!$P:$P,0)))</f>
        <v/>
      </c>
      <c r="L948" s="391" t="str">
        <f>IF($E948="","",INDEX(G_FallBackBM!L:L,MATCH($P948,G_FallBackBM!$P:$P,0)))</f>
        <v/>
      </c>
      <c r="M948" s="391" t="str">
        <f>IF($E948="","",INDEX(G_FallBackBM!M:M,MATCH($P948,G_FallBackBM!$P:$P,0)))</f>
        <v/>
      </c>
      <c r="N948" s="391" t="str">
        <f>IF($E948="","",INDEX(G_FallBackBM!N:N,MATCH($P948,G_FallBackBM!$P:$P,0)))</f>
        <v/>
      </c>
      <c r="P948" s="175" t="str">
        <f>EUconst_SubMeasureImpact&amp;R925&amp;"_"&amp;D948</f>
        <v>SubMeasImp_Подинсталация на бенчмарка за гориво, не-CL, не-CBAM_10</v>
      </c>
    </row>
    <row r="949" spans="2:16" ht="12.75" customHeight="1" x14ac:dyDescent="0.2">
      <c r="B949" s="343"/>
      <c r="C949" s="343"/>
      <c r="H949" s="669" t="str">
        <f>Translations!$B$323</f>
        <v>ОБЩО</v>
      </c>
      <c r="I949" s="434" t="str">
        <f>IF(COUNT(I939:I948)=0,"",SUM(I939:I948))</f>
        <v/>
      </c>
      <c r="J949" s="434" t="str">
        <f t="shared" ref="J949:N949" si="76">IF(COUNT(J939:J948)=0,"",SUM(J939:J948))</f>
        <v/>
      </c>
      <c r="K949" s="434" t="str">
        <f t="shared" si="76"/>
        <v/>
      </c>
      <c r="L949" s="434" t="str">
        <f t="shared" si="76"/>
        <v/>
      </c>
      <c r="M949" s="434" t="str">
        <f t="shared" si="76"/>
        <v/>
      </c>
      <c r="N949" s="434" t="str">
        <f t="shared" si="76"/>
        <v/>
      </c>
    </row>
    <row r="950" spans="2:16" ht="5.0999999999999996" customHeight="1" x14ac:dyDescent="0.2">
      <c r="B950" s="343"/>
      <c r="C950" s="343"/>
    </row>
    <row r="951" spans="2:16" ht="12.75" customHeight="1" x14ac:dyDescent="0.2">
      <c r="B951" s="343"/>
      <c r="C951" s="343"/>
      <c r="D951" s="752" t="s">
        <v>121</v>
      </c>
      <c r="E951" s="30" t="str">
        <f>Translations!$B$324</f>
        <v>Дял на въздействието на всяка мярка (100 % = референтна стойност по време на изходното ниво, точка i.)</v>
      </c>
    </row>
    <row r="952" spans="2:16" ht="5.0999999999999996" customHeight="1" x14ac:dyDescent="0.2">
      <c r="B952" s="343"/>
      <c r="C952" s="343"/>
    </row>
    <row r="953" spans="2:16" ht="12.75" customHeight="1" x14ac:dyDescent="0.2">
      <c r="B953" s="343"/>
      <c r="C953" s="343"/>
      <c r="E953" s="387" t="str">
        <f>Translations!$B$199</f>
        <v>Мярка</v>
      </c>
      <c r="F953" s="644"/>
      <c r="G953" s="435" t="str">
        <f>Translations!$B$228</f>
        <v>Инвестиции</v>
      </c>
      <c r="I953" s="388">
        <v>2025</v>
      </c>
      <c r="J953" s="388">
        <v>2030</v>
      </c>
      <c r="K953" s="388">
        <v>2035</v>
      </c>
      <c r="L953" s="388">
        <v>2040</v>
      </c>
      <c r="M953" s="388">
        <v>2045</v>
      </c>
      <c r="N953" s="388">
        <v>2050</v>
      </c>
    </row>
    <row r="954" spans="2:16" ht="12.75" customHeight="1" x14ac:dyDescent="0.2">
      <c r="B954" s="343"/>
      <c r="C954" s="343"/>
      <c r="D954" s="344">
        <v>1</v>
      </c>
      <c r="E954" s="1310" t="str">
        <f t="shared" ref="E954:E963" si="77">E939</f>
        <v/>
      </c>
      <c r="F954" s="1310"/>
      <c r="G954" s="760" t="str">
        <f t="shared" ref="G954:G963" si="78">G939</f>
        <v/>
      </c>
      <c r="H954" s="761"/>
      <c r="I954" s="389" t="str">
        <f>IF($E954="","",I939*IF(INDEX(G_FallBackBM!$H:$H,MATCH($P954,G_FallBackBM!$P:$P,0))=0,0,SUM(INDEX(G_FallBackBM!I:I,MATCH($P954,G_FallBackBM!$P:$P,0)))/INDEX(G_FallBackBM!$H:$H,MATCH($P954,G_FallBackBM!$P:$P,0))))</f>
        <v/>
      </c>
      <c r="J954" s="389" t="str">
        <f>IF($E954="","",J939*IF(INDEX(G_FallBackBM!$H:$H,MATCH($P954,G_FallBackBM!$P:$P,0))=0,0,SUM(INDEX(G_FallBackBM!J:J,MATCH($P954,G_FallBackBM!$P:$P,0)))/INDEX(G_FallBackBM!$H:$H,MATCH($P954,G_FallBackBM!$P:$P,0))))</f>
        <v/>
      </c>
      <c r="K954" s="389" t="str">
        <f>IF($E954="","",K939*IF(INDEX(G_FallBackBM!$H:$H,MATCH($P954,G_FallBackBM!$P:$P,0))=0,0,SUM(INDEX(G_FallBackBM!K:K,MATCH($P954,G_FallBackBM!$P:$P,0)))/INDEX(G_FallBackBM!$H:$H,MATCH($P954,G_FallBackBM!$P:$P,0))))</f>
        <v/>
      </c>
      <c r="L954" s="389" t="str">
        <f>IF($E954="","",L939*IF(INDEX(G_FallBackBM!$H:$H,MATCH($P954,G_FallBackBM!$P:$P,0))=0,0,SUM(INDEX(G_FallBackBM!L:L,MATCH($P954,G_FallBackBM!$P:$P,0)))/INDEX(G_FallBackBM!$H:$H,MATCH($P954,G_FallBackBM!$P:$P,0))))</f>
        <v/>
      </c>
      <c r="M954" s="389" t="str">
        <f>IF($E954="","",M939*IF(INDEX(G_FallBackBM!$H:$H,MATCH($P954,G_FallBackBM!$P:$P,0))=0,0,SUM(INDEX(G_FallBackBM!M:M,MATCH($P954,G_FallBackBM!$P:$P,0)))/INDEX(G_FallBackBM!$H:$H,MATCH($P954,G_FallBackBM!$P:$P,0))))</f>
        <v/>
      </c>
      <c r="N954" s="389" t="str">
        <f>IF($E954="","",N939*IF(INDEX(G_FallBackBM!$H:$H,MATCH($P954,G_FallBackBM!$P:$P,0))=0,0,SUM(INDEX(G_FallBackBM!N:N,MATCH($P954,G_FallBackBM!$P:$P,0)))/INDEX(G_FallBackBM!$H:$H,MATCH($P954,G_FallBackBM!$P:$P,0))))</f>
        <v/>
      </c>
      <c r="P954" s="175" t="str">
        <f>EUconst_SubAbsoluteReduction&amp;R925</f>
        <v>AbsRed_Подинсталация на бенчмарка за гориво, не-CL, не-CBAM</v>
      </c>
    </row>
    <row r="955" spans="2:16" ht="12.75" customHeight="1" x14ac:dyDescent="0.2">
      <c r="B955" s="343"/>
      <c r="C955" s="343"/>
      <c r="D955" s="344">
        <v>2</v>
      </c>
      <c r="E955" s="1298" t="str">
        <f t="shared" si="77"/>
        <v/>
      </c>
      <c r="F955" s="1299"/>
      <c r="G955" s="755" t="str">
        <f t="shared" si="78"/>
        <v/>
      </c>
      <c r="H955" s="756"/>
      <c r="I955" s="390" t="str">
        <f>IF($E955="","",I940*IF(INDEX(G_FallBackBM!$H:$H,MATCH($P955,G_FallBackBM!$P:$P,0))=0,0,SUM(INDEX(G_FallBackBM!I:I,MATCH($P955,G_FallBackBM!$P:$P,0)))/INDEX(G_FallBackBM!$H:$H,MATCH($P955,G_FallBackBM!$P:$P,0))))</f>
        <v/>
      </c>
      <c r="J955" s="390" t="str">
        <f>IF($E955="","",J940*IF(INDEX(G_FallBackBM!$H:$H,MATCH($P955,G_FallBackBM!$P:$P,0))=0,0,SUM(INDEX(G_FallBackBM!J:J,MATCH($P955,G_FallBackBM!$P:$P,0)))/INDEX(G_FallBackBM!$H:$H,MATCH($P955,G_FallBackBM!$P:$P,0))))</f>
        <v/>
      </c>
      <c r="K955" s="390" t="str">
        <f>IF($E955="","",K940*IF(INDEX(G_FallBackBM!$H:$H,MATCH($P955,G_FallBackBM!$P:$P,0))=0,0,SUM(INDEX(G_FallBackBM!K:K,MATCH($P955,G_FallBackBM!$P:$P,0)))/INDEX(G_FallBackBM!$H:$H,MATCH($P955,G_FallBackBM!$P:$P,0))))</f>
        <v/>
      </c>
      <c r="L955" s="390" t="str">
        <f>IF($E955="","",L940*IF(INDEX(G_FallBackBM!$H:$H,MATCH($P955,G_FallBackBM!$P:$P,0))=0,0,SUM(INDEX(G_FallBackBM!L:L,MATCH($P955,G_FallBackBM!$P:$P,0)))/INDEX(G_FallBackBM!$H:$H,MATCH($P955,G_FallBackBM!$P:$P,0))))</f>
        <v/>
      </c>
      <c r="M955" s="390" t="str">
        <f>IF($E955="","",M940*IF(INDEX(G_FallBackBM!$H:$H,MATCH($P955,G_FallBackBM!$P:$P,0))=0,0,SUM(INDEX(G_FallBackBM!M:M,MATCH($P955,G_FallBackBM!$P:$P,0)))/INDEX(G_FallBackBM!$H:$H,MATCH($P955,G_FallBackBM!$P:$P,0))))</f>
        <v/>
      </c>
      <c r="N955" s="390" t="str">
        <f>IF($E955="","",N940*IF(INDEX(G_FallBackBM!$H:$H,MATCH($P955,G_FallBackBM!$P:$P,0))=0,0,SUM(INDEX(G_FallBackBM!N:N,MATCH($P955,G_FallBackBM!$P:$P,0)))/INDEX(G_FallBackBM!$H:$H,MATCH($P955,G_FallBackBM!$P:$P,0))))</f>
        <v/>
      </c>
      <c r="P955" s="175" t="str">
        <f>EUconst_SubAbsoluteReduction&amp;R925</f>
        <v>AbsRed_Подинсталация на бенчмарка за гориво, не-CL, не-CBAM</v>
      </c>
    </row>
    <row r="956" spans="2:16" ht="12.75" customHeight="1" x14ac:dyDescent="0.2">
      <c r="B956" s="343"/>
      <c r="C956" s="343"/>
      <c r="D956" s="344">
        <v>3</v>
      </c>
      <c r="E956" s="1298" t="str">
        <f t="shared" si="77"/>
        <v/>
      </c>
      <c r="F956" s="1299"/>
      <c r="G956" s="755" t="str">
        <f t="shared" si="78"/>
        <v/>
      </c>
      <c r="H956" s="756"/>
      <c r="I956" s="390" t="str">
        <f>IF($E956="","",I941*IF(INDEX(G_FallBackBM!$H:$H,MATCH($P956,G_FallBackBM!$P:$P,0))=0,0,SUM(INDEX(G_FallBackBM!I:I,MATCH($P956,G_FallBackBM!$P:$P,0)))/INDEX(G_FallBackBM!$H:$H,MATCH($P956,G_FallBackBM!$P:$P,0))))</f>
        <v/>
      </c>
      <c r="J956" s="390" t="str">
        <f>IF($E956="","",J941*IF(INDEX(G_FallBackBM!$H:$H,MATCH($P956,G_FallBackBM!$P:$P,0))=0,0,SUM(INDEX(G_FallBackBM!J:J,MATCH($P956,G_FallBackBM!$P:$P,0)))/INDEX(G_FallBackBM!$H:$H,MATCH($P956,G_FallBackBM!$P:$P,0))))</f>
        <v/>
      </c>
      <c r="K956" s="390" t="str">
        <f>IF($E956="","",K941*IF(INDEX(G_FallBackBM!$H:$H,MATCH($P956,G_FallBackBM!$P:$P,0))=0,0,SUM(INDEX(G_FallBackBM!K:K,MATCH($P956,G_FallBackBM!$P:$P,0)))/INDEX(G_FallBackBM!$H:$H,MATCH($P956,G_FallBackBM!$P:$P,0))))</f>
        <v/>
      </c>
      <c r="L956" s="390" t="str">
        <f>IF($E956="","",L941*IF(INDEX(G_FallBackBM!$H:$H,MATCH($P956,G_FallBackBM!$P:$P,0))=0,0,SUM(INDEX(G_FallBackBM!L:L,MATCH($P956,G_FallBackBM!$P:$P,0)))/INDEX(G_FallBackBM!$H:$H,MATCH($P956,G_FallBackBM!$P:$P,0))))</f>
        <v/>
      </c>
      <c r="M956" s="390" t="str">
        <f>IF($E956="","",M941*IF(INDEX(G_FallBackBM!$H:$H,MATCH($P956,G_FallBackBM!$P:$P,0))=0,0,SUM(INDEX(G_FallBackBM!M:M,MATCH($P956,G_FallBackBM!$P:$P,0)))/INDEX(G_FallBackBM!$H:$H,MATCH($P956,G_FallBackBM!$P:$P,0))))</f>
        <v/>
      </c>
      <c r="N956" s="390" t="str">
        <f>IF($E956="","",N941*IF(INDEX(G_FallBackBM!$H:$H,MATCH($P956,G_FallBackBM!$P:$P,0))=0,0,SUM(INDEX(G_FallBackBM!N:N,MATCH($P956,G_FallBackBM!$P:$P,0)))/INDEX(G_FallBackBM!$H:$H,MATCH($P956,G_FallBackBM!$P:$P,0))))</f>
        <v/>
      </c>
      <c r="P956" s="175" t="str">
        <f>EUconst_SubAbsoluteReduction&amp;R925</f>
        <v>AbsRed_Подинсталация на бенчмарка за гориво, не-CL, не-CBAM</v>
      </c>
    </row>
    <row r="957" spans="2:16" ht="12.75" customHeight="1" x14ac:dyDescent="0.2">
      <c r="B957" s="343"/>
      <c r="C957" s="343"/>
      <c r="D957" s="344">
        <v>4</v>
      </c>
      <c r="E957" s="1298" t="str">
        <f t="shared" si="77"/>
        <v/>
      </c>
      <c r="F957" s="1299"/>
      <c r="G957" s="755" t="str">
        <f t="shared" si="78"/>
        <v/>
      </c>
      <c r="H957" s="756"/>
      <c r="I957" s="390" t="str">
        <f>IF($E957="","",I942*IF(INDEX(G_FallBackBM!$H:$H,MATCH($P957,G_FallBackBM!$P:$P,0))=0,0,SUM(INDEX(G_FallBackBM!I:I,MATCH($P957,G_FallBackBM!$P:$P,0)))/INDEX(G_FallBackBM!$H:$H,MATCH($P957,G_FallBackBM!$P:$P,0))))</f>
        <v/>
      </c>
      <c r="J957" s="390" t="str">
        <f>IF($E957="","",J942*IF(INDEX(G_FallBackBM!$H:$H,MATCH($P957,G_FallBackBM!$P:$P,0))=0,0,SUM(INDEX(G_FallBackBM!J:J,MATCH($P957,G_FallBackBM!$P:$P,0)))/INDEX(G_FallBackBM!$H:$H,MATCH($P957,G_FallBackBM!$P:$P,0))))</f>
        <v/>
      </c>
      <c r="K957" s="390" t="str">
        <f>IF($E957="","",K942*IF(INDEX(G_FallBackBM!$H:$H,MATCH($P957,G_FallBackBM!$P:$P,0))=0,0,SUM(INDEX(G_FallBackBM!K:K,MATCH($P957,G_FallBackBM!$P:$P,0)))/INDEX(G_FallBackBM!$H:$H,MATCH($P957,G_FallBackBM!$P:$P,0))))</f>
        <v/>
      </c>
      <c r="L957" s="390" t="str">
        <f>IF($E957="","",L942*IF(INDEX(G_FallBackBM!$H:$H,MATCH($P957,G_FallBackBM!$P:$P,0))=0,0,SUM(INDEX(G_FallBackBM!L:L,MATCH($P957,G_FallBackBM!$P:$P,0)))/INDEX(G_FallBackBM!$H:$H,MATCH($P957,G_FallBackBM!$P:$P,0))))</f>
        <v/>
      </c>
      <c r="M957" s="390" t="str">
        <f>IF($E957="","",M942*IF(INDEX(G_FallBackBM!$H:$H,MATCH($P957,G_FallBackBM!$P:$P,0))=0,0,SUM(INDEX(G_FallBackBM!M:M,MATCH($P957,G_FallBackBM!$P:$P,0)))/INDEX(G_FallBackBM!$H:$H,MATCH($P957,G_FallBackBM!$P:$P,0))))</f>
        <v/>
      </c>
      <c r="N957" s="390" t="str">
        <f>IF($E957="","",N942*IF(INDEX(G_FallBackBM!$H:$H,MATCH($P957,G_FallBackBM!$P:$P,0))=0,0,SUM(INDEX(G_FallBackBM!N:N,MATCH($P957,G_FallBackBM!$P:$P,0)))/INDEX(G_FallBackBM!$H:$H,MATCH($P957,G_FallBackBM!$P:$P,0))))</f>
        <v/>
      </c>
      <c r="P957" s="175" t="str">
        <f>EUconst_SubAbsoluteReduction&amp;R925</f>
        <v>AbsRed_Подинсталация на бенчмарка за гориво, не-CL, не-CBAM</v>
      </c>
    </row>
    <row r="958" spans="2:16" ht="12.75" customHeight="1" x14ac:dyDescent="0.2">
      <c r="B958" s="343"/>
      <c r="C958" s="343"/>
      <c r="D958" s="344">
        <v>5</v>
      </c>
      <c r="E958" s="1298" t="str">
        <f t="shared" si="77"/>
        <v/>
      </c>
      <c r="F958" s="1299"/>
      <c r="G958" s="755" t="str">
        <f t="shared" si="78"/>
        <v/>
      </c>
      <c r="H958" s="756"/>
      <c r="I958" s="390" t="str">
        <f>IF($E958="","",I943*IF(INDEX(G_FallBackBM!$H:$H,MATCH($P958,G_FallBackBM!$P:$P,0))=0,0,SUM(INDEX(G_FallBackBM!I:I,MATCH($P958,G_FallBackBM!$P:$P,0)))/INDEX(G_FallBackBM!$H:$H,MATCH($P958,G_FallBackBM!$P:$P,0))))</f>
        <v/>
      </c>
      <c r="J958" s="390" t="str">
        <f>IF($E958="","",J943*IF(INDEX(G_FallBackBM!$H:$H,MATCH($P958,G_FallBackBM!$P:$P,0))=0,0,SUM(INDEX(G_FallBackBM!J:J,MATCH($P958,G_FallBackBM!$P:$P,0)))/INDEX(G_FallBackBM!$H:$H,MATCH($P958,G_FallBackBM!$P:$P,0))))</f>
        <v/>
      </c>
      <c r="K958" s="390" t="str">
        <f>IF($E958="","",K943*IF(INDEX(G_FallBackBM!$H:$H,MATCH($P958,G_FallBackBM!$P:$P,0))=0,0,SUM(INDEX(G_FallBackBM!K:K,MATCH($P958,G_FallBackBM!$P:$P,0)))/INDEX(G_FallBackBM!$H:$H,MATCH($P958,G_FallBackBM!$P:$P,0))))</f>
        <v/>
      </c>
      <c r="L958" s="390" t="str">
        <f>IF($E958="","",L943*IF(INDEX(G_FallBackBM!$H:$H,MATCH($P958,G_FallBackBM!$P:$P,0))=0,0,SUM(INDEX(G_FallBackBM!L:L,MATCH($P958,G_FallBackBM!$P:$P,0)))/INDEX(G_FallBackBM!$H:$H,MATCH($P958,G_FallBackBM!$P:$P,0))))</f>
        <v/>
      </c>
      <c r="M958" s="390" t="str">
        <f>IF($E958="","",M943*IF(INDEX(G_FallBackBM!$H:$H,MATCH($P958,G_FallBackBM!$P:$P,0))=0,0,SUM(INDEX(G_FallBackBM!M:M,MATCH($P958,G_FallBackBM!$P:$P,0)))/INDEX(G_FallBackBM!$H:$H,MATCH($P958,G_FallBackBM!$P:$P,0))))</f>
        <v/>
      </c>
      <c r="N958" s="390" t="str">
        <f>IF($E958="","",N943*IF(INDEX(G_FallBackBM!$H:$H,MATCH($P958,G_FallBackBM!$P:$P,0))=0,0,SUM(INDEX(G_FallBackBM!N:N,MATCH($P958,G_FallBackBM!$P:$P,0)))/INDEX(G_FallBackBM!$H:$H,MATCH($P958,G_FallBackBM!$P:$P,0))))</f>
        <v/>
      </c>
      <c r="P958" s="175" t="str">
        <f>EUconst_SubAbsoluteReduction&amp;R925</f>
        <v>AbsRed_Подинсталация на бенчмарка за гориво, не-CL, не-CBAM</v>
      </c>
    </row>
    <row r="959" spans="2:16" ht="12.75" customHeight="1" x14ac:dyDescent="0.2">
      <c r="B959" s="343"/>
      <c r="C959" s="343"/>
      <c r="D959" s="344">
        <v>6</v>
      </c>
      <c r="E959" s="1298" t="str">
        <f t="shared" si="77"/>
        <v/>
      </c>
      <c r="F959" s="1299"/>
      <c r="G959" s="755" t="str">
        <f t="shared" si="78"/>
        <v/>
      </c>
      <c r="H959" s="756"/>
      <c r="I959" s="390" t="str">
        <f>IF($E959="","",I944*IF(INDEX(G_FallBackBM!$H:$H,MATCH($P959,G_FallBackBM!$P:$P,0))=0,0,SUM(INDEX(G_FallBackBM!I:I,MATCH($P959,G_FallBackBM!$P:$P,0)))/INDEX(G_FallBackBM!$H:$H,MATCH($P959,G_FallBackBM!$P:$P,0))))</f>
        <v/>
      </c>
      <c r="J959" s="390" t="str">
        <f>IF($E959="","",J944*IF(INDEX(G_FallBackBM!$H:$H,MATCH($P959,G_FallBackBM!$P:$P,0))=0,0,SUM(INDEX(G_FallBackBM!J:J,MATCH($P959,G_FallBackBM!$P:$P,0)))/INDEX(G_FallBackBM!$H:$H,MATCH($P959,G_FallBackBM!$P:$P,0))))</f>
        <v/>
      </c>
      <c r="K959" s="390" t="str">
        <f>IF($E959="","",K944*IF(INDEX(G_FallBackBM!$H:$H,MATCH($P959,G_FallBackBM!$P:$P,0))=0,0,SUM(INDEX(G_FallBackBM!K:K,MATCH($P959,G_FallBackBM!$P:$P,0)))/INDEX(G_FallBackBM!$H:$H,MATCH($P959,G_FallBackBM!$P:$P,0))))</f>
        <v/>
      </c>
      <c r="L959" s="390" t="str">
        <f>IF($E959="","",L944*IF(INDEX(G_FallBackBM!$H:$H,MATCH($P959,G_FallBackBM!$P:$P,0))=0,0,SUM(INDEX(G_FallBackBM!L:L,MATCH($P959,G_FallBackBM!$P:$P,0)))/INDEX(G_FallBackBM!$H:$H,MATCH($P959,G_FallBackBM!$P:$P,0))))</f>
        <v/>
      </c>
      <c r="M959" s="390" t="str">
        <f>IF($E959="","",M944*IF(INDEX(G_FallBackBM!$H:$H,MATCH($P959,G_FallBackBM!$P:$P,0))=0,0,SUM(INDEX(G_FallBackBM!M:M,MATCH($P959,G_FallBackBM!$P:$P,0)))/INDEX(G_FallBackBM!$H:$H,MATCH($P959,G_FallBackBM!$P:$P,0))))</f>
        <v/>
      </c>
      <c r="N959" s="390" t="str">
        <f>IF($E959="","",N944*IF(INDEX(G_FallBackBM!$H:$H,MATCH($P959,G_FallBackBM!$P:$P,0))=0,0,SUM(INDEX(G_FallBackBM!N:N,MATCH($P959,G_FallBackBM!$P:$P,0)))/INDEX(G_FallBackBM!$H:$H,MATCH($P959,G_FallBackBM!$P:$P,0))))</f>
        <v/>
      </c>
      <c r="P959" s="175" t="str">
        <f>EUconst_SubAbsoluteReduction&amp;R925</f>
        <v>AbsRed_Подинсталация на бенчмарка за гориво, не-CL, не-CBAM</v>
      </c>
    </row>
    <row r="960" spans="2:16" ht="12.75" customHeight="1" x14ac:dyDescent="0.2">
      <c r="B960" s="343"/>
      <c r="C960" s="343"/>
      <c r="D960" s="344">
        <v>7</v>
      </c>
      <c r="E960" s="1298" t="str">
        <f t="shared" si="77"/>
        <v/>
      </c>
      <c r="F960" s="1299"/>
      <c r="G960" s="755" t="str">
        <f t="shared" si="78"/>
        <v/>
      </c>
      <c r="H960" s="756"/>
      <c r="I960" s="390" t="str">
        <f>IF($E960="","",I945*IF(INDEX(G_FallBackBM!$H:$H,MATCH($P960,G_FallBackBM!$P:$P,0))=0,0,SUM(INDEX(G_FallBackBM!I:I,MATCH($P960,G_FallBackBM!$P:$P,0)))/INDEX(G_FallBackBM!$H:$H,MATCH($P960,G_FallBackBM!$P:$P,0))))</f>
        <v/>
      </c>
      <c r="J960" s="390" t="str">
        <f>IF($E960="","",J945*IF(INDEX(G_FallBackBM!$H:$H,MATCH($P960,G_FallBackBM!$P:$P,0))=0,0,SUM(INDEX(G_FallBackBM!J:J,MATCH($P960,G_FallBackBM!$P:$P,0)))/INDEX(G_FallBackBM!$H:$H,MATCH($P960,G_FallBackBM!$P:$P,0))))</f>
        <v/>
      </c>
      <c r="K960" s="390" t="str">
        <f>IF($E960="","",K945*IF(INDEX(G_FallBackBM!$H:$H,MATCH($P960,G_FallBackBM!$P:$P,0))=0,0,SUM(INDEX(G_FallBackBM!K:K,MATCH($P960,G_FallBackBM!$P:$P,0)))/INDEX(G_FallBackBM!$H:$H,MATCH($P960,G_FallBackBM!$P:$P,0))))</f>
        <v/>
      </c>
      <c r="L960" s="390" t="str">
        <f>IF($E960="","",L945*IF(INDEX(G_FallBackBM!$H:$H,MATCH($P960,G_FallBackBM!$P:$P,0))=0,0,SUM(INDEX(G_FallBackBM!L:L,MATCH($P960,G_FallBackBM!$P:$P,0)))/INDEX(G_FallBackBM!$H:$H,MATCH($P960,G_FallBackBM!$P:$P,0))))</f>
        <v/>
      </c>
      <c r="M960" s="390" t="str">
        <f>IF($E960="","",M945*IF(INDEX(G_FallBackBM!$H:$H,MATCH($P960,G_FallBackBM!$P:$P,0))=0,0,SUM(INDEX(G_FallBackBM!M:M,MATCH($P960,G_FallBackBM!$P:$P,0)))/INDEX(G_FallBackBM!$H:$H,MATCH($P960,G_FallBackBM!$P:$P,0))))</f>
        <v/>
      </c>
      <c r="N960" s="390" t="str">
        <f>IF($E960="","",N945*IF(INDEX(G_FallBackBM!$H:$H,MATCH($P960,G_FallBackBM!$P:$P,0))=0,0,SUM(INDEX(G_FallBackBM!N:N,MATCH($P960,G_FallBackBM!$P:$P,0)))/INDEX(G_FallBackBM!$H:$H,MATCH($P960,G_FallBackBM!$P:$P,0))))</f>
        <v/>
      </c>
      <c r="P960" s="175" t="str">
        <f>EUconst_SubAbsoluteReduction&amp;R925</f>
        <v>AbsRed_Подинсталация на бенчмарка за гориво, не-CL, не-CBAM</v>
      </c>
    </row>
    <row r="961" spans="1:18" ht="12.75" customHeight="1" x14ac:dyDescent="0.2">
      <c r="B961" s="343"/>
      <c r="C961" s="343"/>
      <c r="D961" s="344">
        <v>8</v>
      </c>
      <c r="E961" s="1298" t="str">
        <f t="shared" si="77"/>
        <v/>
      </c>
      <c r="F961" s="1299"/>
      <c r="G961" s="755" t="str">
        <f t="shared" si="78"/>
        <v/>
      </c>
      <c r="H961" s="756"/>
      <c r="I961" s="390" t="str">
        <f>IF($E961="","",I946*IF(INDEX(G_FallBackBM!$H:$H,MATCH($P961,G_FallBackBM!$P:$P,0))=0,0,SUM(INDEX(G_FallBackBM!I:I,MATCH($P961,G_FallBackBM!$P:$P,0)))/INDEX(G_FallBackBM!$H:$H,MATCH($P961,G_FallBackBM!$P:$P,0))))</f>
        <v/>
      </c>
      <c r="J961" s="390" t="str">
        <f>IF($E961="","",J946*IF(INDEX(G_FallBackBM!$H:$H,MATCH($P961,G_FallBackBM!$P:$P,0))=0,0,SUM(INDEX(G_FallBackBM!J:J,MATCH($P961,G_FallBackBM!$P:$P,0)))/INDEX(G_FallBackBM!$H:$H,MATCH($P961,G_FallBackBM!$P:$P,0))))</f>
        <v/>
      </c>
      <c r="K961" s="390" t="str">
        <f>IF($E961="","",K946*IF(INDEX(G_FallBackBM!$H:$H,MATCH($P961,G_FallBackBM!$P:$P,0))=0,0,SUM(INDEX(G_FallBackBM!K:K,MATCH($P961,G_FallBackBM!$P:$P,0)))/INDEX(G_FallBackBM!$H:$H,MATCH($P961,G_FallBackBM!$P:$P,0))))</f>
        <v/>
      </c>
      <c r="L961" s="390" t="str">
        <f>IF($E961="","",L946*IF(INDEX(G_FallBackBM!$H:$H,MATCH($P961,G_FallBackBM!$P:$P,0))=0,0,SUM(INDEX(G_FallBackBM!L:L,MATCH($P961,G_FallBackBM!$P:$P,0)))/INDEX(G_FallBackBM!$H:$H,MATCH($P961,G_FallBackBM!$P:$P,0))))</f>
        <v/>
      </c>
      <c r="M961" s="390" t="str">
        <f>IF($E961="","",M946*IF(INDEX(G_FallBackBM!$H:$H,MATCH($P961,G_FallBackBM!$P:$P,0))=0,0,SUM(INDEX(G_FallBackBM!M:M,MATCH($P961,G_FallBackBM!$P:$P,0)))/INDEX(G_FallBackBM!$H:$H,MATCH($P961,G_FallBackBM!$P:$P,0))))</f>
        <v/>
      </c>
      <c r="N961" s="390" t="str">
        <f>IF($E961="","",N946*IF(INDEX(G_FallBackBM!$H:$H,MATCH($P961,G_FallBackBM!$P:$P,0))=0,0,SUM(INDEX(G_FallBackBM!N:N,MATCH($P961,G_FallBackBM!$P:$P,0)))/INDEX(G_FallBackBM!$H:$H,MATCH($P961,G_FallBackBM!$P:$P,0))))</f>
        <v/>
      </c>
      <c r="P961" s="175" t="str">
        <f>EUconst_SubAbsoluteReduction&amp;R925</f>
        <v>AbsRed_Подинсталация на бенчмарка за гориво, не-CL, не-CBAM</v>
      </c>
    </row>
    <row r="962" spans="1:18" ht="12.75" customHeight="1" x14ac:dyDescent="0.2">
      <c r="B962" s="343"/>
      <c r="C962" s="343"/>
      <c r="D962" s="344">
        <v>9</v>
      </c>
      <c r="E962" s="1298" t="str">
        <f t="shared" si="77"/>
        <v/>
      </c>
      <c r="F962" s="1299"/>
      <c r="G962" s="755" t="str">
        <f t="shared" si="78"/>
        <v/>
      </c>
      <c r="H962" s="756"/>
      <c r="I962" s="390" t="str">
        <f>IF($E962="","",I947*IF(INDEX(G_FallBackBM!$H:$H,MATCH($P962,G_FallBackBM!$P:$P,0))=0,0,SUM(INDEX(G_FallBackBM!I:I,MATCH($P962,G_FallBackBM!$P:$P,0)))/INDEX(G_FallBackBM!$H:$H,MATCH($P962,G_FallBackBM!$P:$P,0))))</f>
        <v/>
      </c>
      <c r="J962" s="390" t="str">
        <f>IF($E962="","",J947*IF(INDEX(G_FallBackBM!$H:$H,MATCH($P962,G_FallBackBM!$P:$P,0))=0,0,SUM(INDEX(G_FallBackBM!J:J,MATCH($P962,G_FallBackBM!$P:$P,0)))/INDEX(G_FallBackBM!$H:$H,MATCH($P962,G_FallBackBM!$P:$P,0))))</f>
        <v/>
      </c>
      <c r="K962" s="390" t="str">
        <f>IF($E962="","",K947*IF(INDEX(G_FallBackBM!$H:$H,MATCH($P962,G_FallBackBM!$P:$P,0))=0,0,SUM(INDEX(G_FallBackBM!K:K,MATCH($P962,G_FallBackBM!$P:$P,0)))/INDEX(G_FallBackBM!$H:$H,MATCH($P962,G_FallBackBM!$P:$P,0))))</f>
        <v/>
      </c>
      <c r="L962" s="390" t="str">
        <f>IF($E962="","",L947*IF(INDEX(G_FallBackBM!$H:$H,MATCH($P962,G_FallBackBM!$P:$P,0))=0,0,SUM(INDEX(G_FallBackBM!L:L,MATCH($P962,G_FallBackBM!$P:$P,0)))/INDEX(G_FallBackBM!$H:$H,MATCH($P962,G_FallBackBM!$P:$P,0))))</f>
        <v/>
      </c>
      <c r="M962" s="390" t="str">
        <f>IF($E962="","",M947*IF(INDEX(G_FallBackBM!$H:$H,MATCH($P962,G_FallBackBM!$P:$P,0))=0,0,SUM(INDEX(G_FallBackBM!M:M,MATCH($P962,G_FallBackBM!$P:$P,0)))/INDEX(G_FallBackBM!$H:$H,MATCH($P962,G_FallBackBM!$P:$P,0))))</f>
        <v/>
      </c>
      <c r="N962" s="390" t="str">
        <f>IF($E962="","",N947*IF(INDEX(G_FallBackBM!$H:$H,MATCH($P962,G_FallBackBM!$P:$P,0))=0,0,SUM(INDEX(G_FallBackBM!N:N,MATCH($P962,G_FallBackBM!$P:$P,0)))/INDEX(G_FallBackBM!$H:$H,MATCH($P962,G_FallBackBM!$P:$P,0))))</f>
        <v/>
      </c>
      <c r="P962" s="175" t="str">
        <f>EUconst_SubAbsoluteReduction&amp;R925</f>
        <v>AbsRed_Подинсталация на бенчмарка за гориво, не-CL, не-CBAM</v>
      </c>
    </row>
    <row r="963" spans="1:18" ht="12.75" customHeight="1" x14ac:dyDescent="0.2">
      <c r="B963" s="343"/>
      <c r="C963" s="343"/>
      <c r="D963" s="344">
        <v>10</v>
      </c>
      <c r="E963" s="1300" t="str">
        <f t="shared" si="77"/>
        <v/>
      </c>
      <c r="F963" s="1301"/>
      <c r="G963" s="753" t="str">
        <f t="shared" si="78"/>
        <v/>
      </c>
      <c r="H963" s="754"/>
      <c r="I963" s="391" t="str">
        <f>IF($E963="","",I948*IF(INDEX(G_FallBackBM!$H:$H,MATCH($P963,G_FallBackBM!$P:$P,0))=0,0,SUM(INDEX(G_FallBackBM!I:I,MATCH($P963,G_FallBackBM!$P:$P,0)))/INDEX(G_FallBackBM!$H:$H,MATCH($P963,G_FallBackBM!$P:$P,0))))</f>
        <v/>
      </c>
      <c r="J963" s="391" t="str">
        <f>IF($E963="","",J948*IF(INDEX(G_FallBackBM!$H:$H,MATCH($P963,G_FallBackBM!$P:$P,0))=0,0,SUM(INDEX(G_FallBackBM!J:J,MATCH($P963,G_FallBackBM!$P:$P,0)))/INDEX(G_FallBackBM!$H:$H,MATCH($P963,G_FallBackBM!$P:$P,0))))</f>
        <v/>
      </c>
      <c r="K963" s="391" t="str">
        <f>IF($E963="","",K948*IF(INDEX(G_FallBackBM!$H:$H,MATCH($P963,G_FallBackBM!$P:$P,0))=0,0,SUM(INDEX(G_FallBackBM!K:K,MATCH($P963,G_FallBackBM!$P:$P,0)))/INDEX(G_FallBackBM!$H:$H,MATCH($P963,G_FallBackBM!$P:$P,0))))</f>
        <v/>
      </c>
      <c r="L963" s="391" t="str">
        <f>IF($E963="","",L948*IF(INDEX(G_FallBackBM!$H:$H,MATCH($P963,G_FallBackBM!$P:$P,0))=0,0,SUM(INDEX(G_FallBackBM!L:L,MATCH($P963,G_FallBackBM!$P:$P,0)))/INDEX(G_FallBackBM!$H:$H,MATCH($P963,G_FallBackBM!$P:$P,0))))</f>
        <v/>
      </c>
      <c r="M963" s="391" t="str">
        <f>IF($E963="","",M948*IF(INDEX(G_FallBackBM!$H:$H,MATCH($P963,G_FallBackBM!$P:$P,0))=0,0,SUM(INDEX(G_FallBackBM!M:M,MATCH($P963,G_FallBackBM!$P:$P,0)))/INDEX(G_FallBackBM!$H:$H,MATCH($P963,G_FallBackBM!$P:$P,0))))</f>
        <v/>
      </c>
      <c r="N963" s="391" t="str">
        <f>IF($E963="","",N948*IF(INDEX(G_FallBackBM!$H:$H,MATCH($P963,G_FallBackBM!$P:$P,0))=0,0,SUM(INDEX(G_FallBackBM!N:N,MATCH($P963,G_FallBackBM!$P:$P,0)))/INDEX(G_FallBackBM!$H:$H,MATCH($P963,G_FallBackBM!$P:$P,0))))</f>
        <v/>
      </c>
      <c r="P963" s="175" t="str">
        <f>EUconst_SubAbsoluteReduction&amp;R925</f>
        <v>AbsRed_Подинсталация на бенчмарка за гориво, не-CL, не-CBAM</v>
      </c>
    </row>
    <row r="964" spans="1:18" ht="12.75" customHeight="1" x14ac:dyDescent="0.2">
      <c r="B964" s="343"/>
      <c r="C964" s="343"/>
      <c r="H964" s="669" t="str">
        <f>Translations!$B$323</f>
        <v>ОБЩО</v>
      </c>
      <c r="I964" s="386" t="str">
        <f t="shared" ref="I964:N964" si="79">IF(I934=EUconst_Cessation,-1,IF(COUNT(I954:I963)=0,"",SUM(I954:I963)))</f>
        <v/>
      </c>
      <c r="J964" s="386" t="str">
        <f t="shared" si="79"/>
        <v/>
      </c>
      <c r="K964" s="386" t="str">
        <f t="shared" si="79"/>
        <v/>
      </c>
      <c r="L964" s="386" t="str">
        <f t="shared" si="79"/>
        <v/>
      </c>
      <c r="M964" s="386" t="str">
        <f t="shared" si="79"/>
        <v/>
      </c>
      <c r="N964" s="386" t="str">
        <f t="shared" si="79"/>
        <v/>
      </c>
    </row>
    <row r="965" spans="1:18" ht="12.75" customHeight="1" x14ac:dyDescent="0.2"/>
    <row r="966" spans="1:18" ht="5.0999999999999996" customHeight="1" thickBot="1" x14ac:dyDescent="0.25">
      <c r="E966" s="432"/>
      <c r="F966" s="644"/>
      <c r="G966" s="644"/>
      <c r="H966" s="644"/>
      <c r="I966" s="644"/>
      <c r="J966" s="644"/>
      <c r="K966" s="644"/>
      <c r="L966" s="644"/>
      <c r="M966" s="644"/>
      <c r="N966" s="644"/>
    </row>
    <row r="967" spans="1:18" ht="5.0999999999999996" customHeight="1" thickBot="1" x14ac:dyDescent="0.3">
      <c r="C967" s="433"/>
      <c r="D967" s="433"/>
      <c r="E967" s="433"/>
      <c r="F967" s="433"/>
      <c r="G967" s="433"/>
      <c r="H967" s="433"/>
      <c r="I967" s="433"/>
      <c r="J967" s="433"/>
      <c r="K967" s="433"/>
      <c r="L967" s="433"/>
      <c r="M967" s="433"/>
      <c r="N967" s="433"/>
    </row>
    <row r="968" spans="1:18" ht="20.100000000000001" customHeight="1" thickBot="1" x14ac:dyDescent="0.25">
      <c r="A968" s="409">
        <v>7</v>
      </c>
      <c r="C968" s="385">
        <f>C925+1</f>
        <v>17</v>
      </c>
      <c r="D968" s="1302" t="str">
        <f>Translations!$B$297</f>
        <v>"Fall-back" подинсталация:</v>
      </c>
      <c r="E968" s="1303"/>
      <c r="F968" s="1303"/>
      <c r="G968" s="1303"/>
      <c r="H968" s="1304"/>
      <c r="I968" s="1305" t="str">
        <f>INDEX(EUconst_FallBackListNames,C968-10)</f>
        <v>Подинсталация на еталон за гориво, CBAM</v>
      </c>
      <c r="J968" s="1306"/>
      <c r="K968" s="1306"/>
      <c r="L968" s="1307"/>
      <c r="M968" s="1308" t="str">
        <f>IF(ISBLANK(INDEX(CNTR_FallBackSubInstRelevant,C968-10)),"",IF(INDEX(CNTR_FallBackSubInstRelevant,C968-10),EUConst_Relevant,EUConst_NotRelevant))</f>
        <v/>
      </c>
      <c r="N968" s="1309"/>
      <c r="P968" s="295" t="str">
        <f>Translations!$B$325</f>
        <v>Подробности: Fall-back BM</v>
      </c>
      <c r="R968" s="668" t="str">
        <f>I968</f>
        <v>Подинсталация на еталон за гориво, CBAM</v>
      </c>
    </row>
    <row r="969" spans="1:18" ht="5.0999999999999996" customHeight="1" x14ac:dyDescent="0.2"/>
    <row r="970" spans="1:18" ht="25.5" customHeight="1" x14ac:dyDescent="0.2">
      <c r="E970" s="736"/>
      <c r="F970" s="736"/>
      <c r="G970" s="736"/>
      <c r="H970" s="746" t="str">
        <f>Translations!$B$271</f>
        <v>Референтна стойност</v>
      </c>
      <c r="I970" s="1268">
        <f>INDEX(EUconst_EndOfPeriods,COLUMNS($I$281:I970))</f>
        <v>2025</v>
      </c>
      <c r="J970" s="1268">
        <f>INDEX(EUconst_EndOfPeriods,COLUMNS($I$281:J970))</f>
        <v>2030</v>
      </c>
      <c r="K970" s="1268">
        <f>INDEX(EUconst_EndOfPeriods,COLUMNS($I$281:K970))</f>
        <v>2035</v>
      </c>
      <c r="L970" s="1268">
        <f>INDEX(EUconst_EndOfPeriods,COLUMNS($I$281:L970))</f>
        <v>2040</v>
      </c>
      <c r="M970" s="1268">
        <f>INDEX(EUconst_EndOfPeriods,COLUMNS($I$281:M970))</f>
        <v>2045</v>
      </c>
      <c r="N970" s="1268">
        <f>INDEX(EUconst_EndOfPeriods,COLUMNS($I$281:N970))</f>
        <v>2050</v>
      </c>
    </row>
    <row r="971" spans="1:18" ht="12.75" customHeight="1" x14ac:dyDescent="0.2">
      <c r="E971" s="736"/>
      <c r="F971" s="736"/>
      <c r="G971" s="736"/>
      <c r="H971" s="456" t="str">
        <f>INDEX(G_FallBackBM!H:H,MATCH(P972,G_FallBackBM!$P:$P,0)-1)</f>
        <v>t CO2e / TJ</v>
      </c>
      <c r="I971" s="1269"/>
      <c r="J971" s="1269"/>
      <c r="K971" s="1269"/>
      <c r="L971" s="1269"/>
      <c r="M971" s="1269"/>
      <c r="N971" s="1269"/>
    </row>
    <row r="972" spans="1:18" ht="12.75" customHeight="1" x14ac:dyDescent="0.2">
      <c r="B972" s="343"/>
      <c r="C972" s="343"/>
      <c r="D972" s="752" t="s">
        <v>117</v>
      </c>
      <c r="E972" s="1275" t="str">
        <f>Translations!$B$319</f>
        <v>Цели в сравнение с базовата стойност</v>
      </c>
      <c r="F972" s="1275"/>
      <c r="G972" s="1276"/>
      <c r="H972" s="764" t="str">
        <f>INDEX(G_FallBackBM!H:H,MATCH($P972,G_FallBackBM!$P:$P,0))</f>
        <v/>
      </c>
      <c r="I972" s="441" t="str">
        <f>INDEX(G_FallBackBM!I:I,MATCH($P972,G_FallBackBM!$P:$P,0))</f>
        <v>N.A.</v>
      </c>
      <c r="J972" s="441" t="str">
        <f>INDEX(G_FallBackBM!J:J,MATCH($P972,G_FallBackBM!$P:$P,0))</f>
        <v>N.A.</v>
      </c>
      <c r="K972" s="441" t="str">
        <f>INDEX(G_FallBackBM!K:K,MATCH($P972,G_FallBackBM!$P:$P,0))</f>
        <v>N.A.</v>
      </c>
      <c r="L972" s="441" t="str">
        <f>INDEX(G_FallBackBM!L:L,MATCH($P972,G_FallBackBM!$P:$P,0))</f>
        <v>N.A.</v>
      </c>
      <c r="M972" s="441" t="str">
        <f>INDEX(G_FallBackBM!M:M,MATCH($P972,G_FallBackBM!$P:$P,0))</f>
        <v>N.A.</v>
      </c>
      <c r="N972" s="441" t="str">
        <f>INDEX(G_FallBackBM!N:N,MATCH($P972,G_FallBackBM!$P:$P,0))</f>
        <v>N.A.</v>
      </c>
      <c r="P972" s="312" t="str">
        <f>EUconst_SubRelToBaseline&amp;R968</f>
        <v>RelBL_Подинсталация на еталон за гориво, CBAM</v>
      </c>
    </row>
    <row r="973" spans="1:18" ht="12.75" customHeight="1" x14ac:dyDescent="0.2">
      <c r="B973" s="343"/>
      <c r="C973" s="343"/>
      <c r="D973" s="752" t="s">
        <v>118</v>
      </c>
      <c r="E973" s="1277" t="str">
        <f>Translations!$B$320</f>
        <v>Цели спрямо съответната стойност на БМ</v>
      </c>
      <c r="F973" s="1277"/>
      <c r="G973" s="1278"/>
      <c r="H973" s="765">
        <f>INDEX(G_FallBackBM!H:H,MATCH($P973,G_FallBackBM!$P:$P,0))</f>
        <v>42.6</v>
      </c>
      <c r="I973" s="381" t="str">
        <f>INDEX(G_FallBackBM!I:I,MATCH($P973,G_FallBackBM!$P:$P,0))</f>
        <v/>
      </c>
      <c r="J973" s="381" t="str">
        <f>INDEX(G_FallBackBM!J:J,MATCH($P973,G_FallBackBM!$P:$P,0))</f>
        <v/>
      </c>
      <c r="K973" s="381" t="str">
        <f>INDEX(G_FallBackBM!K:K,MATCH($P973,G_FallBackBM!$P:$P,0))</f>
        <v/>
      </c>
      <c r="L973" s="381" t="str">
        <f>INDEX(G_FallBackBM!L:L,MATCH($P973,G_FallBackBM!$P:$P,0))</f>
        <v/>
      </c>
      <c r="M973" s="381" t="str">
        <f>INDEX(G_FallBackBM!M:M,MATCH($P973,G_FallBackBM!$P:$P,0))</f>
        <v/>
      </c>
      <c r="N973" s="381" t="str">
        <f>INDEX(G_FallBackBM!N:N,MATCH($P973,G_FallBackBM!$P:$P,0))</f>
        <v/>
      </c>
      <c r="P973" s="312" t="str">
        <f>EUconst_SubRelToBM&amp;R968</f>
        <v>RelBM_Подинсталация на еталон за гориво, CBAM</v>
      </c>
    </row>
    <row r="974" spans="1:18" ht="5.0999999999999996" customHeight="1" x14ac:dyDescent="0.2">
      <c r="B974" s="343"/>
      <c r="C974" s="343"/>
    </row>
    <row r="975" spans="1:18" ht="25.5" customHeight="1" x14ac:dyDescent="0.2">
      <c r="B975" s="343"/>
      <c r="C975" s="343"/>
      <c r="D975" s="736"/>
      <c r="E975" s="736"/>
      <c r="F975" s="736"/>
      <c r="G975" s="736"/>
      <c r="H975" s="746" t="str">
        <f>Translations!$B$271</f>
        <v>Референтна стойност</v>
      </c>
      <c r="I975" s="1268">
        <f>INDEX(EUconst_EndOfPeriods,COLUMNS($I$281:I975))</f>
        <v>2025</v>
      </c>
      <c r="J975" s="1268">
        <f>INDEX(EUconst_EndOfPeriods,COLUMNS($I$281:J975))</f>
        <v>2030</v>
      </c>
      <c r="K975" s="1268">
        <f>INDEX(EUconst_EndOfPeriods,COLUMNS($I$281:K975))</f>
        <v>2035</v>
      </c>
      <c r="L975" s="1268">
        <f>INDEX(EUconst_EndOfPeriods,COLUMNS($I$281:L975))</f>
        <v>2040</v>
      </c>
      <c r="M975" s="1268">
        <f>INDEX(EUconst_EndOfPeriods,COLUMNS($I$281:M975))</f>
        <v>2045</v>
      </c>
      <c r="N975" s="1268">
        <f>INDEX(EUconst_EndOfPeriods,COLUMNS($I$281:N975))</f>
        <v>2050</v>
      </c>
    </row>
    <row r="976" spans="1:18" ht="12.75" customHeight="1" x14ac:dyDescent="0.2">
      <c r="B976" s="343"/>
      <c r="C976" s="343"/>
      <c r="G976" s="736"/>
      <c r="H976" s="456" t="str">
        <f>H971</f>
        <v>t CO2e / TJ</v>
      </c>
      <c r="I976" s="1269"/>
      <c r="J976" s="1269"/>
      <c r="K976" s="1269"/>
      <c r="L976" s="1269"/>
      <c r="M976" s="1269"/>
      <c r="N976" s="1269"/>
    </row>
    <row r="977" spans="2:16" ht="12.75" customHeight="1" x14ac:dyDescent="0.2">
      <c r="B977" s="343"/>
      <c r="C977" s="343"/>
      <c r="D977" s="752" t="s">
        <v>119</v>
      </c>
      <c r="E977" s="1274" t="str">
        <f>Translations!$B$321</f>
        <v>Абсолютно специфично намаление в сравнение с изходното ниво</v>
      </c>
      <c r="F977" s="1274"/>
      <c r="G977" s="1274"/>
      <c r="H977" s="766" t="str">
        <f>INDEX(G_FallBackBM!H:H,MATCH($P977,G_FallBackBM!$P:$P,0))</f>
        <v/>
      </c>
      <c r="I977" s="767" t="str">
        <f>INDEX(G_FallBackBM!I:I,MATCH($P977,G_FallBackBM!$P:$P,0))</f>
        <v/>
      </c>
      <c r="J977" s="767" t="str">
        <f>INDEX(G_FallBackBM!J:J,MATCH($P977,G_FallBackBM!$P:$P,0))</f>
        <v/>
      </c>
      <c r="K977" s="767" t="str">
        <f>INDEX(G_FallBackBM!K:K,MATCH($P977,G_FallBackBM!$P:$P,0))</f>
        <v/>
      </c>
      <c r="L977" s="767" t="str">
        <f>INDEX(G_FallBackBM!L:L,MATCH($P977,G_FallBackBM!$P:$P,0))</f>
        <v/>
      </c>
      <c r="M977" s="767" t="str">
        <f>INDEX(G_FallBackBM!M:M,MATCH($P977,G_FallBackBM!$P:$P,0))</f>
        <v/>
      </c>
      <c r="N977" s="767" t="str">
        <f>INDEX(G_FallBackBM!N:N,MATCH($P977,G_FallBackBM!$P:$P,0))</f>
        <v/>
      </c>
      <c r="P977" s="175" t="str">
        <f>EUconst_SubAbsoluteReduction&amp;R968</f>
        <v>AbsRed_Подинсталация на еталон за гориво, CBAM</v>
      </c>
    </row>
    <row r="978" spans="2:16" ht="5.0999999999999996" customHeight="1" x14ac:dyDescent="0.2">
      <c r="B978" s="343"/>
      <c r="C978" s="343"/>
    </row>
    <row r="979" spans="2:16" ht="12.75" customHeight="1" x14ac:dyDescent="0.2">
      <c r="B979" s="343"/>
      <c r="C979" s="343"/>
      <c r="D979" s="752" t="s">
        <v>120</v>
      </c>
      <c r="E979" s="30" t="str">
        <f>Translations!$B$322</f>
        <v>Дял на въздействието на всяка мярка (100 % = стойността по точка iii.)</v>
      </c>
    </row>
    <row r="980" spans="2:16" ht="5.0999999999999996" customHeight="1" x14ac:dyDescent="0.2">
      <c r="B980" s="343"/>
      <c r="C980" s="343"/>
    </row>
    <row r="981" spans="2:16" ht="12.75" customHeight="1" x14ac:dyDescent="0.2">
      <c r="B981" s="343"/>
      <c r="C981" s="343"/>
      <c r="D981" s="752"/>
      <c r="E981" s="387" t="str">
        <f>Translations!$B$199</f>
        <v>Мярка</v>
      </c>
      <c r="F981" s="644"/>
      <c r="G981" s="1296" t="str">
        <f>Translations!$B$228</f>
        <v>Инвестиции</v>
      </c>
      <c r="H981" s="1297"/>
      <c r="I981" s="388">
        <v>2025</v>
      </c>
      <c r="J981" s="388">
        <v>2030</v>
      </c>
      <c r="K981" s="388">
        <v>2035</v>
      </c>
      <c r="L981" s="388">
        <v>2040</v>
      </c>
      <c r="M981" s="388">
        <v>2045</v>
      </c>
      <c r="N981" s="388">
        <v>2050</v>
      </c>
    </row>
    <row r="982" spans="2:16" ht="12.75" customHeight="1" x14ac:dyDescent="0.2">
      <c r="B982" s="343"/>
      <c r="C982" s="343"/>
      <c r="D982" s="344">
        <v>1</v>
      </c>
      <c r="E982" s="1310" t="str">
        <f>IF(INDEX(G_FallBackBM!E:E,MATCH($P982,G_FallBackBM!$P:$P,0))="","",INDEX(G_FallBackBM!E:E,MATCH($P982,G_FallBackBM!$P:$P,0)))</f>
        <v/>
      </c>
      <c r="F982" s="1310"/>
      <c r="G982" s="760" t="str">
        <f>IF(INDEX(G_FallBackBM!G:G,MATCH($P982,G_FallBackBM!$P:$P,0))="","",INDEX(G_FallBackBM!G:G,MATCH($P982,G_FallBackBM!$P:$P,0)))</f>
        <v/>
      </c>
      <c r="H982" s="761"/>
      <c r="I982" s="389" t="str">
        <f>IF($E982="","",INDEX(G_FallBackBM!I:I,MATCH($P982,G_FallBackBM!$P:$P,0)))</f>
        <v/>
      </c>
      <c r="J982" s="389" t="str">
        <f>IF($E982="","",INDEX(G_FallBackBM!J:J,MATCH($P982,G_FallBackBM!$P:$P,0)))</f>
        <v/>
      </c>
      <c r="K982" s="389" t="str">
        <f>IF($E982="","",INDEX(G_FallBackBM!K:K,MATCH($P982,G_FallBackBM!$P:$P,0)))</f>
        <v/>
      </c>
      <c r="L982" s="389" t="str">
        <f>IF($E982="","",INDEX(G_FallBackBM!L:L,MATCH($P982,G_FallBackBM!$P:$P,0)))</f>
        <v/>
      </c>
      <c r="M982" s="389" t="str">
        <f>IF($E982="","",INDEX(G_FallBackBM!M:M,MATCH($P982,G_FallBackBM!$P:$P,0)))</f>
        <v/>
      </c>
      <c r="N982" s="389" t="str">
        <f>IF($E982="","",INDEX(G_FallBackBM!N:N,MATCH($P982,G_FallBackBM!$P:$P,0)))</f>
        <v/>
      </c>
      <c r="P982" s="175" t="str">
        <f>EUconst_SubMeasureImpact&amp;R968&amp;"_"&amp;D982</f>
        <v>SubMeasImp_Подинсталация на еталон за гориво, CBAM_1</v>
      </c>
    </row>
    <row r="983" spans="2:16" ht="12.75" customHeight="1" x14ac:dyDescent="0.2">
      <c r="B983" s="343"/>
      <c r="C983" s="343"/>
      <c r="D983" s="344">
        <v>2</v>
      </c>
      <c r="E983" s="1298" t="str">
        <f>IF(INDEX(G_FallBackBM!E:E,MATCH($P983,G_FallBackBM!$P:$P,0))="","",INDEX(G_FallBackBM!E:E,MATCH($P983,G_FallBackBM!$P:$P,0)))</f>
        <v/>
      </c>
      <c r="F983" s="1299"/>
      <c r="G983" s="755" t="str">
        <f>IF(INDEX(G_FallBackBM!G:G,MATCH($P983,G_FallBackBM!$P:$P,0))="","",INDEX(G_FallBackBM!G:G,MATCH($P983,G_FallBackBM!$P:$P,0)))</f>
        <v/>
      </c>
      <c r="H983" s="756"/>
      <c r="I983" s="390" t="str">
        <f>IF($E983="","",INDEX(G_FallBackBM!I:I,MATCH($P983,G_FallBackBM!$P:$P,0)))</f>
        <v/>
      </c>
      <c r="J983" s="390" t="str">
        <f>IF($E983="","",INDEX(G_FallBackBM!J:J,MATCH($P983,G_FallBackBM!$P:$P,0)))</f>
        <v/>
      </c>
      <c r="K983" s="390" t="str">
        <f>IF($E983="","",INDEX(G_FallBackBM!K:K,MATCH($P983,G_FallBackBM!$P:$P,0)))</f>
        <v/>
      </c>
      <c r="L983" s="390" t="str">
        <f>IF($E983="","",INDEX(G_FallBackBM!L:L,MATCH($P983,G_FallBackBM!$P:$P,0)))</f>
        <v/>
      </c>
      <c r="M983" s="390" t="str">
        <f>IF($E983="","",INDEX(G_FallBackBM!M:M,MATCH($P983,G_FallBackBM!$P:$P,0)))</f>
        <v/>
      </c>
      <c r="N983" s="390" t="str">
        <f>IF($E983="","",INDEX(G_FallBackBM!N:N,MATCH($P983,G_FallBackBM!$P:$P,0)))</f>
        <v/>
      </c>
      <c r="P983" s="175" t="str">
        <f>EUconst_SubMeasureImpact&amp;R968&amp;"_"&amp;D983</f>
        <v>SubMeasImp_Подинсталация на еталон за гориво, CBAM_2</v>
      </c>
    </row>
    <row r="984" spans="2:16" ht="12.75" customHeight="1" x14ac:dyDescent="0.2">
      <c r="B984" s="343"/>
      <c r="C984" s="343"/>
      <c r="D984" s="344">
        <v>3</v>
      </c>
      <c r="E984" s="1298" t="str">
        <f>IF(INDEX(G_FallBackBM!E:E,MATCH($P984,G_FallBackBM!$P:$P,0))="","",INDEX(G_FallBackBM!E:E,MATCH($P984,G_FallBackBM!$P:$P,0)))</f>
        <v/>
      </c>
      <c r="F984" s="1299"/>
      <c r="G984" s="755" t="str">
        <f>IF(INDEX(G_FallBackBM!G:G,MATCH($P984,G_FallBackBM!$P:$P,0))="","",INDEX(G_FallBackBM!G:G,MATCH($P984,G_FallBackBM!$P:$P,0)))</f>
        <v/>
      </c>
      <c r="H984" s="756"/>
      <c r="I984" s="390" t="str">
        <f>IF($E984="","",INDEX(G_FallBackBM!I:I,MATCH($P984,G_FallBackBM!$P:$P,0)))</f>
        <v/>
      </c>
      <c r="J984" s="390" t="str">
        <f>IF($E984="","",INDEX(G_FallBackBM!J:J,MATCH($P984,G_FallBackBM!$P:$P,0)))</f>
        <v/>
      </c>
      <c r="K984" s="390" t="str">
        <f>IF($E984="","",INDEX(G_FallBackBM!K:K,MATCH($P984,G_FallBackBM!$P:$P,0)))</f>
        <v/>
      </c>
      <c r="L984" s="390" t="str">
        <f>IF($E984="","",INDEX(G_FallBackBM!L:L,MATCH($P984,G_FallBackBM!$P:$P,0)))</f>
        <v/>
      </c>
      <c r="M984" s="390" t="str">
        <f>IF($E984="","",INDEX(G_FallBackBM!M:M,MATCH($P984,G_FallBackBM!$P:$P,0)))</f>
        <v/>
      </c>
      <c r="N984" s="390" t="str">
        <f>IF($E984="","",INDEX(G_FallBackBM!N:N,MATCH($P984,G_FallBackBM!$P:$P,0)))</f>
        <v/>
      </c>
      <c r="P984" s="175" t="str">
        <f>EUconst_SubMeasureImpact&amp;R968&amp;"_"&amp;D984</f>
        <v>SubMeasImp_Подинсталация на еталон за гориво, CBAM_3</v>
      </c>
    </row>
    <row r="985" spans="2:16" ht="12.75" customHeight="1" x14ac:dyDescent="0.2">
      <c r="B985" s="343"/>
      <c r="C985" s="343"/>
      <c r="D985" s="344">
        <v>4</v>
      </c>
      <c r="E985" s="1298" t="str">
        <f>IF(INDEX(G_FallBackBM!E:E,MATCH($P985,G_FallBackBM!$P:$P,0))="","",INDEX(G_FallBackBM!E:E,MATCH($P985,G_FallBackBM!$P:$P,0)))</f>
        <v/>
      </c>
      <c r="F985" s="1299"/>
      <c r="G985" s="755" t="str">
        <f>IF(INDEX(G_FallBackBM!G:G,MATCH($P985,G_FallBackBM!$P:$P,0))="","",INDEX(G_FallBackBM!G:G,MATCH($P985,G_FallBackBM!$P:$P,0)))</f>
        <v/>
      </c>
      <c r="H985" s="756"/>
      <c r="I985" s="390" t="str">
        <f>IF($E985="","",INDEX(G_FallBackBM!I:I,MATCH($P985,G_FallBackBM!$P:$P,0)))</f>
        <v/>
      </c>
      <c r="J985" s="390" t="str">
        <f>IF($E985="","",INDEX(G_FallBackBM!J:J,MATCH($P985,G_FallBackBM!$P:$P,0)))</f>
        <v/>
      </c>
      <c r="K985" s="390" t="str">
        <f>IF($E985="","",INDEX(G_FallBackBM!K:K,MATCH($P985,G_FallBackBM!$P:$P,0)))</f>
        <v/>
      </c>
      <c r="L985" s="390" t="str">
        <f>IF($E985="","",INDEX(G_FallBackBM!L:L,MATCH($P985,G_FallBackBM!$P:$P,0)))</f>
        <v/>
      </c>
      <c r="M985" s="390" t="str">
        <f>IF($E985="","",INDEX(G_FallBackBM!M:M,MATCH($P985,G_FallBackBM!$P:$P,0)))</f>
        <v/>
      </c>
      <c r="N985" s="390" t="str">
        <f>IF($E985="","",INDEX(G_FallBackBM!N:N,MATCH($P985,G_FallBackBM!$P:$P,0)))</f>
        <v/>
      </c>
      <c r="P985" s="175" t="str">
        <f>EUconst_SubMeasureImpact&amp;R968&amp;"_"&amp;D985</f>
        <v>SubMeasImp_Подинсталация на еталон за гориво, CBAM_4</v>
      </c>
    </row>
    <row r="986" spans="2:16" ht="12.75" customHeight="1" x14ac:dyDescent="0.2">
      <c r="B986" s="343"/>
      <c r="C986" s="343"/>
      <c r="D986" s="344">
        <v>5</v>
      </c>
      <c r="E986" s="1298" t="str">
        <f>IF(INDEX(G_FallBackBM!E:E,MATCH($P986,G_FallBackBM!$P:$P,0))="","",INDEX(G_FallBackBM!E:E,MATCH($P986,G_FallBackBM!$P:$P,0)))</f>
        <v/>
      </c>
      <c r="F986" s="1299"/>
      <c r="G986" s="755" t="str">
        <f>IF(INDEX(G_FallBackBM!G:G,MATCH($P986,G_FallBackBM!$P:$P,0))="","",INDEX(G_FallBackBM!G:G,MATCH($P986,G_FallBackBM!$P:$P,0)))</f>
        <v/>
      </c>
      <c r="H986" s="756"/>
      <c r="I986" s="390" t="str">
        <f>IF($E986="","",INDEX(G_FallBackBM!I:I,MATCH($P986,G_FallBackBM!$P:$P,0)))</f>
        <v/>
      </c>
      <c r="J986" s="390" t="str">
        <f>IF($E986="","",INDEX(G_FallBackBM!J:J,MATCH($P986,G_FallBackBM!$P:$P,0)))</f>
        <v/>
      </c>
      <c r="K986" s="390" t="str">
        <f>IF($E986="","",INDEX(G_FallBackBM!K:K,MATCH($P986,G_FallBackBM!$P:$P,0)))</f>
        <v/>
      </c>
      <c r="L986" s="390" t="str">
        <f>IF($E986="","",INDEX(G_FallBackBM!L:L,MATCH($P986,G_FallBackBM!$P:$P,0)))</f>
        <v/>
      </c>
      <c r="M986" s="390" t="str">
        <f>IF($E986="","",INDEX(G_FallBackBM!M:M,MATCH($P986,G_FallBackBM!$P:$P,0)))</f>
        <v/>
      </c>
      <c r="N986" s="390" t="str">
        <f>IF($E986="","",INDEX(G_FallBackBM!N:N,MATCH($P986,G_FallBackBM!$P:$P,0)))</f>
        <v/>
      </c>
      <c r="P986" s="175" t="str">
        <f>EUconst_SubMeasureImpact&amp;R968&amp;"_"&amp;D986</f>
        <v>SubMeasImp_Подинсталация на еталон за гориво, CBAM_5</v>
      </c>
    </row>
    <row r="987" spans="2:16" ht="12.75" customHeight="1" x14ac:dyDescent="0.2">
      <c r="B987" s="343"/>
      <c r="C987" s="343"/>
      <c r="D987" s="344">
        <v>6</v>
      </c>
      <c r="E987" s="1298" t="str">
        <f>IF(INDEX(G_FallBackBM!E:E,MATCH($P987,G_FallBackBM!$P:$P,0))="","",INDEX(G_FallBackBM!E:E,MATCH($P987,G_FallBackBM!$P:$P,0)))</f>
        <v/>
      </c>
      <c r="F987" s="1299"/>
      <c r="G987" s="755" t="str">
        <f>IF(INDEX(G_FallBackBM!G:G,MATCH($P987,G_FallBackBM!$P:$P,0))="","",INDEX(G_FallBackBM!G:G,MATCH($P987,G_FallBackBM!$P:$P,0)))</f>
        <v/>
      </c>
      <c r="H987" s="756"/>
      <c r="I987" s="390" t="str">
        <f>IF($E987="","",INDEX(G_FallBackBM!I:I,MATCH($P987,G_FallBackBM!$P:$P,0)))</f>
        <v/>
      </c>
      <c r="J987" s="390" t="str">
        <f>IF($E987="","",INDEX(G_FallBackBM!J:J,MATCH($P987,G_FallBackBM!$P:$P,0)))</f>
        <v/>
      </c>
      <c r="K987" s="390" t="str">
        <f>IF($E987="","",INDEX(G_FallBackBM!K:K,MATCH($P987,G_FallBackBM!$P:$P,0)))</f>
        <v/>
      </c>
      <c r="L987" s="390" t="str">
        <f>IF($E987="","",INDEX(G_FallBackBM!L:L,MATCH($P987,G_FallBackBM!$P:$P,0)))</f>
        <v/>
      </c>
      <c r="M987" s="390" t="str">
        <f>IF($E987="","",INDEX(G_FallBackBM!M:M,MATCH($P987,G_FallBackBM!$P:$P,0)))</f>
        <v/>
      </c>
      <c r="N987" s="390" t="str">
        <f>IF($E987="","",INDEX(G_FallBackBM!N:N,MATCH($P987,G_FallBackBM!$P:$P,0)))</f>
        <v/>
      </c>
      <c r="P987" s="175" t="str">
        <f>EUconst_SubMeasureImpact&amp;R968&amp;"_"&amp;D987</f>
        <v>SubMeasImp_Подинсталация на еталон за гориво, CBAM_6</v>
      </c>
    </row>
    <row r="988" spans="2:16" ht="12.75" customHeight="1" x14ac:dyDescent="0.2">
      <c r="B988" s="343"/>
      <c r="C988" s="343"/>
      <c r="D988" s="344">
        <v>7</v>
      </c>
      <c r="E988" s="1298" t="str">
        <f>IF(INDEX(G_FallBackBM!E:E,MATCH($P988,G_FallBackBM!$P:$P,0))="","",INDEX(G_FallBackBM!E:E,MATCH($P988,G_FallBackBM!$P:$P,0)))</f>
        <v/>
      </c>
      <c r="F988" s="1299"/>
      <c r="G988" s="755" t="str">
        <f>IF(INDEX(G_FallBackBM!G:G,MATCH($P988,G_FallBackBM!$P:$P,0))="","",INDEX(G_FallBackBM!G:G,MATCH($P988,G_FallBackBM!$P:$P,0)))</f>
        <v/>
      </c>
      <c r="H988" s="756"/>
      <c r="I988" s="390" t="str">
        <f>IF($E988="","",INDEX(G_FallBackBM!I:I,MATCH($P988,G_FallBackBM!$P:$P,0)))</f>
        <v/>
      </c>
      <c r="J988" s="390" t="str">
        <f>IF($E988="","",INDEX(G_FallBackBM!J:J,MATCH($P988,G_FallBackBM!$P:$P,0)))</f>
        <v/>
      </c>
      <c r="K988" s="390" t="str">
        <f>IF($E988="","",INDEX(G_FallBackBM!K:K,MATCH($P988,G_FallBackBM!$P:$P,0)))</f>
        <v/>
      </c>
      <c r="L988" s="390" t="str">
        <f>IF($E988="","",INDEX(G_FallBackBM!L:L,MATCH($P988,G_FallBackBM!$P:$P,0)))</f>
        <v/>
      </c>
      <c r="M988" s="390" t="str">
        <f>IF($E988="","",INDEX(G_FallBackBM!M:M,MATCH($P988,G_FallBackBM!$P:$P,0)))</f>
        <v/>
      </c>
      <c r="N988" s="390" t="str">
        <f>IF($E988="","",INDEX(G_FallBackBM!N:N,MATCH($P988,G_FallBackBM!$P:$P,0)))</f>
        <v/>
      </c>
      <c r="P988" s="175" t="str">
        <f>EUconst_SubMeasureImpact&amp;R968&amp;"_"&amp;D988</f>
        <v>SubMeasImp_Подинсталация на еталон за гориво, CBAM_7</v>
      </c>
    </row>
    <row r="989" spans="2:16" ht="12.75" customHeight="1" x14ac:dyDescent="0.2">
      <c r="B989" s="343"/>
      <c r="C989" s="343"/>
      <c r="D989" s="344">
        <v>8</v>
      </c>
      <c r="E989" s="1298" t="str">
        <f>IF(INDEX(G_FallBackBM!E:E,MATCH($P989,G_FallBackBM!$P:$P,0))="","",INDEX(G_FallBackBM!E:E,MATCH($P989,G_FallBackBM!$P:$P,0)))</f>
        <v/>
      </c>
      <c r="F989" s="1299"/>
      <c r="G989" s="755" t="str">
        <f>IF(INDEX(G_FallBackBM!G:G,MATCH($P989,G_FallBackBM!$P:$P,0))="","",INDEX(G_FallBackBM!G:G,MATCH($P989,G_FallBackBM!$P:$P,0)))</f>
        <v/>
      </c>
      <c r="H989" s="756"/>
      <c r="I989" s="390" t="str">
        <f>IF($E989="","",INDEX(G_FallBackBM!I:I,MATCH($P989,G_FallBackBM!$P:$P,0)))</f>
        <v/>
      </c>
      <c r="J989" s="390" t="str">
        <f>IF($E989="","",INDEX(G_FallBackBM!J:J,MATCH($P989,G_FallBackBM!$P:$P,0)))</f>
        <v/>
      </c>
      <c r="K989" s="390" t="str">
        <f>IF($E989="","",INDEX(G_FallBackBM!K:K,MATCH($P989,G_FallBackBM!$P:$P,0)))</f>
        <v/>
      </c>
      <c r="L989" s="390" t="str">
        <f>IF($E989="","",INDEX(G_FallBackBM!L:L,MATCH($P989,G_FallBackBM!$P:$P,0)))</f>
        <v/>
      </c>
      <c r="M989" s="390" t="str">
        <f>IF($E989="","",INDEX(G_FallBackBM!M:M,MATCH($P989,G_FallBackBM!$P:$P,0)))</f>
        <v/>
      </c>
      <c r="N989" s="390" t="str">
        <f>IF($E989="","",INDEX(G_FallBackBM!N:N,MATCH($P989,G_FallBackBM!$P:$P,0)))</f>
        <v/>
      </c>
      <c r="P989" s="175" t="str">
        <f>EUconst_SubMeasureImpact&amp;R968&amp;"_"&amp;D989</f>
        <v>SubMeasImp_Подинсталация на еталон за гориво, CBAM_8</v>
      </c>
    </row>
    <row r="990" spans="2:16" ht="12.75" customHeight="1" x14ac:dyDescent="0.2">
      <c r="B990" s="343"/>
      <c r="C990" s="343"/>
      <c r="D990" s="344">
        <v>9</v>
      </c>
      <c r="E990" s="1298" t="str">
        <f>IF(INDEX(G_FallBackBM!E:E,MATCH($P990,G_FallBackBM!$P:$P,0))="","",INDEX(G_FallBackBM!E:E,MATCH($P990,G_FallBackBM!$P:$P,0)))</f>
        <v/>
      </c>
      <c r="F990" s="1299"/>
      <c r="G990" s="755" t="str">
        <f>IF(INDEX(G_FallBackBM!G:G,MATCH($P990,G_FallBackBM!$P:$P,0))="","",INDEX(G_FallBackBM!G:G,MATCH($P990,G_FallBackBM!$P:$P,0)))</f>
        <v/>
      </c>
      <c r="H990" s="756"/>
      <c r="I990" s="390" t="str">
        <f>IF($E990="","",INDEX(G_FallBackBM!I:I,MATCH($P990,G_FallBackBM!$P:$P,0)))</f>
        <v/>
      </c>
      <c r="J990" s="390" t="str">
        <f>IF($E990="","",INDEX(G_FallBackBM!J:J,MATCH($P990,G_FallBackBM!$P:$P,0)))</f>
        <v/>
      </c>
      <c r="K990" s="390" t="str">
        <f>IF($E990="","",INDEX(G_FallBackBM!K:K,MATCH($P990,G_FallBackBM!$P:$P,0)))</f>
        <v/>
      </c>
      <c r="L990" s="390" t="str">
        <f>IF($E990="","",INDEX(G_FallBackBM!L:L,MATCH($P990,G_FallBackBM!$P:$P,0)))</f>
        <v/>
      </c>
      <c r="M990" s="390" t="str">
        <f>IF($E990="","",INDEX(G_FallBackBM!M:M,MATCH($P990,G_FallBackBM!$P:$P,0)))</f>
        <v/>
      </c>
      <c r="N990" s="390" t="str">
        <f>IF($E990="","",INDEX(G_FallBackBM!N:N,MATCH($P990,G_FallBackBM!$P:$P,0)))</f>
        <v/>
      </c>
      <c r="P990" s="175" t="str">
        <f>EUconst_SubMeasureImpact&amp;R968&amp;"_"&amp;D990</f>
        <v>SubMeasImp_Подинсталация на еталон за гориво, CBAM_9</v>
      </c>
    </row>
    <row r="991" spans="2:16" ht="12.75" customHeight="1" x14ac:dyDescent="0.2">
      <c r="B991" s="343"/>
      <c r="C991" s="343"/>
      <c r="D991" s="344">
        <v>10</v>
      </c>
      <c r="E991" s="1300" t="str">
        <f>IF(INDEX(G_FallBackBM!E:E,MATCH($P991,G_FallBackBM!$P:$P,0))="","",INDEX(G_FallBackBM!E:E,MATCH($P991,G_FallBackBM!$P:$P,0)))</f>
        <v/>
      </c>
      <c r="F991" s="1301"/>
      <c r="G991" s="753" t="str">
        <f>IF(INDEX(G_FallBackBM!G:G,MATCH($P991,G_FallBackBM!$P:$P,0))="","",INDEX(G_FallBackBM!G:G,MATCH($P991,G_FallBackBM!$P:$P,0)))</f>
        <v/>
      </c>
      <c r="H991" s="754"/>
      <c r="I991" s="391" t="str">
        <f>IF($E991="","",INDEX(G_FallBackBM!I:I,MATCH($P991,G_FallBackBM!$P:$P,0)))</f>
        <v/>
      </c>
      <c r="J991" s="391" t="str">
        <f>IF($E991="","",INDEX(G_FallBackBM!J:J,MATCH($P991,G_FallBackBM!$P:$P,0)))</f>
        <v/>
      </c>
      <c r="K991" s="391" t="str">
        <f>IF($E991="","",INDEX(G_FallBackBM!K:K,MATCH($P991,G_FallBackBM!$P:$P,0)))</f>
        <v/>
      </c>
      <c r="L991" s="391" t="str">
        <f>IF($E991="","",INDEX(G_FallBackBM!L:L,MATCH($P991,G_FallBackBM!$P:$P,0)))</f>
        <v/>
      </c>
      <c r="M991" s="391" t="str">
        <f>IF($E991="","",INDEX(G_FallBackBM!M:M,MATCH($P991,G_FallBackBM!$P:$P,0)))</f>
        <v/>
      </c>
      <c r="N991" s="391" t="str">
        <f>IF($E991="","",INDEX(G_FallBackBM!N:N,MATCH($P991,G_FallBackBM!$P:$P,0)))</f>
        <v/>
      </c>
      <c r="P991" s="175" t="str">
        <f>EUconst_SubMeasureImpact&amp;R968&amp;"_"&amp;D991</f>
        <v>SubMeasImp_Подинсталация на еталон за гориво, CBAM_10</v>
      </c>
    </row>
    <row r="992" spans="2:16" ht="12.75" customHeight="1" x14ac:dyDescent="0.2">
      <c r="B992" s="343"/>
      <c r="C992" s="343"/>
      <c r="H992" s="669" t="str">
        <f>Translations!$B$323</f>
        <v>ОБЩО</v>
      </c>
      <c r="I992" s="434" t="str">
        <f>IF(COUNT(I982:I991)=0,"",SUM(I982:I991))</f>
        <v/>
      </c>
      <c r="J992" s="434" t="str">
        <f t="shared" ref="J992:N992" si="80">IF(COUNT(J982:J991)=0,"",SUM(J982:J991))</f>
        <v/>
      </c>
      <c r="K992" s="434" t="str">
        <f t="shared" si="80"/>
        <v/>
      </c>
      <c r="L992" s="434" t="str">
        <f t="shared" si="80"/>
        <v/>
      </c>
      <c r="M992" s="434" t="str">
        <f t="shared" si="80"/>
        <v/>
      </c>
      <c r="N992" s="434" t="str">
        <f t="shared" si="80"/>
        <v/>
      </c>
    </row>
    <row r="993" spans="2:16" ht="5.0999999999999996" customHeight="1" x14ac:dyDescent="0.2">
      <c r="B993" s="343"/>
      <c r="C993" s="343"/>
    </row>
    <row r="994" spans="2:16" ht="12.75" customHeight="1" x14ac:dyDescent="0.2">
      <c r="B994" s="343"/>
      <c r="C994" s="343"/>
      <c r="D994" s="752" t="s">
        <v>121</v>
      </c>
      <c r="E994" s="30" t="str">
        <f>Translations!$B$324</f>
        <v>Дял на въздействието на всяка мярка (100 % = референтна стойност по време на изходното ниво, точка i.)</v>
      </c>
    </row>
    <row r="995" spans="2:16" ht="5.0999999999999996" customHeight="1" x14ac:dyDescent="0.2">
      <c r="B995" s="343"/>
      <c r="C995" s="343"/>
    </row>
    <row r="996" spans="2:16" ht="12.75" customHeight="1" x14ac:dyDescent="0.2">
      <c r="B996" s="343"/>
      <c r="C996" s="343"/>
      <c r="E996" s="387" t="str">
        <f>Translations!$B$199</f>
        <v>Мярка</v>
      </c>
      <c r="F996" s="644"/>
      <c r="G996" s="435" t="str">
        <f>Translations!$B$228</f>
        <v>Инвестиции</v>
      </c>
      <c r="I996" s="388">
        <v>2025</v>
      </c>
      <c r="J996" s="388">
        <v>2030</v>
      </c>
      <c r="K996" s="388">
        <v>2035</v>
      </c>
      <c r="L996" s="388">
        <v>2040</v>
      </c>
      <c r="M996" s="388">
        <v>2045</v>
      </c>
      <c r="N996" s="388">
        <v>2050</v>
      </c>
    </row>
    <row r="997" spans="2:16" ht="12.75" customHeight="1" x14ac:dyDescent="0.2">
      <c r="B997" s="343"/>
      <c r="C997" s="343"/>
      <c r="D997" s="344">
        <v>1</v>
      </c>
      <c r="E997" s="1310" t="str">
        <f t="shared" ref="E997:E1006" si="81">E982</f>
        <v/>
      </c>
      <c r="F997" s="1310"/>
      <c r="G997" s="760" t="str">
        <f t="shared" ref="G997:G1006" si="82">G982</f>
        <v/>
      </c>
      <c r="H997" s="761"/>
      <c r="I997" s="389" t="str">
        <f>IF($E997="","",I982*IF(INDEX(G_FallBackBM!$H:$H,MATCH($P997,G_FallBackBM!$P:$P,0))=0,0,SUM(INDEX(G_FallBackBM!I:I,MATCH($P997,G_FallBackBM!$P:$P,0)))/INDEX(G_FallBackBM!$H:$H,MATCH($P997,G_FallBackBM!$P:$P,0))))</f>
        <v/>
      </c>
      <c r="J997" s="389" t="str">
        <f>IF($E997="","",J982*IF(INDEX(G_FallBackBM!$H:$H,MATCH($P997,G_FallBackBM!$P:$P,0))=0,0,SUM(INDEX(G_FallBackBM!J:J,MATCH($P997,G_FallBackBM!$P:$P,0)))/INDEX(G_FallBackBM!$H:$H,MATCH($P997,G_FallBackBM!$P:$P,0))))</f>
        <v/>
      </c>
      <c r="K997" s="389" t="str">
        <f>IF($E997="","",K982*IF(INDEX(G_FallBackBM!$H:$H,MATCH($P997,G_FallBackBM!$P:$P,0))=0,0,SUM(INDEX(G_FallBackBM!K:K,MATCH($P997,G_FallBackBM!$P:$P,0)))/INDEX(G_FallBackBM!$H:$H,MATCH($P997,G_FallBackBM!$P:$P,0))))</f>
        <v/>
      </c>
      <c r="L997" s="389" t="str">
        <f>IF($E997="","",L982*IF(INDEX(G_FallBackBM!$H:$H,MATCH($P997,G_FallBackBM!$P:$P,0))=0,0,SUM(INDEX(G_FallBackBM!L:L,MATCH($P997,G_FallBackBM!$P:$P,0)))/INDEX(G_FallBackBM!$H:$H,MATCH($P997,G_FallBackBM!$P:$P,0))))</f>
        <v/>
      </c>
      <c r="M997" s="389" t="str">
        <f>IF($E997="","",M982*IF(INDEX(G_FallBackBM!$H:$H,MATCH($P997,G_FallBackBM!$P:$P,0))=0,0,SUM(INDEX(G_FallBackBM!M:M,MATCH($P997,G_FallBackBM!$P:$P,0)))/INDEX(G_FallBackBM!$H:$H,MATCH($P997,G_FallBackBM!$P:$P,0))))</f>
        <v/>
      </c>
      <c r="N997" s="389" t="str">
        <f>IF($E997="","",N982*IF(INDEX(G_FallBackBM!$H:$H,MATCH($P997,G_FallBackBM!$P:$P,0))=0,0,SUM(INDEX(G_FallBackBM!N:N,MATCH($P997,G_FallBackBM!$P:$P,0)))/INDEX(G_FallBackBM!$H:$H,MATCH($P997,G_FallBackBM!$P:$P,0))))</f>
        <v/>
      </c>
      <c r="P997" s="175" t="str">
        <f>EUconst_SubAbsoluteReduction&amp;R968</f>
        <v>AbsRed_Подинсталация на еталон за гориво, CBAM</v>
      </c>
    </row>
    <row r="998" spans="2:16" ht="12.75" customHeight="1" x14ac:dyDescent="0.2">
      <c r="B998" s="343"/>
      <c r="C998" s="343"/>
      <c r="D998" s="344">
        <v>2</v>
      </c>
      <c r="E998" s="1298" t="str">
        <f t="shared" si="81"/>
        <v/>
      </c>
      <c r="F998" s="1299"/>
      <c r="G998" s="755" t="str">
        <f t="shared" si="82"/>
        <v/>
      </c>
      <c r="H998" s="756"/>
      <c r="I998" s="390" t="str">
        <f>IF($E998="","",I983*IF(INDEX(G_FallBackBM!$H:$H,MATCH($P998,G_FallBackBM!$P:$P,0))=0,0,SUM(INDEX(G_FallBackBM!I:I,MATCH($P998,G_FallBackBM!$P:$P,0)))/INDEX(G_FallBackBM!$H:$H,MATCH($P998,G_FallBackBM!$P:$P,0))))</f>
        <v/>
      </c>
      <c r="J998" s="390" t="str">
        <f>IF($E998="","",J983*IF(INDEX(G_FallBackBM!$H:$H,MATCH($P998,G_FallBackBM!$P:$P,0))=0,0,SUM(INDEX(G_FallBackBM!J:J,MATCH($P998,G_FallBackBM!$P:$P,0)))/INDEX(G_FallBackBM!$H:$H,MATCH($P998,G_FallBackBM!$P:$P,0))))</f>
        <v/>
      </c>
      <c r="K998" s="390" t="str">
        <f>IF($E998="","",K983*IF(INDEX(G_FallBackBM!$H:$H,MATCH($P998,G_FallBackBM!$P:$P,0))=0,0,SUM(INDEX(G_FallBackBM!K:K,MATCH($P998,G_FallBackBM!$P:$P,0)))/INDEX(G_FallBackBM!$H:$H,MATCH($P998,G_FallBackBM!$P:$P,0))))</f>
        <v/>
      </c>
      <c r="L998" s="390" t="str">
        <f>IF($E998="","",L983*IF(INDEX(G_FallBackBM!$H:$H,MATCH($P998,G_FallBackBM!$P:$P,0))=0,0,SUM(INDEX(G_FallBackBM!L:L,MATCH($P998,G_FallBackBM!$P:$P,0)))/INDEX(G_FallBackBM!$H:$H,MATCH($P998,G_FallBackBM!$P:$P,0))))</f>
        <v/>
      </c>
      <c r="M998" s="390" t="str">
        <f>IF($E998="","",M983*IF(INDEX(G_FallBackBM!$H:$H,MATCH($P998,G_FallBackBM!$P:$P,0))=0,0,SUM(INDEX(G_FallBackBM!M:M,MATCH($P998,G_FallBackBM!$P:$P,0)))/INDEX(G_FallBackBM!$H:$H,MATCH($P998,G_FallBackBM!$P:$P,0))))</f>
        <v/>
      </c>
      <c r="N998" s="390" t="str">
        <f>IF($E998="","",N983*IF(INDEX(G_FallBackBM!$H:$H,MATCH($P998,G_FallBackBM!$P:$P,0))=0,0,SUM(INDEX(G_FallBackBM!N:N,MATCH($P998,G_FallBackBM!$P:$P,0)))/INDEX(G_FallBackBM!$H:$H,MATCH($P998,G_FallBackBM!$P:$P,0))))</f>
        <v/>
      </c>
      <c r="P998" s="175" t="str">
        <f>EUconst_SubAbsoluteReduction&amp;R968</f>
        <v>AbsRed_Подинсталация на еталон за гориво, CBAM</v>
      </c>
    </row>
    <row r="999" spans="2:16" ht="12.75" customHeight="1" x14ac:dyDescent="0.2">
      <c r="B999" s="343"/>
      <c r="C999" s="343"/>
      <c r="D999" s="344">
        <v>3</v>
      </c>
      <c r="E999" s="1298" t="str">
        <f t="shared" si="81"/>
        <v/>
      </c>
      <c r="F999" s="1299"/>
      <c r="G999" s="755" t="str">
        <f t="shared" si="82"/>
        <v/>
      </c>
      <c r="H999" s="756"/>
      <c r="I999" s="390" t="str">
        <f>IF($E999="","",I984*IF(INDEX(G_FallBackBM!$H:$H,MATCH($P999,G_FallBackBM!$P:$P,0))=0,0,SUM(INDEX(G_FallBackBM!I:I,MATCH($P999,G_FallBackBM!$P:$P,0)))/INDEX(G_FallBackBM!$H:$H,MATCH($P999,G_FallBackBM!$P:$P,0))))</f>
        <v/>
      </c>
      <c r="J999" s="390" t="str">
        <f>IF($E999="","",J984*IF(INDEX(G_FallBackBM!$H:$H,MATCH($P999,G_FallBackBM!$P:$P,0))=0,0,SUM(INDEX(G_FallBackBM!J:J,MATCH($P999,G_FallBackBM!$P:$P,0)))/INDEX(G_FallBackBM!$H:$H,MATCH($P999,G_FallBackBM!$P:$P,0))))</f>
        <v/>
      </c>
      <c r="K999" s="390" t="str">
        <f>IF($E999="","",K984*IF(INDEX(G_FallBackBM!$H:$H,MATCH($P999,G_FallBackBM!$P:$P,0))=0,0,SUM(INDEX(G_FallBackBM!K:K,MATCH($P999,G_FallBackBM!$P:$P,0)))/INDEX(G_FallBackBM!$H:$H,MATCH($P999,G_FallBackBM!$P:$P,0))))</f>
        <v/>
      </c>
      <c r="L999" s="390" t="str">
        <f>IF($E999="","",L984*IF(INDEX(G_FallBackBM!$H:$H,MATCH($P999,G_FallBackBM!$P:$P,0))=0,0,SUM(INDEX(G_FallBackBM!L:L,MATCH($P999,G_FallBackBM!$P:$P,0)))/INDEX(G_FallBackBM!$H:$H,MATCH($P999,G_FallBackBM!$P:$P,0))))</f>
        <v/>
      </c>
      <c r="M999" s="390" t="str">
        <f>IF($E999="","",M984*IF(INDEX(G_FallBackBM!$H:$H,MATCH($P999,G_FallBackBM!$P:$P,0))=0,0,SUM(INDEX(G_FallBackBM!M:M,MATCH($P999,G_FallBackBM!$P:$P,0)))/INDEX(G_FallBackBM!$H:$H,MATCH($P999,G_FallBackBM!$P:$P,0))))</f>
        <v/>
      </c>
      <c r="N999" s="390" t="str">
        <f>IF($E999="","",N984*IF(INDEX(G_FallBackBM!$H:$H,MATCH($P999,G_FallBackBM!$P:$P,0))=0,0,SUM(INDEX(G_FallBackBM!N:N,MATCH($P999,G_FallBackBM!$P:$P,0)))/INDEX(G_FallBackBM!$H:$H,MATCH($P999,G_FallBackBM!$P:$P,0))))</f>
        <v/>
      </c>
      <c r="P999" s="175" t="str">
        <f>EUconst_SubAbsoluteReduction&amp;R968</f>
        <v>AbsRed_Подинсталация на еталон за гориво, CBAM</v>
      </c>
    </row>
    <row r="1000" spans="2:16" ht="12.75" customHeight="1" x14ac:dyDescent="0.2">
      <c r="B1000" s="343"/>
      <c r="C1000" s="343"/>
      <c r="D1000" s="344">
        <v>4</v>
      </c>
      <c r="E1000" s="1298" t="str">
        <f t="shared" si="81"/>
        <v/>
      </c>
      <c r="F1000" s="1299"/>
      <c r="G1000" s="755" t="str">
        <f t="shared" si="82"/>
        <v/>
      </c>
      <c r="H1000" s="756"/>
      <c r="I1000" s="390" t="str">
        <f>IF($E1000="","",I985*IF(INDEX(G_FallBackBM!$H:$H,MATCH($P1000,G_FallBackBM!$P:$P,0))=0,0,SUM(INDEX(G_FallBackBM!I:I,MATCH($P1000,G_FallBackBM!$P:$P,0)))/INDEX(G_FallBackBM!$H:$H,MATCH($P1000,G_FallBackBM!$P:$P,0))))</f>
        <v/>
      </c>
      <c r="J1000" s="390" t="str">
        <f>IF($E1000="","",J985*IF(INDEX(G_FallBackBM!$H:$H,MATCH($P1000,G_FallBackBM!$P:$P,0))=0,0,SUM(INDEX(G_FallBackBM!J:J,MATCH($P1000,G_FallBackBM!$P:$P,0)))/INDEX(G_FallBackBM!$H:$H,MATCH($P1000,G_FallBackBM!$P:$P,0))))</f>
        <v/>
      </c>
      <c r="K1000" s="390" t="str">
        <f>IF($E1000="","",K985*IF(INDEX(G_FallBackBM!$H:$H,MATCH($P1000,G_FallBackBM!$P:$P,0))=0,0,SUM(INDEX(G_FallBackBM!K:K,MATCH($P1000,G_FallBackBM!$P:$P,0)))/INDEX(G_FallBackBM!$H:$H,MATCH($P1000,G_FallBackBM!$P:$P,0))))</f>
        <v/>
      </c>
      <c r="L1000" s="390" t="str">
        <f>IF($E1000="","",L985*IF(INDEX(G_FallBackBM!$H:$H,MATCH($P1000,G_FallBackBM!$P:$P,0))=0,0,SUM(INDEX(G_FallBackBM!L:L,MATCH($P1000,G_FallBackBM!$P:$P,0)))/INDEX(G_FallBackBM!$H:$H,MATCH($P1000,G_FallBackBM!$P:$P,0))))</f>
        <v/>
      </c>
      <c r="M1000" s="390" t="str">
        <f>IF($E1000="","",M985*IF(INDEX(G_FallBackBM!$H:$H,MATCH($P1000,G_FallBackBM!$P:$P,0))=0,0,SUM(INDEX(G_FallBackBM!M:M,MATCH($P1000,G_FallBackBM!$P:$P,0)))/INDEX(G_FallBackBM!$H:$H,MATCH($P1000,G_FallBackBM!$P:$P,0))))</f>
        <v/>
      </c>
      <c r="N1000" s="390" t="str">
        <f>IF($E1000="","",N985*IF(INDEX(G_FallBackBM!$H:$H,MATCH($P1000,G_FallBackBM!$P:$P,0))=0,0,SUM(INDEX(G_FallBackBM!N:N,MATCH($P1000,G_FallBackBM!$P:$P,0)))/INDEX(G_FallBackBM!$H:$H,MATCH($P1000,G_FallBackBM!$P:$P,0))))</f>
        <v/>
      </c>
      <c r="P1000" s="175" t="str">
        <f>EUconst_SubAbsoluteReduction&amp;R968</f>
        <v>AbsRed_Подинсталация на еталон за гориво, CBAM</v>
      </c>
    </row>
    <row r="1001" spans="2:16" ht="12.75" customHeight="1" x14ac:dyDescent="0.2">
      <c r="B1001" s="343"/>
      <c r="C1001" s="343"/>
      <c r="D1001" s="344">
        <v>5</v>
      </c>
      <c r="E1001" s="1298" t="str">
        <f t="shared" si="81"/>
        <v/>
      </c>
      <c r="F1001" s="1299"/>
      <c r="G1001" s="755" t="str">
        <f t="shared" si="82"/>
        <v/>
      </c>
      <c r="H1001" s="756"/>
      <c r="I1001" s="390" t="str">
        <f>IF($E1001="","",I986*IF(INDEX(G_FallBackBM!$H:$H,MATCH($P1001,G_FallBackBM!$P:$P,0))=0,0,SUM(INDEX(G_FallBackBM!I:I,MATCH($P1001,G_FallBackBM!$P:$P,0)))/INDEX(G_FallBackBM!$H:$H,MATCH($P1001,G_FallBackBM!$P:$P,0))))</f>
        <v/>
      </c>
      <c r="J1001" s="390" t="str">
        <f>IF($E1001="","",J986*IF(INDEX(G_FallBackBM!$H:$H,MATCH($P1001,G_FallBackBM!$P:$P,0))=0,0,SUM(INDEX(G_FallBackBM!J:J,MATCH($P1001,G_FallBackBM!$P:$P,0)))/INDEX(G_FallBackBM!$H:$H,MATCH($P1001,G_FallBackBM!$P:$P,0))))</f>
        <v/>
      </c>
      <c r="K1001" s="390" t="str">
        <f>IF($E1001="","",K986*IF(INDEX(G_FallBackBM!$H:$H,MATCH($P1001,G_FallBackBM!$P:$P,0))=0,0,SUM(INDEX(G_FallBackBM!K:K,MATCH($P1001,G_FallBackBM!$P:$P,0)))/INDEX(G_FallBackBM!$H:$H,MATCH($P1001,G_FallBackBM!$P:$P,0))))</f>
        <v/>
      </c>
      <c r="L1001" s="390" t="str">
        <f>IF($E1001="","",L986*IF(INDEX(G_FallBackBM!$H:$H,MATCH($P1001,G_FallBackBM!$P:$P,0))=0,0,SUM(INDEX(G_FallBackBM!L:L,MATCH($P1001,G_FallBackBM!$P:$P,0)))/INDEX(G_FallBackBM!$H:$H,MATCH($P1001,G_FallBackBM!$P:$P,0))))</f>
        <v/>
      </c>
      <c r="M1001" s="390" t="str">
        <f>IF($E1001="","",M986*IF(INDEX(G_FallBackBM!$H:$H,MATCH($P1001,G_FallBackBM!$P:$P,0))=0,0,SUM(INDEX(G_FallBackBM!M:M,MATCH($P1001,G_FallBackBM!$P:$P,0)))/INDEX(G_FallBackBM!$H:$H,MATCH($P1001,G_FallBackBM!$P:$P,0))))</f>
        <v/>
      </c>
      <c r="N1001" s="390" t="str">
        <f>IF($E1001="","",N986*IF(INDEX(G_FallBackBM!$H:$H,MATCH($P1001,G_FallBackBM!$P:$P,0))=0,0,SUM(INDEX(G_FallBackBM!N:N,MATCH($P1001,G_FallBackBM!$P:$P,0)))/INDEX(G_FallBackBM!$H:$H,MATCH($P1001,G_FallBackBM!$P:$P,0))))</f>
        <v/>
      </c>
      <c r="P1001" s="175" t="str">
        <f>EUconst_SubAbsoluteReduction&amp;R968</f>
        <v>AbsRed_Подинсталация на еталон за гориво, CBAM</v>
      </c>
    </row>
    <row r="1002" spans="2:16" ht="12.75" customHeight="1" x14ac:dyDescent="0.2">
      <c r="B1002" s="343"/>
      <c r="C1002" s="343"/>
      <c r="D1002" s="344">
        <v>6</v>
      </c>
      <c r="E1002" s="1298" t="str">
        <f t="shared" si="81"/>
        <v/>
      </c>
      <c r="F1002" s="1299"/>
      <c r="G1002" s="755" t="str">
        <f t="shared" si="82"/>
        <v/>
      </c>
      <c r="H1002" s="756"/>
      <c r="I1002" s="390" t="str">
        <f>IF($E1002="","",I987*IF(INDEX(G_FallBackBM!$H:$H,MATCH($P1002,G_FallBackBM!$P:$P,0))=0,0,SUM(INDEX(G_FallBackBM!I:I,MATCH($P1002,G_FallBackBM!$P:$P,0)))/INDEX(G_FallBackBM!$H:$H,MATCH($P1002,G_FallBackBM!$P:$P,0))))</f>
        <v/>
      </c>
      <c r="J1002" s="390" t="str">
        <f>IF($E1002="","",J987*IF(INDEX(G_FallBackBM!$H:$H,MATCH($P1002,G_FallBackBM!$P:$P,0))=0,0,SUM(INDEX(G_FallBackBM!J:J,MATCH($P1002,G_FallBackBM!$P:$P,0)))/INDEX(G_FallBackBM!$H:$H,MATCH($P1002,G_FallBackBM!$P:$P,0))))</f>
        <v/>
      </c>
      <c r="K1002" s="390" t="str">
        <f>IF($E1002="","",K987*IF(INDEX(G_FallBackBM!$H:$H,MATCH($P1002,G_FallBackBM!$P:$P,0))=0,0,SUM(INDEX(G_FallBackBM!K:K,MATCH($P1002,G_FallBackBM!$P:$P,0)))/INDEX(G_FallBackBM!$H:$H,MATCH($P1002,G_FallBackBM!$P:$P,0))))</f>
        <v/>
      </c>
      <c r="L1002" s="390" t="str">
        <f>IF($E1002="","",L987*IF(INDEX(G_FallBackBM!$H:$H,MATCH($P1002,G_FallBackBM!$P:$P,0))=0,0,SUM(INDEX(G_FallBackBM!L:L,MATCH($P1002,G_FallBackBM!$P:$P,0)))/INDEX(G_FallBackBM!$H:$H,MATCH($P1002,G_FallBackBM!$P:$P,0))))</f>
        <v/>
      </c>
      <c r="M1002" s="390" t="str">
        <f>IF($E1002="","",M987*IF(INDEX(G_FallBackBM!$H:$H,MATCH($P1002,G_FallBackBM!$P:$P,0))=0,0,SUM(INDEX(G_FallBackBM!M:M,MATCH($P1002,G_FallBackBM!$P:$P,0)))/INDEX(G_FallBackBM!$H:$H,MATCH($P1002,G_FallBackBM!$P:$P,0))))</f>
        <v/>
      </c>
      <c r="N1002" s="390" t="str">
        <f>IF($E1002="","",N987*IF(INDEX(G_FallBackBM!$H:$H,MATCH($P1002,G_FallBackBM!$P:$P,0))=0,0,SUM(INDEX(G_FallBackBM!N:N,MATCH($P1002,G_FallBackBM!$P:$P,0)))/INDEX(G_FallBackBM!$H:$H,MATCH($P1002,G_FallBackBM!$P:$P,0))))</f>
        <v/>
      </c>
      <c r="P1002" s="175" t="str">
        <f>EUconst_SubAbsoluteReduction&amp;R968</f>
        <v>AbsRed_Подинсталация на еталон за гориво, CBAM</v>
      </c>
    </row>
    <row r="1003" spans="2:16" ht="12.75" customHeight="1" x14ac:dyDescent="0.2">
      <c r="B1003" s="343"/>
      <c r="C1003" s="343"/>
      <c r="D1003" s="344">
        <v>7</v>
      </c>
      <c r="E1003" s="1298" t="str">
        <f t="shared" si="81"/>
        <v/>
      </c>
      <c r="F1003" s="1299"/>
      <c r="G1003" s="755" t="str">
        <f t="shared" si="82"/>
        <v/>
      </c>
      <c r="H1003" s="756"/>
      <c r="I1003" s="390" t="str">
        <f>IF($E1003="","",I988*IF(INDEX(G_FallBackBM!$H:$H,MATCH($P1003,G_FallBackBM!$P:$P,0))=0,0,SUM(INDEX(G_FallBackBM!I:I,MATCH($P1003,G_FallBackBM!$P:$P,0)))/INDEX(G_FallBackBM!$H:$H,MATCH($P1003,G_FallBackBM!$P:$P,0))))</f>
        <v/>
      </c>
      <c r="J1003" s="390" t="str">
        <f>IF($E1003="","",J988*IF(INDEX(G_FallBackBM!$H:$H,MATCH($P1003,G_FallBackBM!$P:$P,0))=0,0,SUM(INDEX(G_FallBackBM!J:J,MATCH($P1003,G_FallBackBM!$P:$P,0)))/INDEX(G_FallBackBM!$H:$H,MATCH($P1003,G_FallBackBM!$P:$P,0))))</f>
        <v/>
      </c>
      <c r="K1003" s="390" t="str">
        <f>IF($E1003="","",K988*IF(INDEX(G_FallBackBM!$H:$H,MATCH($P1003,G_FallBackBM!$P:$P,0))=0,0,SUM(INDEX(G_FallBackBM!K:K,MATCH($P1003,G_FallBackBM!$P:$P,0)))/INDEX(G_FallBackBM!$H:$H,MATCH($P1003,G_FallBackBM!$P:$P,0))))</f>
        <v/>
      </c>
      <c r="L1003" s="390" t="str">
        <f>IF($E1003="","",L988*IF(INDEX(G_FallBackBM!$H:$H,MATCH($P1003,G_FallBackBM!$P:$P,0))=0,0,SUM(INDEX(G_FallBackBM!L:L,MATCH($P1003,G_FallBackBM!$P:$P,0)))/INDEX(G_FallBackBM!$H:$H,MATCH($P1003,G_FallBackBM!$P:$P,0))))</f>
        <v/>
      </c>
      <c r="M1003" s="390" t="str">
        <f>IF($E1003="","",M988*IF(INDEX(G_FallBackBM!$H:$H,MATCH($P1003,G_FallBackBM!$P:$P,0))=0,0,SUM(INDEX(G_FallBackBM!M:M,MATCH($P1003,G_FallBackBM!$P:$P,0)))/INDEX(G_FallBackBM!$H:$H,MATCH($P1003,G_FallBackBM!$P:$P,0))))</f>
        <v/>
      </c>
      <c r="N1003" s="390" t="str">
        <f>IF($E1003="","",N988*IF(INDEX(G_FallBackBM!$H:$H,MATCH($P1003,G_FallBackBM!$P:$P,0))=0,0,SUM(INDEX(G_FallBackBM!N:N,MATCH($P1003,G_FallBackBM!$P:$P,0)))/INDEX(G_FallBackBM!$H:$H,MATCH($P1003,G_FallBackBM!$P:$P,0))))</f>
        <v/>
      </c>
      <c r="P1003" s="175" t="str">
        <f>EUconst_SubAbsoluteReduction&amp;R968</f>
        <v>AbsRed_Подинсталация на еталон за гориво, CBAM</v>
      </c>
    </row>
    <row r="1004" spans="2:16" ht="12.75" customHeight="1" x14ac:dyDescent="0.2">
      <c r="B1004" s="343"/>
      <c r="C1004" s="343"/>
      <c r="D1004" s="344">
        <v>8</v>
      </c>
      <c r="E1004" s="1298" t="str">
        <f t="shared" si="81"/>
        <v/>
      </c>
      <c r="F1004" s="1299"/>
      <c r="G1004" s="755" t="str">
        <f t="shared" si="82"/>
        <v/>
      </c>
      <c r="H1004" s="756"/>
      <c r="I1004" s="390" t="str">
        <f>IF($E1004="","",I989*IF(INDEX(G_FallBackBM!$H:$H,MATCH($P1004,G_FallBackBM!$P:$P,0))=0,0,SUM(INDEX(G_FallBackBM!I:I,MATCH($P1004,G_FallBackBM!$P:$P,0)))/INDEX(G_FallBackBM!$H:$H,MATCH($P1004,G_FallBackBM!$P:$P,0))))</f>
        <v/>
      </c>
      <c r="J1004" s="390" t="str">
        <f>IF($E1004="","",J989*IF(INDEX(G_FallBackBM!$H:$H,MATCH($P1004,G_FallBackBM!$P:$P,0))=0,0,SUM(INDEX(G_FallBackBM!J:J,MATCH($P1004,G_FallBackBM!$P:$P,0)))/INDEX(G_FallBackBM!$H:$H,MATCH($P1004,G_FallBackBM!$P:$P,0))))</f>
        <v/>
      </c>
      <c r="K1004" s="390" t="str">
        <f>IF($E1004="","",K989*IF(INDEX(G_FallBackBM!$H:$H,MATCH($P1004,G_FallBackBM!$P:$P,0))=0,0,SUM(INDEX(G_FallBackBM!K:K,MATCH($P1004,G_FallBackBM!$P:$P,0)))/INDEX(G_FallBackBM!$H:$H,MATCH($P1004,G_FallBackBM!$P:$P,0))))</f>
        <v/>
      </c>
      <c r="L1004" s="390" t="str">
        <f>IF($E1004="","",L989*IF(INDEX(G_FallBackBM!$H:$H,MATCH($P1004,G_FallBackBM!$P:$P,0))=0,0,SUM(INDEX(G_FallBackBM!L:L,MATCH($P1004,G_FallBackBM!$P:$P,0)))/INDEX(G_FallBackBM!$H:$H,MATCH($P1004,G_FallBackBM!$P:$P,0))))</f>
        <v/>
      </c>
      <c r="M1004" s="390" t="str">
        <f>IF($E1004="","",M989*IF(INDEX(G_FallBackBM!$H:$H,MATCH($P1004,G_FallBackBM!$P:$P,0))=0,0,SUM(INDEX(G_FallBackBM!M:M,MATCH($P1004,G_FallBackBM!$P:$P,0)))/INDEX(G_FallBackBM!$H:$H,MATCH($P1004,G_FallBackBM!$P:$P,0))))</f>
        <v/>
      </c>
      <c r="N1004" s="390" t="str">
        <f>IF($E1004="","",N989*IF(INDEX(G_FallBackBM!$H:$H,MATCH($P1004,G_FallBackBM!$P:$P,0))=0,0,SUM(INDEX(G_FallBackBM!N:N,MATCH($P1004,G_FallBackBM!$P:$P,0)))/INDEX(G_FallBackBM!$H:$H,MATCH($P1004,G_FallBackBM!$P:$P,0))))</f>
        <v/>
      </c>
      <c r="P1004" s="175" t="str">
        <f>EUconst_SubAbsoluteReduction&amp;R968</f>
        <v>AbsRed_Подинсталация на еталон за гориво, CBAM</v>
      </c>
    </row>
    <row r="1005" spans="2:16" ht="12.75" customHeight="1" x14ac:dyDescent="0.2">
      <c r="B1005" s="343"/>
      <c r="C1005" s="343"/>
      <c r="D1005" s="344">
        <v>9</v>
      </c>
      <c r="E1005" s="1298" t="str">
        <f t="shared" si="81"/>
        <v/>
      </c>
      <c r="F1005" s="1299"/>
      <c r="G1005" s="755" t="str">
        <f t="shared" si="82"/>
        <v/>
      </c>
      <c r="H1005" s="756"/>
      <c r="I1005" s="390" t="str">
        <f>IF($E1005="","",I990*IF(INDEX(G_FallBackBM!$H:$H,MATCH($P1005,G_FallBackBM!$P:$P,0))=0,0,SUM(INDEX(G_FallBackBM!I:I,MATCH($P1005,G_FallBackBM!$P:$P,0)))/INDEX(G_FallBackBM!$H:$H,MATCH($P1005,G_FallBackBM!$P:$P,0))))</f>
        <v/>
      </c>
      <c r="J1005" s="390" t="str">
        <f>IF($E1005="","",J990*IF(INDEX(G_FallBackBM!$H:$H,MATCH($P1005,G_FallBackBM!$P:$P,0))=0,0,SUM(INDEX(G_FallBackBM!J:J,MATCH($P1005,G_FallBackBM!$P:$P,0)))/INDEX(G_FallBackBM!$H:$H,MATCH($P1005,G_FallBackBM!$P:$P,0))))</f>
        <v/>
      </c>
      <c r="K1005" s="390" t="str">
        <f>IF($E1005="","",K990*IF(INDEX(G_FallBackBM!$H:$H,MATCH($P1005,G_FallBackBM!$P:$P,0))=0,0,SUM(INDEX(G_FallBackBM!K:K,MATCH($P1005,G_FallBackBM!$P:$P,0)))/INDEX(G_FallBackBM!$H:$H,MATCH($P1005,G_FallBackBM!$P:$P,0))))</f>
        <v/>
      </c>
      <c r="L1005" s="390" t="str">
        <f>IF($E1005="","",L990*IF(INDEX(G_FallBackBM!$H:$H,MATCH($P1005,G_FallBackBM!$P:$P,0))=0,0,SUM(INDEX(G_FallBackBM!L:L,MATCH($P1005,G_FallBackBM!$P:$P,0)))/INDEX(G_FallBackBM!$H:$H,MATCH($P1005,G_FallBackBM!$P:$P,0))))</f>
        <v/>
      </c>
      <c r="M1005" s="390" t="str">
        <f>IF($E1005="","",M990*IF(INDEX(G_FallBackBM!$H:$H,MATCH($P1005,G_FallBackBM!$P:$P,0))=0,0,SUM(INDEX(G_FallBackBM!M:M,MATCH($P1005,G_FallBackBM!$P:$P,0)))/INDEX(G_FallBackBM!$H:$H,MATCH($P1005,G_FallBackBM!$P:$P,0))))</f>
        <v/>
      </c>
      <c r="N1005" s="390" t="str">
        <f>IF($E1005="","",N990*IF(INDEX(G_FallBackBM!$H:$H,MATCH($P1005,G_FallBackBM!$P:$P,0))=0,0,SUM(INDEX(G_FallBackBM!N:N,MATCH($P1005,G_FallBackBM!$P:$P,0)))/INDEX(G_FallBackBM!$H:$H,MATCH($P1005,G_FallBackBM!$P:$P,0))))</f>
        <v/>
      </c>
      <c r="P1005" s="175" t="str">
        <f>EUconst_SubAbsoluteReduction&amp;R968</f>
        <v>AbsRed_Подинсталация на еталон за гориво, CBAM</v>
      </c>
    </row>
    <row r="1006" spans="2:16" ht="12.75" customHeight="1" x14ac:dyDescent="0.2">
      <c r="B1006" s="343"/>
      <c r="C1006" s="343"/>
      <c r="D1006" s="344">
        <v>10</v>
      </c>
      <c r="E1006" s="1300" t="str">
        <f t="shared" si="81"/>
        <v/>
      </c>
      <c r="F1006" s="1301"/>
      <c r="G1006" s="753" t="str">
        <f t="shared" si="82"/>
        <v/>
      </c>
      <c r="H1006" s="754"/>
      <c r="I1006" s="391" t="str">
        <f>IF($E1006="","",I991*IF(INDEX(G_FallBackBM!$H:$H,MATCH($P1006,G_FallBackBM!$P:$P,0))=0,0,SUM(INDEX(G_FallBackBM!I:I,MATCH($P1006,G_FallBackBM!$P:$P,0)))/INDEX(G_FallBackBM!$H:$H,MATCH($P1006,G_FallBackBM!$P:$P,0))))</f>
        <v/>
      </c>
      <c r="J1006" s="391" t="str">
        <f>IF($E1006="","",J991*IF(INDEX(G_FallBackBM!$H:$H,MATCH($P1006,G_FallBackBM!$P:$P,0))=0,0,SUM(INDEX(G_FallBackBM!J:J,MATCH($P1006,G_FallBackBM!$P:$P,0)))/INDEX(G_FallBackBM!$H:$H,MATCH($P1006,G_FallBackBM!$P:$P,0))))</f>
        <v/>
      </c>
      <c r="K1006" s="391" t="str">
        <f>IF($E1006="","",K991*IF(INDEX(G_FallBackBM!$H:$H,MATCH($P1006,G_FallBackBM!$P:$P,0))=0,0,SUM(INDEX(G_FallBackBM!K:K,MATCH($P1006,G_FallBackBM!$P:$P,0)))/INDEX(G_FallBackBM!$H:$H,MATCH($P1006,G_FallBackBM!$P:$P,0))))</f>
        <v/>
      </c>
      <c r="L1006" s="391" t="str">
        <f>IF($E1006="","",L991*IF(INDEX(G_FallBackBM!$H:$H,MATCH($P1006,G_FallBackBM!$P:$P,0))=0,0,SUM(INDEX(G_FallBackBM!L:L,MATCH($P1006,G_FallBackBM!$P:$P,0)))/INDEX(G_FallBackBM!$H:$H,MATCH($P1006,G_FallBackBM!$P:$P,0))))</f>
        <v/>
      </c>
      <c r="M1006" s="391" t="str">
        <f>IF($E1006="","",M991*IF(INDEX(G_FallBackBM!$H:$H,MATCH($P1006,G_FallBackBM!$P:$P,0))=0,0,SUM(INDEX(G_FallBackBM!M:M,MATCH($P1006,G_FallBackBM!$P:$P,0)))/INDEX(G_FallBackBM!$H:$H,MATCH($P1006,G_FallBackBM!$P:$P,0))))</f>
        <v/>
      </c>
      <c r="N1006" s="391" t="str">
        <f>IF($E1006="","",N991*IF(INDEX(G_FallBackBM!$H:$H,MATCH($P1006,G_FallBackBM!$P:$P,0))=0,0,SUM(INDEX(G_FallBackBM!N:N,MATCH($P1006,G_FallBackBM!$P:$P,0)))/INDEX(G_FallBackBM!$H:$H,MATCH($P1006,G_FallBackBM!$P:$P,0))))</f>
        <v/>
      </c>
      <c r="P1006" s="175" t="str">
        <f>EUconst_SubAbsoluteReduction&amp;R968</f>
        <v>AbsRed_Подинсталация на еталон за гориво, CBAM</v>
      </c>
    </row>
    <row r="1007" spans="2:16" ht="12.75" customHeight="1" x14ac:dyDescent="0.2">
      <c r="B1007" s="343"/>
      <c r="C1007" s="343"/>
      <c r="H1007" s="669" t="str">
        <f>Translations!$B$323</f>
        <v>ОБЩО</v>
      </c>
      <c r="I1007" s="386" t="str">
        <f t="shared" ref="I1007:N1007" si="83">IF(I977=EUconst_Cessation,-1,IF(COUNT(I997:I1006)=0,"",SUM(I997:I1006)))</f>
        <v/>
      </c>
      <c r="J1007" s="386" t="str">
        <f t="shared" si="83"/>
        <v/>
      </c>
      <c r="K1007" s="386" t="str">
        <f t="shared" si="83"/>
        <v/>
      </c>
      <c r="L1007" s="386" t="str">
        <f t="shared" si="83"/>
        <v/>
      </c>
      <c r="M1007" s="386" t="str">
        <f t="shared" si="83"/>
        <v/>
      </c>
      <c r="N1007" s="386" t="str">
        <f t="shared" si="83"/>
        <v/>
      </c>
    </row>
    <row r="1008" spans="2:16" ht="12.75" customHeight="1" x14ac:dyDescent="0.2"/>
    <row r="1009" spans="1:18" ht="5.0999999999999996" customHeight="1" thickBot="1" x14ac:dyDescent="0.25">
      <c r="E1009" s="432"/>
      <c r="F1009" s="644"/>
      <c r="G1009" s="644"/>
      <c r="H1009" s="644"/>
      <c r="I1009" s="644"/>
      <c r="J1009" s="644"/>
      <c r="K1009" s="644"/>
      <c r="L1009" s="644"/>
      <c r="M1009" s="644"/>
      <c r="N1009" s="644"/>
    </row>
    <row r="1010" spans="1:18" ht="5.0999999999999996" customHeight="1" thickBot="1" x14ac:dyDescent="0.3">
      <c r="C1010" s="433"/>
      <c r="D1010" s="433"/>
      <c r="E1010" s="433"/>
      <c r="F1010" s="433"/>
      <c r="G1010" s="433"/>
      <c r="H1010" s="433"/>
      <c r="I1010" s="433"/>
      <c r="J1010" s="433"/>
      <c r="K1010" s="433"/>
      <c r="L1010" s="433"/>
      <c r="M1010" s="433"/>
      <c r="N1010" s="433"/>
    </row>
    <row r="1011" spans="1:18" ht="20.100000000000001" customHeight="1" thickBot="1" x14ac:dyDescent="0.25">
      <c r="A1011" s="409">
        <v>7</v>
      </c>
      <c r="C1011" s="385">
        <f>C968+1</f>
        <v>18</v>
      </c>
      <c r="D1011" s="1302" t="str">
        <f>Translations!$B$297</f>
        <v>"Fall-back" подинсталация:</v>
      </c>
      <c r="E1011" s="1303"/>
      <c r="F1011" s="1303"/>
      <c r="G1011" s="1303"/>
      <c r="H1011" s="1304"/>
      <c r="I1011" s="1305" t="str">
        <f>INDEX(EUconst_FallBackListNames,C1011-10)</f>
        <v>Подинсталация на технологични емисии, CL, не-CBAM</v>
      </c>
      <c r="J1011" s="1306"/>
      <c r="K1011" s="1306"/>
      <c r="L1011" s="1307"/>
      <c r="M1011" s="1308" t="str">
        <f>IF(ISBLANK(INDEX(CNTR_FallBackSubInstRelevant,C1011-10)),"",IF(INDEX(CNTR_FallBackSubInstRelevant,C1011-10),EUConst_Relevant,EUConst_NotRelevant))</f>
        <v/>
      </c>
      <c r="N1011" s="1309"/>
      <c r="P1011" s="295" t="str">
        <f>Translations!$B$325</f>
        <v>Подробности: Fall-back BM</v>
      </c>
      <c r="R1011" s="668" t="str">
        <f>I1011</f>
        <v>Подинсталация на технологични емисии, CL, не-CBAM</v>
      </c>
    </row>
    <row r="1012" spans="1:18" ht="5.0999999999999996" customHeight="1" x14ac:dyDescent="0.2"/>
    <row r="1013" spans="1:18" ht="25.5" customHeight="1" x14ac:dyDescent="0.2">
      <c r="E1013" s="736"/>
      <c r="F1013" s="736"/>
      <c r="G1013" s="736"/>
      <c r="H1013" s="746" t="str">
        <f>Translations!$B$271</f>
        <v>Референтна стойност</v>
      </c>
      <c r="I1013" s="1268">
        <f>INDEX(EUconst_EndOfPeriods,COLUMNS($I$281:I1013))</f>
        <v>2025</v>
      </c>
      <c r="J1013" s="1268">
        <f>INDEX(EUconst_EndOfPeriods,COLUMNS($I$281:J1013))</f>
        <v>2030</v>
      </c>
      <c r="K1013" s="1268">
        <f>INDEX(EUconst_EndOfPeriods,COLUMNS($I$281:K1013))</f>
        <v>2035</v>
      </c>
      <c r="L1013" s="1268">
        <f>INDEX(EUconst_EndOfPeriods,COLUMNS($I$281:L1013))</f>
        <v>2040</v>
      </c>
      <c r="M1013" s="1268">
        <f>INDEX(EUconst_EndOfPeriods,COLUMNS($I$281:M1013))</f>
        <v>2045</v>
      </c>
      <c r="N1013" s="1268">
        <f>INDEX(EUconst_EndOfPeriods,COLUMNS($I$281:N1013))</f>
        <v>2050</v>
      </c>
    </row>
    <row r="1014" spans="1:18" ht="12.75" customHeight="1" x14ac:dyDescent="0.2">
      <c r="E1014" s="736"/>
      <c r="F1014" s="736"/>
      <c r="G1014" s="736"/>
      <c r="H1014" s="456" t="str">
        <f>INDEX(G_FallBackBM!H:H,MATCH(P1015,G_FallBackBM!$P:$P,0)-1)</f>
        <v>t CO2e / t</v>
      </c>
      <c r="I1014" s="1269"/>
      <c r="J1014" s="1269"/>
      <c r="K1014" s="1269"/>
      <c r="L1014" s="1269"/>
      <c r="M1014" s="1269"/>
      <c r="N1014" s="1269"/>
    </row>
    <row r="1015" spans="1:18" ht="12.75" customHeight="1" x14ac:dyDescent="0.2">
      <c r="B1015" s="343"/>
      <c r="C1015" s="343"/>
      <c r="D1015" s="752" t="s">
        <v>117</v>
      </c>
      <c r="E1015" s="1275" t="str">
        <f>Translations!$B$319</f>
        <v>Цели в сравнение с базовата стойност</v>
      </c>
      <c r="F1015" s="1275"/>
      <c r="G1015" s="1276"/>
      <c r="H1015" s="764" t="str">
        <f>INDEX(G_FallBackBM!H:H,MATCH($P1015,G_FallBackBM!$P:$P,0))</f>
        <v/>
      </c>
      <c r="I1015" s="441" t="str">
        <f>INDEX(G_FallBackBM!I:I,MATCH($P1015,G_FallBackBM!$P:$P,0))</f>
        <v>N.A.</v>
      </c>
      <c r="J1015" s="441" t="str">
        <f>INDEX(G_FallBackBM!J:J,MATCH($P1015,G_FallBackBM!$P:$P,0))</f>
        <v>N.A.</v>
      </c>
      <c r="K1015" s="441" t="str">
        <f>INDEX(G_FallBackBM!K:K,MATCH($P1015,G_FallBackBM!$P:$P,0))</f>
        <v>N.A.</v>
      </c>
      <c r="L1015" s="441" t="str">
        <f>INDEX(G_FallBackBM!L:L,MATCH($P1015,G_FallBackBM!$P:$P,0))</f>
        <v>N.A.</v>
      </c>
      <c r="M1015" s="441" t="str">
        <f>INDEX(G_FallBackBM!M:M,MATCH($P1015,G_FallBackBM!$P:$P,0))</f>
        <v>N.A.</v>
      </c>
      <c r="N1015" s="441" t="str">
        <f>INDEX(G_FallBackBM!N:N,MATCH($P1015,G_FallBackBM!$P:$P,0))</f>
        <v>N.A.</v>
      </c>
      <c r="P1015" s="312" t="str">
        <f>EUconst_SubRelToBaseline&amp;R1011</f>
        <v>RelBL_Подинсталация на технологични емисии, CL, не-CBAM</v>
      </c>
    </row>
    <row r="1016" spans="1:18" ht="12.75" customHeight="1" x14ac:dyDescent="0.2">
      <c r="B1016" s="343"/>
      <c r="C1016" s="343"/>
      <c r="D1016" s="752" t="s">
        <v>118</v>
      </c>
      <c r="E1016" s="1277" t="str">
        <f>Translations!$B$320</f>
        <v>Цели спрямо съответната стойност на БМ</v>
      </c>
      <c r="F1016" s="1277"/>
      <c r="G1016" s="1278"/>
      <c r="H1016" s="765">
        <f>INDEX(G_FallBackBM!H:H,MATCH($P1016,G_FallBackBM!$P:$P,0))</f>
        <v>0.97</v>
      </c>
      <c r="I1016" s="381" t="str">
        <f>INDEX(G_FallBackBM!I:I,MATCH($P1016,G_FallBackBM!$P:$P,0))</f>
        <v/>
      </c>
      <c r="J1016" s="381" t="str">
        <f>INDEX(G_FallBackBM!J:J,MATCH($P1016,G_FallBackBM!$P:$P,0))</f>
        <v/>
      </c>
      <c r="K1016" s="381" t="str">
        <f>INDEX(G_FallBackBM!K:K,MATCH($P1016,G_FallBackBM!$P:$P,0))</f>
        <v/>
      </c>
      <c r="L1016" s="381" t="str">
        <f>INDEX(G_FallBackBM!L:L,MATCH($P1016,G_FallBackBM!$P:$P,0))</f>
        <v/>
      </c>
      <c r="M1016" s="381" t="str">
        <f>INDEX(G_FallBackBM!M:M,MATCH($P1016,G_FallBackBM!$P:$P,0))</f>
        <v/>
      </c>
      <c r="N1016" s="381" t="str">
        <f>INDEX(G_FallBackBM!N:N,MATCH($P1016,G_FallBackBM!$P:$P,0))</f>
        <v/>
      </c>
      <c r="P1016" s="312" t="str">
        <f>EUconst_SubRelToBM&amp;R1011</f>
        <v>RelBM_Подинсталация на технологични емисии, CL, не-CBAM</v>
      </c>
    </row>
    <row r="1017" spans="1:18" ht="5.0999999999999996" customHeight="1" x14ac:dyDescent="0.2">
      <c r="B1017" s="343"/>
      <c r="C1017" s="343"/>
    </row>
    <row r="1018" spans="1:18" ht="25.5" customHeight="1" x14ac:dyDescent="0.2">
      <c r="B1018" s="343"/>
      <c r="C1018" s="343"/>
      <c r="D1018" s="736"/>
      <c r="E1018" s="736"/>
      <c r="F1018" s="736"/>
      <c r="G1018" s="736"/>
      <c r="H1018" s="746" t="str">
        <f>Translations!$B$271</f>
        <v>Референтна стойност</v>
      </c>
      <c r="I1018" s="1268">
        <f>INDEX(EUconst_EndOfPeriods,COLUMNS($I$281:I1018))</f>
        <v>2025</v>
      </c>
      <c r="J1018" s="1268">
        <f>INDEX(EUconst_EndOfPeriods,COLUMNS($I$281:J1018))</f>
        <v>2030</v>
      </c>
      <c r="K1018" s="1268">
        <f>INDEX(EUconst_EndOfPeriods,COLUMNS($I$281:K1018))</f>
        <v>2035</v>
      </c>
      <c r="L1018" s="1268">
        <f>INDEX(EUconst_EndOfPeriods,COLUMNS($I$281:L1018))</f>
        <v>2040</v>
      </c>
      <c r="M1018" s="1268">
        <f>INDEX(EUconst_EndOfPeriods,COLUMNS($I$281:M1018))</f>
        <v>2045</v>
      </c>
      <c r="N1018" s="1268">
        <f>INDEX(EUconst_EndOfPeriods,COLUMNS($I$281:N1018))</f>
        <v>2050</v>
      </c>
    </row>
    <row r="1019" spans="1:18" ht="12.75" customHeight="1" x14ac:dyDescent="0.2">
      <c r="B1019" s="343"/>
      <c r="C1019" s="343"/>
      <c r="G1019" s="736"/>
      <c r="H1019" s="456" t="str">
        <f>H1014</f>
        <v>t CO2e / t</v>
      </c>
      <c r="I1019" s="1269"/>
      <c r="J1019" s="1269"/>
      <c r="K1019" s="1269"/>
      <c r="L1019" s="1269"/>
      <c r="M1019" s="1269"/>
      <c r="N1019" s="1269"/>
    </row>
    <row r="1020" spans="1:18" ht="12.75" customHeight="1" x14ac:dyDescent="0.2">
      <c r="B1020" s="343"/>
      <c r="C1020" s="343"/>
      <c r="D1020" s="752" t="s">
        <v>119</v>
      </c>
      <c r="E1020" s="1274" t="str">
        <f>Translations!$B$321</f>
        <v>Абсолютно специфично намаление в сравнение с изходното ниво</v>
      </c>
      <c r="F1020" s="1274"/>
      <c r="G1020" s="1274"/>
      <c r="H1020" s="766" t="str">
        <f>INDEX(G_FallBackBM!H:H,MATCH($P1020,G_FallBackBM!$P:$P,0))</f>
        <v/>
      </c>
      <c r="I1020" s="767" t="str">
        <f>INDEX(G_FallBackBM!I:I,MATCH($P1020,G_FallBackBM!$P:$P,0))</f>
        <v/>
      </c>
      <c r="J1020" s="767" t="str">
        <f>INDEX(G_FallBackBM!J:J,MATCH($P1020,G_FallBackBM!$P:$P,0))</f>
        <v/>
      </c>
      <c r="K1020" s="767" t="str">
        <f>INDEX(G_FallBackBM!K:K,MATCH($P1020,G_FallBackBM!$P:$P,0))</f>
        <v/>
      </c>
      <c r="L1020" s="767" t="str">
        <f>INDEX(G_FallBackBM!L:L,MATCH($P1020,G_FallBackBM!$P:$P,0))</f>
        <v/>
      </c>
      <c r="M1020" s="767" t="str">
        <f>INDEX(G_FallBackBM!M:M,MATCH($P1020,G_FallBackBM!$P:$P,0))</f>
        <v/>
      </c>
      <c r="N1020" s="767" t="str">
        <f>INDEX(G_FallBackBM!N:N,MATCH($P1020,G_FallBackBM!$P:$P,0))</f>
        <v/>
      </c>
      <c r="P1020" s="175" t="str">
        <f>EUconst_SubAbsoluteReduction&amp;R1011</f>
        <v>AbsRed_Подинсталация на технологични емисии, CL, не-CBAM</v>
      </c>
    </row>
    <row r="1021" spans="1:18" ht="5.0999999999999996" customHeight="1" x14ac:dyDescent="0.2">
      <c r="B1021" s="343"/>
      <c r="C1021" s="343"/>
    </row>
    <row r="1022" spans="1:18" ht="12.75" customHeight="1" x14ac:dyDescent="0.2">
      <c r="B1022" s="343"/>
      <c r="C1022" s="343"/>
      <c r="D1022" s="752" t="s">
        <v>120</v>
      </c>
      <c r="E1022" s="30" t="str">
        <f>Translations!$B$322</f>
        <v>Дял на въздействието на всяка мярка (100 % = стойността по точка iii.)</v>
      </c>
    </row>
    <row r="1023" spans="1:18" ht="5.0999999999999996" customHeight="1" x14ac:dyDescent="0.2">
      <c r="B1023" s="343"/>
      <c r="C1023" s="343"/>
    </row>
    <row r="1024" spans="1:18" ht="12.75" customHeight="1" x14ac:dyDescent="0.2">
      <c r="B1024" s="343"/>
      <c r="C1024" s="343"/>
      <c r="D1024" s="752"/>
      <c r="E1024" s="387" t="str">
        <f>Translations!$B$199</f>
        <v>Мярка</v>
      </c>
      <c r="F1024" s="644"/>
      <c r="G1024" s="1296" t="str">
        <f>Translations!$B$228</f>
        <v>Инвестиции</v>
      </c>
      <c r="H1024" s="1297"/>
      <c r="I1024" s="388">
        <v>2025</v>
      </c>
      <c r="J1024" s="388">
        <v>2030</v>
      </c>
      <c r="K1024" s="388">
        <v>2035</v>
      </c>
      <c r="L1024" s="388">
        <v>2040</v>
      </c>
      <c r="M1024" s="388">
        <v>2045</v>
      </c>
      <c r="N1024" s="388">
        <v>2050</v>
      </c>
    </row>
    <row r="1025" spans="2:16" ht="12.75" customHeight="1" x14ac:dyDescent="0.2">
      <c r="B1025" s="343"/>
      <c r="C1025" s="343"/>
      <c r="D1025" s="344">
        <v>1</v>
      </c>
      <c r="E1025" s="1310" t="str">
        <f>IF(INDEX(G_FallBackBM!E:E,MATCH($P1025,G_FallBackBM!$P:$P,0))="","",INDEX(G_FallBackBM!E:E,MATCH($P1025,G_FallBackBM!$P:$P,0)))</f>
        <v/>
      </c>
      <c r="F1025" s="1310"/>
      <c r="G1025" s="760" t="str">
        <f>IF(INDEX(G_FallBackBM!G:G,MATCH($P1025,G_FallBackBM!$P:$P,0))="","",INDEX(G_FallBackBM!G:G,MATCH($P1025,G_FallBackBM!$P:$P,0)))</f>
        <v/>
      </c>
      <c r="H1025" s="761"/>
      <c r="I1025" s="389" t="str">
        <f>IF($E1025="","",INDEX(G_FallBackBM!I:I,MATCH($P1025,G_FallBackBM!$P:$P,0)))</f>
        <v/>
      </c>
      <c r="J1025" s="389" t="str">
        <f>IF($E1025="","",INDEX(G_FallBackBM!J:J,MATCH($P1025,G_FallBackBM!$P:$P,0)))</f>
        <v/>
      </c>
      <c r="K1025" s="389" t="str">
        <f>IF($E1025="","",INDEX(G_FallBackBM!K:K,MATCH($P1025,G_FallBackBM!$P:$P,0)))</f>
        <v/>
      </c>
      <c r="L1025" s="389" t="str">
        <f>IF($E1025="","",INDEX(G_FallBackBM!L:L,MATCH($P1025,G_FallBackBM!$P:$P,0)))</f>
        <v/>
      </c>
      <c r="M1025" s="389" t="str">
        <f>IF($E1025="","",INDEX(G_FallBackBM!M:M,MATCH($P1025,G_FallBackBM!$P:$P,0)))</f>
        <v/>
      </c>
      <c r="N1025" s="389" t="str">
        <f>IF($E1025="","",INDEX(G_FallBackBM!N:N,MATCH($P1025,G_FallBackBM!$P:$P,0)))</f>
        <v/>
      </c>
      <c r="P1025" s="175" t="str">
        <f>EUconst_SubMeasureImpact&amp;R1011&amp;"_"&amp;D1025</f>
        <v>SubMeasImp_Подинсталация на технологични емисии, CL, не-CBAM_1</v>
      </c>
    </row>
    <row r="1026" spans="2:16" ht="12.75" customHeight="1" x14ac:dyDescent="0.2">
      <c r="B1026" s="343"/>
      <c r="C1026" s="343"/>
      <c r="D1026" s="344">
        <v>2</v>
      </c>
      <c r="E1026" s="1298" t="str">
        <f>IF(INDEX(G_FallBackBM!E:E,MATCH($P1026,G_FallBackBM!$P:$P,0))="","",INDEX(G_FallBackBM!E:E,MATCH($P1026,G_FallBackBM!$P:$P,0)))</f>
        <v/>
      </c>
      <c r="F1026" s="1299"/>
      <c r="G1026" s="755" t="str">
        <f>IF(INDEX(G_FallBackBM!G:G,MATCH($P1026,G_FallBackBM!$P:$P,0))="","",INDEX(G_FallBackBM!G:G,MATCH($P1026,G_FallBackBM!$P:$P,0)))</f>
        <v/>
      </c>
      <c r="H1026" s="756"/>
      <c r="I1026" s="390" t="str">
        <f>IF($E1026="","",INDEX(G_FallBackBM!I:I,MATCH($P1026,G_FallBackBM!$P:$P,0)))</f>
        <v/>
      </c>
      <c r="J1026" s="390" t="str">
        <f>IF($E1026="","",INDEX(G_FallBackBM!J:J,MATCH($P1026,G_FallBackBM!$P:$P,0)))</f>
        <v/>
      </c>
      <c r="K1026" s="390" t="str">
        <f>IF($E1026="","",INDEX(G_FallBackBM!K:K,MATCH($P1026,G_FallBackBM!$P:$P,0)))</f>
        <v/>
      </c>
      <c r="L1026" s="390" t="str">
        <f>IF($E1026="","",INDEX(G_FallBackBM!L:L,MATCH($P1026,G_FallBackBM!$P:$P,0)))</f>
        <v/>
      </c>
      <c r="M1026" s="390" t="str">
        <f>IF($E1026="","",INDEX(G_FallBackBM!M:M,MATCH($P1026,G_FallBackBM!$P:$P,0)))</f>
        <v/>
      </c>
      <c r="N1026" s="390" t="str">
        <f>IF($E1026="","",INDEX(G_FallBackBM!N:N,MATCH($P1026,G_FallBackBM!$P:$P,0)))</f>
        <v/>
      </c>
      <c r="P1026" s="175" t="str">
        <f>EUconst_SubMeasureImpact&amp;R1011&amp;"_"&amp;D1026</f>
        <v>SubMeasImp_Подинсталация на технологични емисии, CL, не-CBAM_2</v>
      </c>
    </row>
    <row r="1027" spans="2:16" ht="12.75" customHeight="1" x14ac:dyDescent="0.2">
      <c r="B1027" s="343"/>
      <c r="C1027" s="343"/>
      <c r="D1027" s="344">
        <v>3</v>
      </c>
      <c r="E1027" s="1298" t="str">
        <f>IF(INDEX(G_FallBackBM!E:E,MATCH($P1027,G_FallBackBM!$P:$P,0))="","",INDEX(G_FallBackBM!E:E,MATCH($P1027,G_FallBackBM!$P:$P,0)))</f>
        <v/>
      </c>
      <c r="F1027" s="1299"/>
      <c r="G1027" s="755" t="str">
        <f>IF(INDEX(G_FallBackBM!G:G,MATCH($P1027,G_FallBackBM!$P:$P,0))="","",INDEX(G_FallBackBM!G:G,MATCH($P1027,G_FallBackBM!$P:$P,0)))</f>
        <v/>
      </c>
      <c r="H1027" s="756"/>
      <c r="I1027" s="390" t="str">
        <f>IF($E1027="","",INDEX(G_FallBackBM!I:I,MATCH($P1027,G_FallBackBM!$P:$P,0)))</f>
        <v/>
      </c>
      <c r="J1027" s="390" t="str">
        <f>IF($E1027="","",INDEX(G_FallBackBM!J:J,MATCH($P1027,G_FallBackBM!$P:$P,0)))</f>
        <v/>
      </c>
      <c r="K1027" s="390" t="str">
        <f>IF($E1027="","",INDEX(G_FallBackBM!K:K,MATCH($P1027,G_FallBackBM!$P:$P,0)))</f>
        <v/>
      </c>
      <c r="L1027" s="390" t="str">
        <f>IF($E1027="","",INDEX(G_FallBackBM!L:L,MATCH($P1027,G_FallBackBM!$P:$P,0)))</f>
        <v/>
      </c>
      <c r="M1027" s="390" t="str">
        <f>IF($E1027="","",INDEX(G_FallBackBM!M:M,MATCH($P1027,G_FallBackBM!$P:$P,0)))</f>
        <v/>
      </c>
      <c r="N1027" s="390" t="str">
        <f>IF($E1027="","",INDEX(G_FallBackBM!N:N,MATCH($P1027,G_FallBackBM!$P:$P,0)))</f>
        <v/>
      </c>
      <c r="P1027" s="175" t="str">
        <f>EUconst_SubMeasureImpact&amp;R1011&amp;"_"&amp;D1027</f>
        <v>SubMeasImp_Подинсталация на технологични емисии, CL, не-CBAM_3</v>
      </c>
    </row>
    <row r="1028" spans="2:16" ht="12.75" customHeight="1" x14ac:dyDescent="0.2">
      <c r="B1028" s="343"/>
      <c r="C1028" s="343"/>
      <c r="D1028" s="344">
        <v>4</v>
      </c>
      <c r="E1028" s="1298" t="str">
        <f>IF(INDEX(G_FallBackBM!E:E,MATCH($P1028,G_FallBackBM!$P:$P,0))="","",INDEX(G_FallBackBM!E:E,MATCH($P1028,G_FallBackBM!$P:$P,0)))</f>
        <v/>
      </c>
      <c r="F1028" s="1299"/>
      <c r="G1028" s="755" t="str">
        <f>IF(INDEX(G_FallBackBM!G:G,MATCH($P1028,G_FallBackBM!$P:$P,0))="","",INDEX(G_FallBackBM!G:G,MATCH($P1028,G_FallBackBM!$P:$P,0)))</f>
        <v/>
      </c>
      <c r="H1028" s="756"/>
      <c r="I1028" s="390" t="str">
        <f>IF($E1028="","",INDEX(G_FallBackBM!I:I,MATCH($P1028,G_FallBackBM!$P:$P,0)))</f>
        <v/>
      </c>
      <c r="J1028" s="390" t="str">
        <f>IF($E1028="","",INDEX(G_FallBackBM!J:J,MATCH($P1028,G_FallBackBM!$P:$P,0)))</f>
        <v/>
      </c>
      <c r="K1028" s="390" t="str">
        <f>IF($E1028="","",INDEX(G_FallBackBM!K:K,MATCH($P1028,G_FallBackBM!$P:$P,0)))</f>
        <v/>
      </c>
      <c r="L1028" s="390" t="str">
        <f>IF($E1028="","",INDEX(G_FallBackBM!L:L,MATCH($P1028,G_FallBackBM!$P:$P,0)))</f>
        <v/>
      </c>
      <c r="M1028" s="390" t="str">
        <f>IF($E1028="","",INDEX(G_FallBackBM!M:M,MATCH($P1028,G_FallBackBM!$P:$P,0)))</f>
        <v/>
      </c>
      <c r="N1028" s="390" t="str">
        <f>IF($E1028="","",INDEX(G_FallBackBM!N:N,MATCH($P1028,G_FallBackBM!$P:$P,0)))</f>
        <v/>
      </c>
      <c r="P1028" s="175" t="str">
        <f>EUconst_SubMeasureImpact&amp;R1011&amp;"_"&amp;D1028</f>
        <v>SubMeasImp_Подинсталация на технологични емисии, CL, не-CBAM_4</v>
      </c>
    </row>
    <row r="1029" spans="2:16" ht="12.75" customHeight="1" x14ac:dyDescent="0.2">
      <c r="B1029" s="343"/>
      <c r="C1029" s="343"/>
      <c r="D1029" s="344">
        <v>5</v>
      </c>
      <c r="E1029" s="1298" t="str">
        <f>IF(INDEX(G_FallBackBM!E:E,MATCH($P1029,G_FallBackBM!$P:$P,0))="","",INDEX(G_FallBackBM!E:E,MATCH($P1029,G_FallBackBM!$P:$P,0)))</f>
        <v/>
      </c>
      <c r="F1029" s="1299"/>
      <c r="G1029" s="755" t="str">
        <f>IF(INDEX(G_FallBackBM!G:G,MATCH($P1029,G_FallBackBM!$P:$P,0))="","",INDEX(G_FallBackBM!G:G,MATCH($P1029,G_FallBackBM!$P:$P,0)))</f>
        <v/>
      </c>
      <c r="H1029" s="756"/>
      <c r="I1029" s="390" t="str">
        <f>IF($E1029="","",INDEX(G_FallBackBM!I:I,MATCH($P1029,G_FallBackBM!$P:$P,0)))</f>
        <v/>
      </c>
      <c r="J1029" s="390" t="str">
        <f>IF($E1029="","",INDEX(G_FallBackBM!J:J,MATCH($P1029,G_FallBackBM!$P:$P,0)))</f>
        <v/>
      </c>
      <c r="K1029" s="390" t="str">
        <f>IF($E1029="","",INDEX(G_FallBackBM!K:K,MATCH($P1029,G_FallBackBM!$P:$P,0)))</f>
        <v/>
      </c>
      <c r="L1029" s="390" t="str">
        <f>IF($E1029="","",INDEX(G_FallBackBM!L:L,MATCH($P1029,G_FallBackBM!$P:$P,0)))</f>
        <v/>
      </c>
      <c r="M1029" s="390" t="str">
        <f>IF($E1029="","",INDEX(G_FallBackBM!M:M,MATCH($P1029,G_FallBackBM!$P:$P,0)))</f>
        <v/>
      </c>
      <c r="N1029" s="390" t="str">
        <f>IF($E1029="","",INDEX(G_FallBackBM!N:N,MATCH($P1029,G_FallBackBM!$P:$P,0)))</f>
        <v/>
      </c>
      <c r="P1029" s="175" t="str">
        <f>EUconst_SubMeasureImpact&amp;R1011&amp;"_"&amp;D1029</f>
        <v>SubMeasImp_Подинсталация на технологични емисии, CL, не-CBAM_5</v>
      </c>
    </row>
    <row r="1030" spans="2:16" ht="12.75" customHeight="1" x14ac:dyDescent="0.2">
      <c r="B1030" s="343"/>
      <c r="C1030" s="343"/>
      <c r="D1030" s="344">
        <v>6</v>
      </c>
      <c r="E1030" s="1298" t="str">
        <f>IF(INDEX(G_FallBackBM!E:E,MATCH($P1030,G_FallBackBM!$P:$P,0))="","",INDEX(G_FallBackBM!E:E,MATCH($P1030,G_FallBackBM!$P:$P,0)))</f>
        <v/>
      </c>
      <c r="F1030" s="1299"/>
      <c r="G1030" s="755" t="str">
        <f>IF(INDEX(G_FallBackBM!G:G,MATCH($P1030,G_FallBackBM!$P:$P,0))="","",INDEX(G_FallBackBM!G:G,MATCH($P1030,G_FallBackBM!$P:$P,0)))</f>
        <v/>
      </c>
      <c r="H1030" s="756"/>
      <c r="I1030" s="390" t="str">
        <f>IF($E1030="","",INDEX(G_FallBackBM!I:I,MATCH($P1030,G_FallBackBM!$P:$P,0)))</f>
        <v/>
      </c>
      <c r="J1030" s="390" t="str">
        <f>IF($E1030="","",INDEX(G_FallBackBM!J:J,MATCH($P1030,G_FallBackBM!$P:$P,0)))</f>
        <v/>
      </c>
      <c r="K1030" s="390" t="str">
        <f>IF($E1030="","",INDEX(G_FallBackBM!K:K,MATCH($P1030,G_FallBackBM!$P:$P,0)))</f>
        <v/>
      </c>
      <c r="L1030" s="390" t="str">
        <f>IF($E1030="","",INDEX(G_FallBackBM!L:L,MATCH($P1030,G_FallBackBM!$P:$P,0)))</f>
        <v/>
      </c>
      <c r="M1030" s="390" t="str">
        <f>IF($E1030="","",INDEX(G_FallBackBM!M:M,MATCH($P1030,G_FallBackBM!$P:$P,0)))</f>
        <v/>
      </c>
      <c r="N1030" s="390" t="str">
        <f>IF($E1030="","",INDEX(G_FallBackBM!N:N,MATCH($P1030,G_FallBackBM!$P:$P,0)))</f>
        <v/>
      </c>
      <c r="P1030" s="175" t="str">
        <f>EUconst_SubMeasureImpact&amp;R1011&amp;"_"&amp;D1030</f>
        <v>SubMeasImp_Подинсталация на технологични емисии, CL, не-CBAM_6</v>
      </c>
    </row>
    <row r="1031" spans="2:16" ht="12.75" customHeight="1" x14ac:dyDescent="0.2">
      <c r="B1031" s="343"/>
      <c r="C1031" s="343"/>
      <c r="D1031" s="344">
        <v>7</v>
      </c>
      <c r="E1031" s="1298" t="str">
        <f>IF(INDEX(G_FallBackBM!E:E,MATCH($P1031,G_FallBackBM!$P:$P,0))="","",INDEX(G_FallBackBM!E:E,MATCH($P1031,G_FallBackBM!$P:$P,0)))</f>
        <v/>
      </c>
      <c r="F1031" s="1299"/>
      <c r="G1031" s="755" t="str">
        <f>IF(INDEX(G_FallBackBM!G:G,MATCH($P1031,G_FallBackBM!$P:$P,0))="","",INDEX(G_FallBackBM!G:G,MATCH($P1031,G_FallBackBM!$P:$P,0)))</f>
        <v/>
      </c>
      <c r="H1031" s="756"/>
      <c r="I1031" s="390" t="str">
        <f>IF($E1031="","",INDEX(G_FallBackBM!I:I,MATCH($P1031,G_FallBackBM!$P:$P,0)))</f>
        <v/>
      </c>
      <c r="J1031" s="390" t="str">
        <f>IF($E1031="","",INDEX(G_FallBackBM!J:J,MATCH($P1031,G_FallBackBM!$P:$P,0)))</f>
        <v/>
      </c>
      <c r="K1031" s="390" t="str">
        <f>IF($E1031="","",INDEX(G_FallBackBM!K:K,MATCH($P1031,G_FallBackBM!$P:$P,0)))</f>
        <v/>
      </c>
      <c r="L1031" s="390" t="str">
        <f>IF($E1031="","",INDEX(G_FallBackBM!L:L,MATCH($P1031,G_FallBackBM!$P:$P,0)))</f>
        <v/>
      </c>
      <c r="M1031" s="390" t="str">
        <f>IF($E1031="","",INDEX(G_FallBackBM!M:M,MATCH($P1031,G_FallBackBM!$P:$P,0)))</f>
        <v/>
      </c>
      <c r="N1031" s="390" t="str">
        <f>IF($E1031="","",INDEX(G_FallBackBM!N:N,MATCH($P1031,G_FallBackBM!$P:$P,0)))</f>
        <v/>
      </c>
      <c r="P1031" s="175" t="str">
        <f>EUconst_SubMeasureImpact&amp;R1011&amp;"_"&amp;D1031</f>
        <v>SubMeasImp_Подинсталация на технологични емисии, CL, не-CBAM_7</v>
      </c>
    </row>
    <row r="1032" spans="2:16" ht="12.75" customHeight="1" x14ac:dyDescent="0.2">
      <c r="B1032" s="343"/>
      <c r="C1032" s="343"/>
      <c r="D1032" s="344">
        <v>8</v>
      </c>
      <c r="E1032" s="1298" t="str">
        <f>IF(INDEX(G_FallBackBM!E:E,MATCH($P1032,G_FallBackBM!$P:$P,0))="","",INDEX(G_FallBackBM!E:E,MATCH($P1032,G_FallBackBM!$P:$P,0)))</f>
        <v/>
      </c>
      <c r="F1032" s="1299"/>
      <c r="G1032" s="755" t="str">
        <f>IF(INDEX(G_FallBackBM!G:G,MATCH($P1032,G_FallBackBM!$P:$P,0))="","",INDEX(G_FallBackBM!G:G,MATCH($P1032,G_FallBackBM!$P:$P,0)))</f>
        <v/>
      </c>
      <c r="H1032" s="756"/>
      <c r="I1032" s="390" t="str">
        <f>IF($E1032="","",INDEX(G_FallBackBM!I:I,MATCH($P1032,G_FallBackBM!$P:$P,0)))</f>
        <v/>
      </c>
      <c r="J1032" s="390" t="str">
        <f>IF($E1032="","",INDEX(G_FallBackBM!J:J,MATCH($P1032,G_FallBackBM!$P:$P,0)))</f>
        <v/>
      </c>
      <c r="K1032" s="390" t="str">
        <f>IF($E1032="","",INDEX(G_FallBackBM!K:K,MATCH($P1032,G_FallBackBM!$P:$P,0)))</f>
        <v/>
      </c>
      <c r="L1032" s="390" t="str">
        <f>IF($E1032="","",INDEX(G_FallBackBM!L:L,MATCH($P1032,G_FallBackBM!$P:$P,0)))</f>
        <v/>
      </c>
      <c r="M1032" s="390" t="str">
        <f>IF($E1032="","",INDEX(G_FallBackBM!M:M,MATCH($P1032,G_FallBackBM!$P:$P,0)))</f>
        <v/>
      </c>
      <c r="N1032" s="390" t="str">
        <f>IF($E1032="","",INDEX(G_FallBackBM!N:N,MATCH($P1032,G_FallBackBM!$P:$P,0)))</f>
        <v/>
      </c>
      <c r="P1032" s="175" t="str">
        <f>EUconst_SubMeasureImpact&amp;R1011&amp;"_"&amp;D1032</f>
        <v>SubMeasImp_Подинсталация на технологични емисии, CL, не-CBAM_8</v>
      </c>
    </row>
    <row r="1033" spans="2:16" ht="12.75" customHeight="1" x14ac:dyDescent="0.2">
      <c r="B1033" s="343"/>
      <c r="C1033" s="343"/>
      <c r="D1033" s="344">
        <v>9</v>
      </c>
      <c r="E1033" s="1298" t="str">
        <f>IF(INDEX(G_FallBackBM!E:E,MATCH($P1033,G_FallBackBM!$P:$P,0))="","",INDEX(G_FallBackBM!E:E,MATCH($P1033,G_FallBackBM!$P:$P,0)))</f>
        <v/>
      </c>
      <c r="F1033" s="1299"/>
      <c r="G1033" s="755" t="str">
        <f>IF(INDEX(G_FallBackBM!G:G,MATCH($P1033,G_FallBackBM!$P:$P,0))="","",INDEX(G_FallBackBM!G:G,MATCH($P1033,G_FallBackBM!$P:$P,0)))</f>
        <v/>
      </c>
      <c r="H1033" s="756"/>
      <c r="I1033" s="390" t="str">
        <f>IF($E1033="","",INDEX(G_FallBackBM!I:I,MATCH($P1033,G_FallBackBM!$P:$P,0)))</f>
        <v/>
      </c>
      <c r="J1033" s="390" t="str">
        <f>IF($E1033="","",INDEX(G_FallBackBM!J:J,MATCH($P1033,G_FallBackBM!$P:$P,0)))</f>
        <v/>
      </c>
      <c r="K1033" s="390" t="str">
        <f>IF($E1033="","",INDEX(G_FallBackBM!K:K,MATCH($P1033,G_FallBackBM!$P:$P,0)))</f>
        <v/>
      </c>
      <c r="L1033" s="390" t="str">
        <f>IF($E1033="","",INDEX(G_FallBackBM!L:L,MATCH($P1033,G_FallBackBM!$P:$P,0)))</f>
        <v/>
      </c>
      <c r="M1033" s="390" t="str">
        <f>IF($E1033="","",INDEX(G_FallBackBM!M:M,MATCH($P1033,G_FallBackBM!$P:$P,0)))</f>
        <v/>
      </c>
      <c r="N1033" s="390" t="str">
        <f>IF($E1033="","",INDEX(G_FallBackBM!N:N,MATCH($P1033,G_FallBackBM!$P:$P,0)))</f>
        <v/>
      </c>
      <c r="P1033" s="175" t="str">
        <f>EUconst_SubMeasureImpact&amp;R1011&amp;"_"&amp;D1033</f>
        <v>SubMeasImp_Подинсталация на технологични емисии, CL, не-CBAM_9</v>
      </c>
    </row>
    <row r="1034" spans="2:16" ht="12.75" customHeight="1" x14ac:dyDescent="0.2">
      <c r="B1034" s="343"/>
      <c r="C1034" s="343"/>
      <c r="D1034" s="344">
        <v>10</v>
      </c>
      <c r="E1034" s="1300" t="str">
        <f>IF(INDEX(G_FallBackBM!E:E,MATCH($P1034,G_FallBackBM!$P:$P,0))="","",INDEX(G_FallBackBM!E:E,MATCH($P1034,G_FallBackBM!$P:$P,0)))</f>
        <v/>
      </c>
      <c r="F1034" s="1301"/>
      <c r="G1034" s="753" t="str">
        <f>IF(INDEX(G_FallBackBM!G:G,MATCH($P1034,G_FallBackBM!$P:$P,0))="","",INDEX(G_FallBackBM!G:G,MATCH($P1034,G_FallBackBM!$P:$P,0)))</f>
        <v/>
      </c>
      <c r="H1034" s="754"/>
      <c r="I1034" s="391" t="str">
        <f>IF($E1034="","",INDEX(G_FallBackBM!I:I,MATCH($P1034,G_FallBackBM!$P:$P,0)))</f>
        <v/>
      </c>
      <c r="J1034" s="391" t="str">
        <f>IF($E1034="","",INDEX(G_FallBackBM!J:J,MATCH($P1034,G_FallBackBM!$P:$P,0)))</f>
        <v/>
      </c>
      <c r="K1034" s="391" t="str">
        <f>IF($E1034="","",INDEX(G_FallBackBM!K:K,MATCH($P1034,G_FallBackBM!$P:$P,0)))</f>
        <v/>
      </c>
      <c r="L1034" s="391" t="str">
        <f>IF($E1034="","",INDEX(G_FallBackBM!L:L,MATCH($P1034,G_FallBackBM!$P:$P,0)))</f>
        <v/>
      </c>
      <c r="M1034" s="391" t="str">
        <f>IF($E1034="","",INDEX(G_FallBackBM!M:M,MATCH($P1034,G_FallBackBM!$P:$P,0)))</f>
        <v/>
      </c>
      <c r="N1034" s="391" t="str">
        <f>IF($E1034="","",INDEX(G_FallBackBM!N:N,MATCH($P1034,G_FallBackBM!$P:$P,0)))</f>
        <v/>
      </c>
      <c r="P1034" s="175" t="str">
        <f>EUconst_SubMeasureImpact&amp;R1011&amp;"_"&amp;D1034</f>
        <v>SubMeasImp_Подинсталация на технологични емисии, CL, не-CBAM_10</v>
      </c>
    </row>
    <row r="1035" spans="2:16" ht="12.75" customHeight="1" x14ac:dyDescent="0.2">
      <c r="B1035" s="343"/>
      <c r="C1035" s="343"/>
      <c r="H1035" s="669" t="str">
        <f>Translations!$B$323</f>
        <v>ОБЩО</v>
      </c>
      <c r="I1035" s="434" t="str">
        <f>IF(COUNT(I1025:I1034)=0,"",SUM(I1025:I1034))</f>
        <v/>
      </c>
      <c r="J1035" s="434" t="str">
        <f t="shared" ref="J1035:N1035" si="84">IF(COUNT(J1025:J1034)=0,"",SUM(J1025:J1034))</f>
        <v/>
      </c>
      <c r="K1035" s="434" t="str">
        <f t="shared" si="84"/>
        <v/>
      </c>
      <c r="L1035" s="434" t="str">
        <f t="shared" si="84"/>
        <v/>
      </c>
      <c r="M1035" s="434" t="str">
        <f t="shared" si="84"/>
        <v/>
      </c>
      <c r="N1035" s="434" t="str">
        <f t="shared" si="84"/>
        <v/>
      </c>
    </row>
    <row r="1036" spans="2:16" ht="5.0999999999999996" customHeight="1" x14ac:dyDescent="0.2">
      <c r="B1036" s="343"/>
      <c r="C1036" s="343"/>
    </row>
    <row r="1037" spans="2:16" ht="12.75" customHeight="1" x14ac:dyDescent="0.2">
      <c r="B1037" s="343"/>
      <c r="C1037" s="343"/>
      <c r="D1037" s="752" t="s">
        <v>121</v>
      </c>
      <c r="E1037" s="30" t="str">
        <f>Translations!$B$324</f>
        <v>Дял на въздействието на всяка мярка (100 % = референтна стойност по време на изходното ниво, точка i.)</v>
      </c>
    </row>
    <row r="1038" spans="2:16" ht="5.0999999999999996" customHeight="1" x14ac:dyDescent="0.2">
      <c r="B1038" s="343"/>
      <c r="C1038" s="343"/>
    </row>
    <row r="1039" spans="2:16" ht="12.75" customHeight="1" x14ac:dyDescent="0.2">
      <c r="B1039" s="343"/>
      <c r="C1039" s="343"/>
      <c r="E1039" s="387" t="str">
        <f>Translations!$B$199</f>
        <v>Мярка</v>
      </c>
      <c r="F1039" s="644"/>
      <c r="G1039" s="435" t="str">
        <f>Translations!$B$228</f>
        <v>Инвестиции</v>
      </c>
      <c r="I1039" s="388">
        <v>2025</v>
      </c>
      <c r="J1039" s="388">
        <v>2030</v>
      </c>
      <c r="K1039" s="388">
        <v>2035</v>
      </c>
      <c r="L1039" s="388">
        <v>2040</v>
      </c>
      <c r="M1039" s="388">
        <v>2045</v>
      </c>
      <c r="N1039" s="388">
        <v>2050</v>
      </c>
    </row>
    <row r="1040" spans="2:16" ht="12.75" customHeight="1" x14ac:dyDescent="0.2">
      <c r="B1040" s="343"/>
      <c r="C1040" s="343"/>
      <c r="D1040" s="344">
        <v>1</v>
      </c>
      <c r="E1040" s="1310" t="str">
        <f t="shared" ref="E1040:E1049" si="85">E1025</f>
        <v/>
      </c>
      <c r="F1040" s="1310"/>
      <c r="G1040" s="760" t="str">
        <f t="shared" ref="G1040:G1049" si="86">G1025</f>
        <v/>
      </c>
      <c r="H1040" s="761"/>
      <c r="I1040" s="389" t="str">
        <f>IF($E1040="","",I1025*IF(INDEX(G_FallBackBM!$H:$H,MATCH($P1040,G_FallBackBM!$P:$P,0))=0,0,SUM(INDEX(G_FallBackBM!I:I,MATCH($P1040,G_FallBackBM!$P:$P,0)))/INDEX(G_FallBackBM!$H:$H,MATCH($P1040,G_FallBackBM!$P:$P,0))))</f>
        <v/>
      </c>
      <c r="J1040" s="389" t="str">
        <f>IF($E1040="","",J1025*IF(INDEX(G_FallBackBM!$H:$H,MATCH($P1040,G_FallBackBM!$P:$P,0))=0,0,SUM(INDEX(G_FallBackBM!J:J,MATCH($P1040,G_FallBackBM!$P:$P,0)))/INDEX(G_FallBackBM!$H:$H,MATCH($P1040,G_FallBackBM!$P:$P,0))))</f>
        <v/>
      </c>
      <c r="K1040" s="389" t="str">
        <f>IF($E1040="","",K1025*IF(INDEX(G_FallBackBM!$H:$H,MATCH($P1040,G_FallBackBM!$P:$P,0))=0,0,SUM(INDEX(G_FallBackBM!K:K,MATCH($P1040,G_FallBackBM!$P:$P,0)))/INDEX(G_FallBackBM!$H:$H,MATCH($P1040,G_FallBackBM!$P:$P,0))))</f>
        <v/>
      </c>
      <c r="L1040" s="389" t="str">
        <f>IF($E1040="","",L1025*IF(INDEX(G_FallBackBM!$H:$H,MATCH($P1040,G_FallBackBM!$P:$P,0))=0,0,SUM(INDEX(G_FallBackBM!L:L,MATCH($P1040,G_FallBackBM!$P:$P,0)))/INDEX(G_FallBackBM!$H:$H,MATCH($P1040,G_FallBackBM!$P:$P,0))))</f>
        <v/>
      </c>
      <c r="M1040" s="389" t="str">
        <f>IF($E1040="","",M1025*IF(INDEX(G_FallBackBM!$H:$H,MATCH($P1040,G_FallBackBM!$P:$P,0))=0,0,SUM(INDEX(G_FallBackBM!M:M,MATCH($P1040,G_FallBackBM!$P:$P,0)))/INDEX(G_FallBackBM!$H:$H,MATCH($P1040,G_FallBackBM!$P:$P,0))))</f>
        <v/>
      </c>
      <c r="N1040" s="389" t="str">
        <f>IF($E1040="","",N1025*IF(INDEX(G_FallBackBM!$H:$H,MATCH($P1040,G_FallBackBM!$P:$P,0))=0,0,SUM(INDEX(G_FallBackBM!N:N,MATCH($P1040,G_FallBackBM!$P:$P,0)))/INDEX(G_FallBackBM!$H:$H,MATCH($P1040,G_FallBackBM!$P:$P,0))))</f>
        <v/>
      </c>
      <c r="P1040" s="175" t="str">
        <f>EUconst_SubAbsoluteReduction&amp;R1011</f>
        <v>AbsRed_Подинсталация на технологични емисии, CL, не-CBAM</v>
      </c>
    </row>
    <row r="1041" spans="1:18" ht="12.75" customHeight="1" x14ac:dyDescent="0.2">
      <c r="B1041" s="343"/>
      <c r="C1041" s="343"/>
      <c r="D1041" s="344">
        <v>2</v>
      </c>
      <c r="E1041" s="1298" t="str">
        <f t="shared" si="85"/>
        <v/>
      </c>
      <c r="F1041" s="1299"/>
      <c r="G1041" s="755" t="str">
        <f t="shared" si="86"/>
        <v/>
      </c>
      <c r="H1041" s="756"/>
      <c r="I1041" s="390" t="str">
        <f>IF($E1041="","",I1026*IF(INDEX(G_FallBackBM!$H:$H,MATCH($P1041,G_FallBackBM!$P:$P,0))=0,0,SUM(INDEX(G_FallBackBM!I:I,MATCH($P1041,G_FallBackBM!$P:$P,0)))/INDEX(G_FallBackBM!$H:$H,MATCH($P1041,G_FallBackBM!$P:$P,0))))</f>
        <v/>
      </c>
      <c r="J1041" s="390" t="str">
        <f>IF($E1041="","",J1026*IF(INDEX(G_FallBackBM!$H:$H,MATCH($P1041,G_FallBackBM!$P:$P,0))=0,0,SUM(INDEX(G_FallBackBM!J:J,MATCH($P1041,G_FallBackBM!$P:$P,0)))/INDEX(G_FallBackBM!$H:$H,MATCH($P1041,G_FallBackBM!$P:$P,0))))</f>
        <v/>
      </c>
      <c r="K1041" s="390" t="str">
        <f>IF($E1041="","",K1026*IF(INDEX(G_FallBackBM!$H:$H,MATCH($P1041,G_FallBackBM!$P:$P,0))=0,0,SUM(INDEX(G_FallBackBM!K:K,MATCH($P1041,G_FallBackBM!$P:$P,0)))/INDEX(G_FallBackBM!$H:$H,MATCH($P1041,G_FallBackBM!$P:$P,0))))</f>
        <v/>
      </c>
      <c r="L1041" s="390" t="str">
        <f>IF($E1041="","",L1026*IF(INDEX(G_FallBackBM!$H:$H,MATCH($P1041,G_FallBackBM!$P:$P,0))=0,0,SUM(INDEX(G_FallBackBM!L:L,MATCH($P1041,G_FallBackBM!$P:$P,0)))/INDEX(G_FallBackBM!$H:$H,MATCH($P1041,G_FallBackBM!$P:$P,0))))</f>
        <v/>
      </c>
      <c r="M1041" s="390" t="str">
        <f>IF($E1041="","",M1026*IF(INDEX(G_FallBackBM!$H:$H,MATCH($P1041,G_FallBackBM!$P:$P,0))=0,0,SUM(INDEX(G_FallBackBM!M:M,MATCH($P1041,G_FallBackBM!$P:$P,0)))/INDEX(G_FallBackBM!$H:$H,MATCH($P1041,G_FallBackBM!$P:$P,0))))</f>
        <v/>
      </c>
      <c r="N1041" s="390" t="str">
        <f>IF($E1041="","",N1026*IF(INDEX(G_FallBackBM!$H:$H,MATCH($P1041,G_FallBackBM!$P:$P,0))=0,0,SUM(INDEX(G_FallBackBM!N:N,MATCH($P1041,G_FallBackBM!$P:$P,0)))/INDEX(G_FallBackBM!$H:$H,MATCH($P1041,G_FallBackBM!$P:$P,0))))</f>
        <v/>
      </c>
      <c r="P1041" s="175" t="str">
        <f>EUconst_SubAbsoluteReduction&amp;R1011</f>
        <v>AbsRed_Подинсталация на технологични емисии, CL, не-CBAM</v>
      </c>
    </row>
    <row r="1042" spans="1:18" ht="12.75" customHeight="1" x14ac:dyDescent="0.2">
      <c r="B1042" s="343"/>
      <c r="C1042" s="343"/>
      <c r="D1042" s="344">
        <v>3</v>
      </c>
      <c r="E1042" s="1298" t="str">
        <f t="shared" si="85"/>
        <v/>
      </c>
      <c r="F1042" s="1299"/>
      <c r="G1042" s="755" t="str">
        <f t="shared" si="86"/>
        <v/>
      </c>
      <c r="H1042" s="756"/>
      <c r="I1042" s="390" t="str">
        <f>IF($E1042="","",I1027*IF(INDEX(G_FallBackBM!$H:$H,MATCH($P1042,G_FallBackBM!$P:$P,0))=0,0,SUM(INDEX(G_FallBackBM!I:I,MATCH($P1042,G_FallBackBM!$P:$P,0)))/INDEX(G_FallBackBM!$H:$H,MATCH($P1042,G_FallBackBM!$P:$P,0))))</f>
        <v/>
      </c>
      <c r="J1042" s="390" t="str">
        <f>IF($E1042="","",J1027*IF(INDEX(G_FallBackBM!$H:$H,MATCH($P1042,G_FallBackBM!$P:$P,0))=0,0,SUM(INDEX(G_FallBackBM!J:J,MATCH($P1042,G_FallBackBM!$P:$P,0)))/INDEX(G_FallBackBM!$H:$H,MATCH($P1042,G_FallBackBM!$P:$P,0))))</f>
        <v/>
      </c>
      <c r="K1042" s="390" t="str">
        <f>IF($E1042="","",K1027*IF(INDEX(G_FallBackBM!$H:$H,MATCH($P1042,G_FallBackBM!$P:$P,0))=0,0,SUM(INDEX(G_FallBackBM!K:K,MATCH($P1042,G_FallBackBM!$P:$P,0)))/INDEX(G_FallBackBM!$H:$H,MATCH($P1042,G_FallBackBM!$P:$P,0))))</f>
        <v/>
      </c>
      <c r="L1042" s="390" t="str">
        <f>IF($E1042="","",L1027*IF(INDEX(G_FallBackBM!$H:$H,MATCH($P1042,G_FallBackBM!$P:$P,0))=0,0,SUM(INDEX(G_FallBackBM!L:L,MATCH($P1042,G_FallBackBM!$P:$P,0)))/INDEX(G_FallBackBM!$H:$H,MATCH($P1042,G_FallBackBM!$P:$P,0))))</f>
        <v/>
      </c>
      <c r="M1042" s="390" t="str">
        <f>IF($E1042="","",M1027*IF(INDEX(G_FallBackBM!$H:$H,MATCH($P1042,G_FallBackBM!$P:$P,0))=0,0,SUM(INDEX(G_FallBackBM!M:M,MATCH($P1042,G_FallBackBM!$P:$P,0)))/INDEX(G_FallBackBM!$H:$H,MATCH($P1042,G_FallBackBM!$P:$P,0))))</f>
        <v/>
      </c>
      <c r="N1042" s="390" t="str">
        <f>IF($E1042="","",N1027*IF(INDEX(G_FallBackBM!$H:$H,MATCH($P1042,G_FallBackBM!$P:$P,0))=0,0,SUM(INDEX(G_FallBackBM!N:N,MATCH($P1042,G_FallBackBM!$P:$P,0)))/INDEX(G_FallBackBM!$H:$H,MATCH($P1042,G_FallBackBM!$P:$P,0))))</f>
        <v/>
      </c>
      <c r="P1042" s="175" t="str">
        <f>EUconst_SubAbsoluteReduction&amp;R1011</f>
        <v>AbsRed_Подинсталация на технологични емисии, CL, не-CBAM</v>
      </c>
    </row>
    <row r="1043" spans="1:18" ht="12.75" customHeight="1" x14ac:dyDescent="0.2">
      <c r="B1043" s="343"/>
      <c r="C1043" s="343"/>
      <c r="D1043" s="344">
        <v>4</v>
      </c>
      <c r="E1043" s="1298" t="str">
        <f t="shared" si="85"/>
        <v/>
      </c>
      <c r="F1043" s="1299"/>
      <c r="G1043" s="755" t="str">
        <f t="shared" si="86"/>
        <v/>
      </c>
      <c r="H1043" s="756"/>
      <c r="I1043" s="390" t="str">
        <f>IF($E1043="","",I1028*IF(INDEX(G_FallBackBM!$H:$H,MATCH($P1043,G_FallBackBM!$P:$P,0))=0,0,SUM(INDEX(G_FallBackBM!I:I,MATCH($P1043,G_FallBackBM!$P:$P,0)))/INDEX(G_FallBackBM!$H:$H,MATCH($P1043,G_FallBackBM!$P:$P,0))))</f>
        <v/>
      </c>
      <c r="J1043" s="390" t="str">
        <f>IF($E1043="","",J1028*IF(INDEX(G_FallBackBM!$H:$H,MATCH($P1043,G_FallBackBM!$P:$P,0))=0,0,SUM(INDEX(G_FallBackBM!J:J,MATCH($P1043,G_FallBackBM!$P:$P,0)))/INDEX(G_FallBackBM!$H:$H,MATCH($P1043,G_FallBackBM!$P:$P,0))))</f>
        <v/>
      </c>
      <c r="K1043" s="390" t="str">
        <f>IF($E1043="","",K1028*IF(INDEX(G_FallBackBM!$H:$H,MATCH($P1043,G_FallBackBM!$P:$P,0))=0,0,SUM(INDEX(G_FallBackBM!K:K,MATCH($P1043,G_FallBackBM!$P:$P,0)))/INDEX(G_FallBackBM!$H:$H,MATCH($P1043,G_FallBackBM!$P:$P,0))))</f>
        <v/>
      </c>
      <c r="L1043" s="390" t="str">
        <f>IF($E1043="","",L1028*IF(INDEX(G_FallBackBM!$H:$H,MATCH($P1043,G_FallBackBM!$P:$P,0))=0,0,SUM(INDEX(G_FallBackBM!L:L,MATCH($P1043,G_FallBackBM!$P:$P,0)))/INDEX(G_FallBackBM!$H:$H,MATCH($P1043,G_FallBackBM!$P:$P,0))))</f>
        <v/>
      </c>
      <c r="M1043" s="390" t="str">
        <f>IF($E1043="","",M1028*IF(INDEX(G_FallBackBM!$H:$H,MATCH($P1043,G_FallBackBM!$P:$P,0))=0,0,SUM(INDEX(G_FallBackBM!M:M,MATCH($P1043,G_FallBackBM!$P:$P,0)))/INDEX(G_FallBackBM!$H:$H,MATCH($P1043,G_FallBackBM!$P:$P,0))))</f>
        <v/>
      </c>
      <c r="N1043" s="390" t="str">
        <f>IF($E1043="","",N1028*IF(INDEX(G_FallBackBM!$H:$H,MATCH($P1043,G_FallBackBM!$P:$P,0))=0,0,SUM(INDEX(G_FallBackBM!N:N,MATCH($P1043,G_FallBackBM!$P:$P,0)))/INDEX(G_FallBackBM!$H:$H,MATCH($P1043,G_FallBackBM!$P:$P,0))))</f>
        <v/>
      </c>
      <c r="P1043" s="175" t="str">
        <f>EUconst_SubAbsoluteReduction&amp;R1011</f>
        <v>AbsRed_Подинсталация на технологични емисии, CL, не-CBAM</v>
      </c>
    </row>
    <row r="1044" spans="1:18" ht="12.75" customHeight="1" x14ac:dyDescent="0.2">
      <c r="B1044" s="343"/>
      <c r="C1044" s="343"/>
      <c r="D1044" s="344">
        <v>5</v>
      </c>
      <c r="E1044" s="1298" t="str">
        <f t="shared" si="85"/>
        <v/>
      </c>
      <c r="F1044" s="1299"/>
      <c r="G1044" s="755" t="str">
        <f t="shared" si="86"/>
        <v/>
      </c>
      <c r="H1044" s="756"/>
      <c r="I1044" s="390" t="str">
        <f>IF($E1044="","",I1029*IF(INDEX(G_FallBackBM!$H:$H,MATCH($P1044,G_FallBackBM!$P:$P,0))=0,0,SUM(INDEX(G_FallBackBM!I:I,MATCH($P1044,G_FallBackBM!$P:$P,0)))/INDEX(G_FallBackBM!$H:$H,MATCH($P1044,G_FallBackBM!$P:$P,0))))</f>
        <v/>
      </c>
      <c r="J1044" s="390" t="str">
        <f>IF($E1044="","",J1029*IF(INDEX(G_FallBackBM!$H:$H,MATCH($P1044,G_FallBackBM!$P:$P,0))=0,0,SUM(INDEX(G_FallBackBM!J:J,MATCH($P1044,G_FallBackBM!$P:$P,0)))/INDEX(G_FallBackBM!$H:$H,MATCH($P1044,G_FallBackBM!$P:$P,0))))</f>
        <v/>
      </c>
      <c r="K1044" s="390" t="str">
        <f>IF($E1044="","",K1029*IF(INDEX(G_FallBackBM!$H:$H,MATCH($P1044,G_FallBackBM!$P:$P,0))=0,0,SUM(INDEX(G_FallBackBM!K:K,MATCH($P1044,G_FallBackBM!$P:$P,0)))/INDEX(G_FallBackBM!$H:$H,MATCH($P1044,G_FallBackBM!$P:$P,0))))</f>
        <v/>
      </c>
      <c r="L1044" s="390" t="str">
        <f>IF($E1044="","",L1029*IF(INDEX(G_FallBackBM!$H:$H,MATCH($P1044,G_FallBackBM!$P:$P,0))=0,0,SUM(INDEX(G_FallBackBM!L:L,MATCH($P1044,G_FallBackBM!$P:$P,0)))/INDEX(G_FallBackBM!$H:$H,MATCH($P1044,G_FallBackBM!$P:$P,0))))</f>
        <v/>
      </c>
      <c r="M1044" s="390" t="str">
        <f>IF($E1044="","",M1029*IF(INDEX(G_FallBackBM!$H:$H,MATCH($P1044,G_FallBackBM!$P:$P,0))=0,0,SUM(INDEX(G_FallBackBM!M:M,MATCH($P1044,G_FallBackBM!$P:$P,0)))/INDEX(G_FallBackBM!$H:$H,MATCH($P1044,G_FallBackBM!$P:$P,0))))</f>
        <v/>
      </c>
      <c r="N1044" s="390" t="str">
        <f>IF($E1044="","",N1029*IF(INDEX(G_FallBackBM!$H:$H,MATCH($P1044,G_FallBackBM!$P:$P,0))=0,0,SUM(INDEX(G_FallBackBM!N:N,MATCH($P1044,G_FallBackBM!$P:$P,0)))/INDEX(G_FallBackBM!$H:$H,MATCH($P1044,G_FallBackBM!$P:$P,0))))</f>
        <v/>
      </c>
      <c r="P1044" s="175" t="str">
        <f>EUconst_SubAbsoluteReduction&amp;R1011</f>
        <v>AbsRed_Подинсталация на технологични емисии, CL, не-CBAM</v>
      </c>
    </row>
    <row r="1045" spans="1:18" ht="12.75" customHeight="1" x14ac:dyDescent="0.2">
      <c r="B1045" s="343"/>
      <c r="C1045" s="343"/>
      <c r="D1045" s="344">
        <v>6</v>
      </c>
      <c r="E1045" s="1298" t="str">
        <f t="shared" si="85"/>
        <v/>
      </c>
      <c r="F1045" s="1299"/>
      <c r="G1045" s="755" t="str">
        <f t="shared" si="86"/>
        <v/>
      </c>
      <c r="H1045" s="756"/>
      <c r="I1045" s="390" t="str">
        <f>IF($E1045="","",I1030*IF(INDEX(G_FallBackBM!$H:$H,MATCH($P1045,G_FallBackBM!$P:$P,0))=0,0,SUM(INDEX(G_FallBackBM!I:I,MATCH($P1045,G_FallBackBM!$P:$P,0)))/INDEX(G_FallBackBM!$H:$H,MATCH($P1045,G_FallBackBM!$P:$P,0))))</f>
        <v/>
      </c>
      <c r="J1045" s="390" t="str">
        <f>IF($E1045="","",J1030*IF(INDEX(G_FallBackBM!$H:$H,MATCH($P1045,G_FallBackBM!$P:$P,0))=0,0,SUM(INDEX(G_FallBackBM!J:J,MATCH($P1045,G_FallBackBM!$P:$P,0)))/INDEX(G_FallBackBM!$H:$H,MATCH($P1045,G_FallBackBM!$P:$P,0))))</f>
        <v/>
      </c>
      <c r="K1045" s="390" t="str">
        <f>IF($E1045="","",K1030*IF(INDEX(G_FallBackBM!$H:$H,MATCH($P1045,G_FallBackBM!$P:$P,0))=0,0,SUM(INDEX(G_FallBackBM!K:K,MATCH($P1045,G_FallBackBM!$P:$P,0)))/INDEX(G_FallBackBM!$H:$H,MATCH($P1045,G_FallBackBM!$P:$P,0))))</f>
        <v/>
      </c>
      <c r="L1045" s="390" t="str">
        <f>IF($E1045="","",L1030*IF(INDEX(G_FallBackBM!$H:$H,MATCH($P1045,G_FallBackBM!$P:$P,0))=0,0,SUM(INDEX(G_FallBackBM!L:L,MATCH($P1045,G_FallBackBM!$P:$P,0)))/INDEX(G_FallBackBM!$H:$H,MATCH($P1045,G_FallBackBM!$P:$P,0))))</f>
        <v/>
      </c>
      <c r="M1045" s="390" t="str">
        <f>IF($E1045="","",M1030*IF(INDEX(G_FallBackBM!$H:$H,MATCH($P1045,G_FallBackBM!$P:$P,0))=0,0,SUM(INDEX(G_FallBackBM!M:M,MATCH($P1045,G_FallBackBM!$P:$P,0)))/INDEX(G_FallBackBM!$H:$H,MATCH($P1045,G_FallBackBM!$P:$P,0))))</f>
        <v/>
      </c>
      <c r="N1045" s="390" t="str">
        <f>IF($E1045="","",N1030*IF(INDEX(G_FallBackBM!$H:$H,MATCH($P1045,G_FallBackBM!$P:$P,0))=0,0,SUM(INDEX(G_FallBackBM!N:N,MATCH($P1045,G_FallBackBM!$P:$P,0)))/INDEX(G_FallBackBM!$H:$H,MATCH($P1045,G_FallBackBM!$P:$P,0))))</f>
        <v/>
      </c>
      <c r="P1045" s="175" t="str">
        <f>EUconst_SubAbsoluteReduction&amp;R1011</f>
        <v>AbsRed_Подинсталация на технологични емисии, CL, не-CBAM</v>
      </c>
    </row>
    <row r="1046" spans="1:18" ht="12.75" customHeight="1" x14ac:dyDescent="0.2">
      <c r="B1046" s="343"/>
      <c r="C1046" s="343"/>
      <c r="D1046" s="344">
        <v>7</v>
      </c>
      <c r="E1046" s="1298" t="str">
        <f t="shared" si="85"/>
        <v/>
      </c>
      <c r="F1046" s="1299"/>
      <c r="G1046" s="755" t="str">
        <f t="shared" si="86"/>
        <v/>
      </c>
      <c r="H1046" s="756"/>
      <c r="I1046" s="390" t="str">
        <f>IF($E1046="","",I1031*IF(INDEX(G_FallBackBM!$H:$H,MATCH($P1046,G_FallBackBM!$P:$P,0))=0,0,SUM(INDEX(G_FallBackBM!I:I,MATCH($P1046,G_FallBackBM!$P:$P,0)))/INDEX(G_FallBackBM!$H:$H,MATCH($P1046,G_FallBackBM!$P:$P,0))))</f>
        <v/>
      </c>
      <c r="J1046" s="390" t="str">
        <f>IF($E1046="","",J1031*IF(INDEX(G_FallBackBM!$H:$H,MATCH($P1046,G_FallBackBM!$P:$P,0))=0,0,SUM(INDEX(G_FallBackBM!J:J,MATCH($P1046,G_FallBackBM!$P:$P,0)))/INDEX(G_FallBackBM!$H:$H,MATCH($P1046,G_FallBackBM!$P:$P,0))))</f>
        <v/>
      </c>
      <c r="K1046" s="390" t="str">
        <f>IF($E1046="","",K1031*IF(INDEX(G_FallBackBM!$H:$H,MATCH($P1046,G_FallBackBM!$P:$P,0))=0,0,SUM(INDEX(G_FallBackBM!K:K,MATCH($P1046,G_FallBackBM!$P:$P,0)))/INDEX(G_FallBackBM!$H:$H,MATCH($P1046,G_FallBackBM!$P:$P,0))))</f>
        <v/>
      </c>
      <c r="L1046" s="390" t="str">
        <f>IF($E1046="","",L1031*IF(INDEX(G_FallBackBM!$H:$H,MATCH($P1046,G_FallBackBM!$P:$P,0))=0,0,SUM(INDEX(G_FallBackBM!L:L,MATCH($P1046,G_FallBackBM!$P:$P,0)))/INDEX(G_FallBackBM!$H:$H,MATCH($P1046,G_FallBackBM!$P:$P,0))))</f>
        <v/>
      </c>
      <c r="M1046" s="390" t="str">
        <f>IF($E1046="","",M1031*IF(INDEX(G_FallBackBM!$H:$H,MATCH($P1046,G_FallBackBM!$P:$P,0))=0,0,SUM(INDEX(G_FallBackBM!M:M,MATCH($P1046,G_FallBackBM!$P:$P,0)))/INDEX(G_FallBackBM!$H:$H,MATCH($P1046,G_FallBackBM!$P:$P,0))))</f>
        <v/>
      </c>
      <c r="N1046" s="390" t="str">
        <f>IF($E1046="","",N1031*IF(INDEX(G_FallBackBM!$H:$H,MATCH($P1046,G_FallBackBM!$P:$P,0))=0,0,SUM(INDEX(G_FallBackBM!N:N,MATCH($P1046,G_FallBackBM!$P:$P,0)))/INDEX(G_FallBackBM!$H:$H,MATCH($P1046,G_FallBackBM!$P:$P,0))))</f>
        <v/>
      </c>
      <c r="P1046" s="175" t="str">
        <f>EUconst_SubAbsoluteReduction&amp;R1011</f>
        <v>AbsRed_Подинсталация на технологични емисии, CL, не-CBAM</v>
      </c>
    </row>
    <row r="1047" spans="1:18" ht="12.75" customHeight="1" x14ac:dyDescent="0.2">
      <c r="B1047" s="343"/>
      <c r="C1047" s="343"/>
      <c r="D1047" s="344">
        <v>8</v>
      </c>
      <c r="E1047" s="1298" t="str">
        <f t="shared" si="85"/>
        <v/>
      </c>
      <c r="F1047" s="1299"/>
      <c r="G1047" s="755" t="str">
        <f t="shared" si="86"/>
        <v/>
      </c>
      <c r="H1047" s="756"/>
      <c r="I1047" s="390" t="str">
        <f>IF($E1047="","",I1032*IF(INDEX(G_FallBackBM!$H:$H,MATCH($P1047,G_FallBackBM!$P:$P,0))=0,0,SUM(INDEX(G_FallBackBM!I:I,MATCH($P1047,G_FallBackBM!$P:$P,0)))/INDEX(G_FallBackBM!$H:$H,MATCH($P1047,G_FallBackBM!$P:$P,0))))</f>
        <v/>
      </c>
      <c r="J1047" s="390" t="str">
        <f>IF($E1047="","",J1032*IF(INDEX(G_FallBackBM!$H:$H,MATCH($P1047,G_FallBackBM!$P:$P,0))=0,0,SUM(INDEX(G_FallBackBM!J:J,MATCH($P1047,G_FallBackBM!$P:$P,0)))/INDEX(G_FallBackBM!$H:$H,MATCH($P1047,G_FallBackBM!$P:$P,0))))</f>
        <v/>
      </c>
      <c r="K1047" s="390" t="str">
        <f>IF($E1047="","",K1032*IF(INDEX(G_FallBackBM!$H:$H,MATCH($P1047,G_FallBackBM!$P:$P,0))=0,0,SUM(INDEX(G_FallBackBM!K:K,MATCH($P1047,G_FallBackBM!$P:$P,0)))/INDEX(G_FallBackBM!$H:$H,MATCH($P1047,G_FallBackBM!$P:$P,0))))</f>
        <v/>
      </c>
      <c r="L1047" s="390" t="str">
        <f>IF($E1047="","",L1032*IF(INDEX(G_FallBackBM!$H:$H,MATCH($P1047,G_FallBackBM!$P:$P,0))=0,0,SUM(INDEX(G_FallBackBM!L:L,MATCH($P1047,G_FallBackBM!$P:$P,0)))/INDEX(G_FallBackBM!$H:$H,MATCH($P1047,G_FallBackBM!$P:$P,0))))</f>
        <v/>
      </c>
      <c r="M1047" s="390" t="str">
        <f>IF($E1047="","",M1032*IF(INDEX(G_FallBackBM!$H:$H,MATCH($P1047,G_FallBackBM!$P:$P,0))=0,0,SUM(INDEX(G_FallBackBM!M:M,MATCH($P1047,G_FallBackBM!$P:$P,0)))/INDEX(G_FallBackBM!$H:$H,MATCH($P1047,G_FallBackBM!$P:$P,0))))</f>
        <v/>
      </c>
      <c r="N1047" s="390" t="str">
        <f>IF($E1047="","",N1032*IF(INDEX(G_FallBackBM!$H:$H,MATCH($P1047,G_FallBackBM!$P:$P,0))=0,0,SUM(INDEX(G_FallBackBM!N:N,MATCH($P1047,G_FallBackBM!$P:$P,0)))/INDEX(G_FallBackBM!$H:$H,MATCH($P1047,G_FallBackBM!$P:$P,0))))</f>
        <v/>
      </c>
      <c r="P1047" s="175" t="str">
        <f>EUconst_SubAbsoluteReduction&amp;R1011</f>
        <v>AbsRed_Подинсталация на технологични емисии, CL, не-CBAM</v>
      </c>
    </row>
    <row r="1048" spans="1:18" ht="12.75" customHeight="1" x14ac:dyDescent="0.2">
      <c r="B1048" s="343"/>
      <c r="C1048" s="343"/>
      <c r="D1048" s="344">
        <v>9</v>
      </c>
      <c r="E1048" s="1298" t="str">
        <f t="shared" si="85"/>
        <v/>
      </c>
      <c r="F1048" s="1299"/>
      <c r="G1048" s="755" t="str">
        <f t="shared" si="86"/>
        <v/>
      </c>
      <c r="H1048" s="756"/>
      <c r="I1048" s="390" t="str">
        <f>IF($E1048="","",I1033*IF(INDEX(G_FallBackBM!$H:$H,MATCH($P1048,G_FallBackBM!$P:$P,0))=0,0,SUM(INDEX(G_FallBackBM!I:I,MATCH($P1048,G_FallBackBM!$P:$P,0)))/INDEX(G_FallBackBM!$H:$H,MATCH($P1048,G_FallBackBM!$P:$P,0))))</f>
        <v/>
      </c>
      <c r="J1048" s="390" t="str">
        <f>IF($E1048="","",J1033*IF(INDEX(G_FallBackBM!$H:$H,MATCH($P1048,G_FallBackBM!$P:$P,0))=0,0,SUM(INDEX(G_FallBackBM!J:J,MATCH($P1048,G_FallBackBM!$P:$P,0)))/INDEX(G_FallBackBM!$H:$H,MATCH($P1048,G_FallBackBM!$P:$P,0))))</f>
        <v/>
      </c>
      <c r="K1048" s="390" t="str">
        <f>IF($E1048="","",K1033*IF(INDEX(G_FallBackBM!$H:$H,MATCH($P1048,G_FallBackBM!$P:$P,0))=0,0,SUM(INDEX(G_FallBackBM!K:K,MATCH($P1048,G_FallBackBM!$P:$P,0)))/INDEX(G_FallBackBM!$H:$H,MATCH($P1048,G_FallBackBM!$P:$P,0))))</f>
        <v/>
      </c>
      <c r="L1048" s="390" t="str">
        <f>IF($E1048="","",L1033*IF(INDEX(G_FallBackBM!$H:$H,MATCH($P1048,G_FallBackBM!$P:$P,0))=0,0,SUM(INDEX(G_FallBackBM!L:L,MATCH($P1048,G_FallBackBM!$P:$P,0)))/INDEX(G_FallBackBM!$H:$H,MATCH($P1048,G_FallBackBM!$P:$P,0))))</f>
        <v/>
      </c>
      <c r="M1048" s="390" t="str">
        <f>IF($E1048="","",M1033*IF(INDEX(G_FallBackBM!$H:$H,MATCH($P1048,G_FallBackBM!$P:$P,0))=0,0,SUM(INDEX(G_FallBackBM!M:M,MATCH($P1048,G_FallBackBM!$P:$P,0)))/INDEX(G_FallBackBM!$H:$H,MATCH($P1048,G_FallBackBM!$P:$P,0))))</f>
        <v/>
      </c>
      <c r="N1048" s="390" t="str">
        <f>IF($E1048="","",N1033*IF(INDEX(G_FallBackBM!$H:$H,MATCH($P1048,G_FallBackBM!$P:$P,0))=0,0,SUM(INDEX(G_FallBackBM!N:N,MATCH($P1048,G_FallBackBM!$P:$P,0)))/INDEX(G_FallBackBM!$H:$H,MATCH($P1048,G_FallBackBM!$P:$P,0))))</f>
        <v/>
      </c>
      <c r="P1048" s="175" t="str">
        <f>EUconst_SubAbsoluteReduction&amp;R1011</f>
        <v>AbsRed_Подинсталация на технологични емисии, CL, не-CBAM</v>
      </c>
    </row>
    <row r="1049" spans="1:18" ht="12.75" customHeight="1" x14ac:dyDescent="0.2">
      <c r="B1049" s="343"/>
      <c r="C1049" s="343"/>
      <c r="D1049" s="344">
        <v>10</v>
      </c>
      <c r="E1049" s="1300" t="str">
        <f t="shared" si="85"/>
        <v/>
      </c>
      <c r="F1049" s="1301"/>
      <c r="G1049" s="753" t="str">
        <f t="shared" si="86"/>
        <v/>
      </c>
      <c r="H1049" s="754"/>
      <c r="I1049" s="391" t="str">
        <f>IF($E1049="","",I1034*IF(INDEX(G_FallBackBM!$H:$H,MATCH($P1049,G_FallBackBM!$P:$P,0))=0,0,SUM(INDEX(G_FallBackBM!I:I,MATCH($P1049,G_FallBackBM!$P:$P,0)))/INDEX(G_FallBackBM!$H:$H,MATCH($P1049,G_FallBackBM!$P:$P,0))))</f>
        <v/>
      </c>
      <c r="J1049" s="391" t="str">
        <f>IF($E1049="","",J1034*IF(INDEX(G_FallBackBM!$H:$H,MATCH($P1049,G_FallBackBM!$P:$P,0))=0,0,SUM(INDEX(G_FallBackBM!J:J,MATCH($P1049,G_FallBackBM!$P:$P,0)))/INDEX(G_FallBackBM!$H:$H,MATCH($P1049,G_FallBackBM!$P:$P,0))))</f>
        <v/>
      </c>
      <c r="K1049" s="391" t="str">
        <f>IF($E1049="","",K1034*IF(INDEX(G_FallBackBM!$H:$H,MATCH($P1049,G_FallBackBM!$P:$P,0))=0,0,SUM(INDEX(G_FallBackBM!K:K,MATCH($P1049,G_FallBackBM!$P:$P,0)))/INDEX(G_FallBackBM!$H:$H,MATCH($P1049,G_FallBackBM!$P:$P,0))))</f>
        <v/>
      </c>
      <c r="L1049" s="391" t="str">
        <f>IF($E1049="","",L1034*IF(INDEX(G_FallBackBM!$H:$H,MATCH($P1049,G_FallBackBM!$P:$P,0))=0,0,SUM(INDEX(G_FallBackBM!L:L,MATCH($P1049,G_FallBackBM!$P:$P,0)))/INDEX(G_FallBackBM!$H:$H,MATCH($P1049,G_FallBackBM!$P:$P,0))))</f>
        <v/>
      </c>
      <c r="M1049" s="391" t="str">
        <f>IF($E1049="","",M1034*IF(INDEX(G_FallBackBM!$H:$H,MATCH($P1049,G_FallBackBM!$P:$P,0))=0,0,SUM(INDEX(G_FallBackBM!M:M,MATCH($P1049,G_FallBackBM!$P:$P,0)))/INDEX(G_FallBackBM!$H:$H,MATCH($P1049,G_FallBackBM!$P:$P,0))))</f>
        <v/>
      </c>
      <c r="N1049" s="391" t="str">
        <f>IF($E1049="","",N1034*IF(INDEX(G_FallBackBM!$H:$H,MATCH($P1049,G_FallBackBM!$P:$P,0))=0,0,SUM(INDEX(G_FallBackBM!N:N,MATCH($P1049,G_FallBackBM!$P:$P,0)))/INDEX(G_FallBackBM!$H:$H,MATCH($P1049,G_FallBackBM!$P:$P,0))))</f>
        <v/>
      </c>
      <c r="P1049" s="175" t="str">
        <f>EUconst_SubAbsoluteReduction&amp;R1011</f>
        <v>AbsRed_Подинсталация на технологични емисии, CL, не-CBAM</v>
      </c>
    </row>
    <row r="1050" spans="1:18" ht="12.75" customHeight="1" x14ac:dyDescent="0.2">
      <c r="B1050" s="343"/>
      <c r="C1050" s="343"/>
      <c r="H1050" s="669" t="str">
        <f>Translations!$B$323</f>
        <v>ОБЩО</v>
      </c>
      <c r="I1050" s="386" t="str">
        <f t="shared" ref="I1050:N1050" si="87">IF(I1020=EUconst_Cessation,-1,IF(COUNT(I1040:I1049)=0,"",SUM(I1040:I1049)))</f>
        <v/>
      </c>
      <c r="J1050" s="386" t="str">
        <f t="shared" si="87"/>
        <v/>
      </c>
      <c r="K1050" s="386" t="str">
        <f t="shared" si="87"/>
        <v/>
      </c>
      <c r="L1050" s="386" t="str">
        <f t="shared" si="87"/>
        <v/>
      </c>
      <c r="M1050" s="386" t="str">
        <f t="shared" si="87"/>
        <v/>
      </c>
      <c r="N1050" s="386" t="str">
        <f t="shared" si="87"/>
        <v/>
      </c>
    </row>
    <row r="1051" spans="1:18" ht="12.75" customHeight="1" x14ac:dyDescent="0.2"/>
    <row r="1052" spans="1:18" ht="5.0999999999999996" customHeight="1" thickBot="1" x14ac:dyDescent="0.25">
      <c r="E1052" s="432"/>
      <c r="F1052" s="644"/>
      <c r="G1052" s="644"/>
      <c r="H1052" s="644"/>
      <c r="I1052" s="644"/>
      <c r="J1052" s="644"/>
      <c r="K1052" s="644"/>
      <c r="L1052" s="644"/>
      <c r="M1052" s="644"/>
      <c r="N1052" s="644"/>
    </row>
    <row r="1053" spans="1:18" ht="5.0999999999999996" customHeight="1" thickBot="1" x14ac:dyDescent="0.3">
      <c r="C1053" s="433"/>
      <c r="D1053" s="433"/>
      <c r="E1053" s="433"/>
      <c r="F1053" s="433"/>
      <c r="G1053" s="433"/>
      <c r="H1053" s="433"/>
      <c r="I1053" s="433"/>
      <c r="J1053" s="433"/>
      <c r="K1053" s="433"/>
      <c r="L1053" s="433"/>
      <c r="M1053" s="433"/>
      <c r="N1053" s="433"/>
    </row>
    <row r="1054" spans="1:18" ht="20.100000000000001" customHeight="1" thickBot="1" x14ac:dyDescent="0.25">
      <c r="A1054" s="409">
        <v>7</v>
      </c>
      <c r="C1054" s="385">
        <f>C1011+1</f>
        <v>19</v>
      </c>
      <c r="D1054" s="1302" t="str">
        <f>Translations!$B$297</f>
        <v>"Fall-back" подинсталация:</v>
      </c>
      <c r="E1054" s="1303"/>
      <c r="F1054" s="1303"/>
      <c r="G1054" s="1303"/>
      <c r="H1054" s="1304"/>
      <c r="I1054" s="1305" t="str">
        <f>INDEX(EUconst_FallBackListNames,C1054-10)</f>
        <v>Подинсталация на технологични емисии, не-CL, не-CBAM</v>
      </c>
      <c r="J1054" s="1306"/>
      <c r="K1054" s="1306"/>
      <c r="L1054" s="1307"/>
      <c r="M1054" s="1308" t="str">
        <f>IF(ISBLANK(INDEX(CNTR_FallBackSubInstRelevant,C1054-10)),"",IF(INDEX(CNTR_FallBackSubInstRelevant,C1054-10),EUConst_Relevant,EUConst_NotRelevant))</f>
        <v/>
      </c>
      <c r="N1054" s="1309"/>
      <c r="P1054" s="295" t="str">
        <f>Translations!$B$325</f>
        <v>Подробности: Fall-back BM</v>
      </c>
      <c r="R1054" s="668" t="str">
        <f>I1054</f>
        <v>Подинсталация на технологични емисии, не-CL, не-CBAM</v>
      </c>
    </row>
    <row r="1055" spans="1:18" ht="5.0999999999999996" customHeight="1" x14ac:dyDescent="0.2"/>
    <row r="1056" spans="1:18" ht="25.5" customHeight="1" x14ac:dyDescent="0.2">
      <c r="E1056" s="736"/>
      <c r="F1056" s="736"/>
      <c r="G1056" s="736"/>
      <c r="H1056" s="746" t="str">
        <f>Translations!$B$271</f>
        <v>Референтна стойност</v>
      </c>
      <c r="I1056" s="1268">
        <f>INDEX(EUconst_EndOfPeriods,COLUMNS($I$281:I1056))</f>
        <v>2025</v>
      </c>
      <c r="J1056" s="1268">
        <f>INDEX(EUconst_EndOfPeriods,COLUMNS($I$281:J1056))</f>
        <v>2030</v>
      </c>
      <c r="K1056" s="1268">
        <f>INDEX(EUconst_EndOfPeriods,COLUMNS($I$281:K1056))</f>
        <v>2035</v>
      </c>
      <c r="L1056" s="1268">
        <f>INDEX(EUconst_EndOfPeriods,COLUMNS($I$281:L1056))</f>
        <v>2040</v>
      </c>
      <c r="M1056" s="1268">
        <f>INDEX(EUconst_EndOfPeriods,COLUMNS($I$281:M1056))</f>
        <v>2045</v>
      </c>
      <c r="N1056" s="1268">
        <f>INDEX(EUconst_EndOfPeriods,COLUMNS($I$281:N1056))</f>
        <v>2050</v>
      </c>
    </row>
    <row r="1057" spans="2:16" ht="12.75" customHeight="1" x14ac:dyDescent="0.2">
      <c r="E1057" s="736"/>
      <c r="F1057" s="736"/>
      <c r="G1057" s="736"/>
      <c r="H1057" s="456" t="str">
        <f>INDEX(G_FallBackBM!H:H,MATCH(P1058,G_FallBackBM!$P:$P,0)-1)</f>
        <v>t CO2e / t</v>
      </c>
      <c r="I1057" s="1269"/>
      <c r="J1057" s="1269"/>
      <c r="K1057" s="1269"/>
      <c r="L1057" s="1269"/>
      <c r="M1057" s="1269"/>
      <c r="N1057" s="1269"/>
    </row>
    <row r="1058" spans="2:16" ht="12.75" customHeight="1" x14ac:dyDescent="0.2">
      <c r="B1058" s="343"/>
      <c r="C1058" s="343"/>
      <c r="D1058" s="752" t="s">
        <v>117</v>
      </c>
      <c r="E1058" s="1275" t="str">
        <f>Translations!$B$319</f>
        <v>Цели в сравнение с базовата стойност</v>
      </c>
      <c r="F1058" s="1275"/>
      <c r="G1058" s="1276"/>
      <c r="H1058" s="764" t="str">
        <f>INDEX(G_FallBackBM!H:H,MATCH($P1058,G_FallBackBM!$P:$P,0))</f>
        <v/>
      </c>
      <c r="I1058" s="441" t="str">
        <f>INDEX(G_FallBackBM!I:I,MATCH($P1058,G_FallBackBM!$P:$P,0))</f>
        <v>N.A.</v>
      </c>
      <c r="J1058" s="441" t="str">
        <f>INDEX(G_FallBackBM!J:J,MATCH($P1058,G_FallBackBM!$P:$P,0))</f>
        <v>N.A.</v>
      </c>
      <c r="K1058" s="441" t="str">
        <f>INDEX(G_FallBackBM!K:K,MATCH($P1058,G_FallBackBM!$P:$P,0))</f>
        <v>N.A.</v>
      </c>
      <c r="L1058" s="441" t="str">
        <f>INDEX(G_FallBackBM!L:L,MATCH($P1058,G_FallBackBM!$P:$P,0))</f>
        <v>N.A.</v>
      </c>
      <c r="M1058" s="441" t="str">
        <f>INDEX(G_FallBackBM!M:M,MATCH($P1058,G_FallBackBM!$P:$P,0))</f>
        <v>N.A.</v>
      </c>
      <c r="N1058" s="441" t="str">
        <f>INDEX(G_FallBackBM!N:N,MATCH($P1058,G_FallBackBM!$P:$P,0))</f>
        <v>N.A.</v>
      </c>
      <c r="P1058" s="312" t="str">
        <f>EUconst_SubRelToBaseline&amp;R1054</f>
        <v>RelBL_Подинсталация на технологични емисии, не-CL, не-CBAM</v>
      </c>
    </row>
    <row r="1059" spans="2:16" ht="12.75" customHeight="1" x14ac:dyDescent="0.2">
      <c r="B1059" s="343"/>
      <c r="C1059" s="343"/>
      <c r="D1059" s="752" t="s">
        <v>118</v>
      </c>
      <c r="E1059" s="1277" t="str">
        <f>Translations!$B$320</f>
        <v>Цели спрямо съответната стойност на БМ</v>
      </c>
      <c r="F1059" s="1277"/>
      <c r="G1059" s="1278"/>
      <c r="H1059" s="765">
        <f>INDEX(G_FallBackBM!H:H,MATCH($P1059,G_FallBackBM!$P:$P,0))</f>
        <v>0.97</v>
      </c>
      <c r="I1059" s="381" t="str">
        <f>INDEX(G_FallBackBM!I:I,MATCH($P1059,G_FallBackBM!$P:$P,0))</f>
        <v/>
      </c>
      <c r="J1059" s="381" t="str">
        <f>INDEX(G_FallBackBM!J:J,MATCH($P1059,G_FallBackBM!$P:$P,0))</f>
        <v/>
      </c>
      <c r="K1059" s="381" t="str">
        <f>INDEX(G_FallBackBM!K:K,MATCH($P1059,G_FallBackBM!$P:$P,0))</f>
        <v/>
      </c>
      <c r="L1059" s="381" t="str">
        <f>INDEX(G_FallBackBM!L:L,MATCH($P1059,G_FallBackBM!$P:$P,0))</f>
        <v/>
      </c>
      <c r="M1059" s="381" t="str">
        <f>INDEX(G_FallBackBM!M:M,MATCH($P1059,G_FallBackBM!$P:$P,0))</f>
        <v/>
      </c>
      <c r="N1059" s="381" t="str">
        <f>INDEX(G_FallBackBM!N:N,MATCH($P1059,G_FallBackBM!$P:$P,0))</f>
        <v/>
      </c>
      <c r="P1059" s="312" t="str">
        <f>EUconst_SubRelToBM&amp;R1054</f>
        <v>RelBM_Подинсталация на технологични емисии, не-CL, не-CBAM</v>
      </c>
    </row>
    <row r="1060" spans="2:16" ht="5.0999999999999996" customHeight="1" x14ac:dyDescent="0.2">
      <c r="B1060" s="343"/>
      <c r="C1060" s="343"/>
    </row>
    <row r="1061" spans="2:16" ht="25.5" customHeight="1" x14ac:dyDescent="0.2">
      <c r="B1061" s="343"/>
      <c r="C1061" s="343"/>
      <c r="D1061" s="736"/>
      <c r="E1061" s="736"/>
      <c r="F1061" s="736"/>
      <c r="G1061" s="736"/>
      <c r="H1061" s="746" t="str">
        <f>Translations!$B$271</f>
        <v>Референтна стойност</v>
      </c>
      <c r="I1061" s="1268">
        <f>INDEX(EUconst_EndOfPeriods,COLUMNS($I$281:I1061))</f>
        <v>2025</v>
      </c>
      <c r="J1061" s="1268">
        <f>INDEX(EUconst_EndOfPeriods,COLUMNS($I$281:J1061))</f>
        <v>2030</v>
      </c>
      <c r="K1061" s="1268">
        <f>INDEX(EUconst_EndOfPeriods,COLUMNS($I$281:K1061))</f>
        <v>2035</v>
      </c>
      <c r="L1061" s="1268">
        <f>INDEX(EUconst_EndOfPeriods,COLUMNS($I$281:L1061))</f>
        <v>2040</v>
      </c>
      <c r="M1061" s="1268">
        <f>INDEX(EUconst_EndOfPeriods,COLUMNS($I$281:M1061))</f>
        <v>2045</v>
      </c>
      <c r="N1061" s="1268">
        <f>INDEX(EUconst_EndOfPeriods,COLUMNS($I$281:N1061))</f>
        <v>2050</v>
      </c>
    </row>
    <row r="1062" spans="2:16" ht="12.75" customHeight="1" x14ac:dyDescent="0.2">
      <c r="B1062" s="343"/>
      <c r="C1062" s="343"/>
      <c r="G1062" s="736"/>
      <c r="H1062" s="456" t="str">
        <f>H1057</f>
        <v>t CO2e / t</v>
      </c>
      <c r="I1062" s="1269"/>
      <c r="J1062" s="1269"/>
      <c r="K1062" s="1269"/>
      <c r="L1062" s="1269"/>
      <c r="M1062" s="1269"/>
      <c r="N1062" s="1269"/>
    </row>
    <row r="1063" spans="2:16" ht="12.75" customHeight="1" x14ac:dyDescent="0.2">
      <c r="B1063" s="343"/>
      <c r="C1063" s="343"/>
      <c r="D1063" s="752" t="s">
        <v>119</v>
      </c>
      <c r="E1063" s="1274" t="str">
        <f>Translations!$B$321</f>
        <v>Абсолютно специфично намаление в сравнение с изходното ниво</v>
      </c>
      <c r="F1063" s="1274"/>
      <c r="G1063" s="1274"/>
      <c r="H1063" s="766" t="str">
        <f>INDEX(G_FallBackBM!H:H,MATCH($P1063,G_FallBackBM!$P:$P,0))</f>
        <v/>
      </c>
      <c r="I1063" s="767" t="str">
        <f>INDEX(G_FallBackBM!I:I,MATCH($P1063,G_FallBackBM!$P:$P,0))</f>
        <v/>
      </c>
      <c r="J1063" s="767" t="str">
        <f>INDEX(G_FallBackBM!J:J,MATCH($P1063,G_FallBackBM!$P:$P,0))</f>
        <v/>
      </c>
      <c r="K1063" s="767" t="str">
        <f>INDEX(G_FallBackBM!K:K,MATCH($P1063,G_FallBackBM!$P:$P,0))</f>
        <v/>
      </c>
      <c r="L1063" s="767" t="str">
        <f>INDEX(G_FallBackBM!L:L,MATCH($P1063,G_FallBackBM!$P:$P,0))</f>
        <v/>
      </c>
      <c r="M1063" s="767" t="str">
        <f>INDEX(G_FallBackBM!M:M,MATCH($P1063,G_FallBackBM!$P:$P,0))</f>
        <v/>
      </c>
      <c r="N1063" s="767" t="str">
        <f>INDEX(G_FallBackBM!N:N,MATCH($P1063,G_FallBackBM!$P:$P,0))</f>
        <v/>
      </c>
      <c r="P1063" s="175" t="str">
        <f>EUconst_SubAbsoluteReduction&amp;R1054</f>
        <v>AbsRed_Подинсталация на технологични емисии, не-CL, не-CBAM</v>
      </c>
    </row>
    <row r="1064" spans="2:16" ht="5.0999999999999996" customHeight="1" x14ac:dyDescent="0.2">
      <c r="B1064" s="343"/>
      <c r="C1064" s="343"/>
    </row>
    <row r="1065" spans="2:16" ht="12.75" customHeight="1" x14ac:dyDescent="0.2">
      <c r="B1065" s="343"/>
      <c r="C1065" s="343"/>
      <c r="D1065" s="752" t="s">
        <v>120</v>
      </c>
      <c r="E1065" s="30" t="str">
        <f>Translations!$B$322</f>
        <v>Дял на въздействието на всяка мярка (100 % = стойността по точка iii.)</v>
      </c>
    </row>
    <row r="1066" spans="2:16" ht="5.0999999999999996" customHeight="1" x14ac:dyDescent="0.2">
      <c r="B1066" s="343"/>
      <c r="C1066" s="343"/>
    </row>
    <row r="1067" spans="2:16" ht="12.75" customHeight="1" x14ac:dyDescent="0.2">
      <c r="B1067" s="343"/>
      <c r="C1067" s="343"/>
      <c r="D1067" s="752"/>
      <c r="E1067" s="387" t="str">
        <f>Translations!$B$199</f>
        <v>Мярка</v>
      </c>
      <c r="F1067" s="644"/>
      <c r="G1067" s="1296" t="str">
        <f>Translations!$B$228</f>
        <v>Инвестиции</v>
      </c>
      <c r="H1067" s="1297"/>
      <c r="I1067" s="388">
        <v>2025</v>
      </c>
      <c r="J1067" s="388">
        <v>2030</v>
      </c>
      <c r="K1067" s="388">
        <v>2035</v>
      </c>
      <c r="L1067" s="388">
        <v>2040</v>
      </c>
      <c r="M1067" s="388">
        <v>2045</v>
      </c>
      <c r="N1067" s="388">
        <v>2050</v>
      </c>
    </row>
    <row r="1068" spans="2:16" ht="12.75" customHeight="1" x14ac:dyDescent="0.2">
      <c r="B1068" s="343"/>
      <c r="C1068" s="343"/>
      <c r="D1068" s="344">
        <v>1</v>
      </c>
      <c r="E1068" s="1310" t="str">
        <f>IF(INDEX(G_FallBackBM!E:E,MATCH($P1068,G_FallBackBM!$P:$P,0))="","",INDEX(G_FallBackBM!E:E,MATCH($P1068,G_FallBackBM!$P:$P,0)))</f>
        <v/>
      </c>
      <c r="F1068" s="1310"/>
      <c r="G1068" s="760" t="str">
        <f>IF(INDEX(G_FallBackBM!G:G,MATCH($P1068,G_FallBackBM!$P:$P,0))="","",INDEX(G_FallBackBM!G:G,MATCH($P1068,G_FallBackBM!$P:$P,0)))</f>
        <v/>
      </c>
      <c r="H1068" s="761"/>
      <c r="I1068" s="389" t="str">
        <f>IF($E1068="","",INDEX(G_FallBackBM!I:I,MATCH($P1068,G_FallBackBM!$P:$P,0)))</f>
        <v/>
      </c>
      <c r="J1068" s="389" t="str">
        <f>IF($E1068="","",INDEX(G_FallBackBM!J:J,MATCH($P1068,G_FallBackBM!$P:$P,0)))</f>
        <v/>
      </c>
      <c r="K1068" s="389" t="str">
        <f>IF($E1068="","",INDEX(G_FallBackBM!K:K,MATCH($P1068,G_FallBackBM!$P:$P,0)))</f>
        <v/>
      </c>
      <c r="L1068" s="389" t="str">
        <f>IF($E1068="","",INDEX(G_FallBackBM!L:L,MATCH($P1068,G_FallBackBM!$P:$P,0)))</f>
        <v/>
      </c>
      <c r="M1068" s="389" t="str">
        <f>IF($E1068="","",INDEX(G_FallBackBM!M:M,MATCH($P1068,G_FallBackBM!$P:$P,0)))</f>
        <v/>
      </c>
      <c r="N1068" s="389" t="str">
        <f>IF($E1068="","",INDEX(G_FallBackBM!N:N,MATCH($P1068,G_FallBackBM!$P:$P,0)))</f>
        <v/>
      </c>
      <c r="P1068" s="175" t="str">
        <f>EUconst_SubMeasureImpact&amp;R1054&amp;"_"&amp;D1068</f>
        <v>SubMeasImp_Подинсталация на технологични емисии, не-CL, не-CBAM_1</v>
      </c>
    </row>
    <row r="1069" spans="2:16" ht="12.75" customHeight="1" x14ac:dyDescent="0.2">
      <c r="B1069" s="343"/>
      <c r="C1069" s="343"/>
      <c r="D1069" s="344">
        <v>2</v>
      </c>
      <c r="E1069" s="1298" t="str">
        <f>IF(INDEX(G_FallBackBM!E:E,MATCH($P1069,G_FallBackBM!$P:$P,0))="","",INDEX(G_FallBackBM!E:E,MATCH($P1069,G_FallBackBM!$P:$P,0)))</f>
        <v/>
      </c>
      <c r="F1069" s="1299"/>
      <c r="G1069" s="755" t="str">
        <f>IF(INDEX(G_FallBackBM!G:G,MATCH($P1069,G_FallBackBM!$P:$P,0))="","",INDEX(G_FallBackBM!G:G,MATCH($P1069,G_FallBackBM!$P:$P,0)))</f>
        <v/>
      </c>
      <c r="H1069" s="756"/>
      <c r="I1069" s="390" t="str">
        <f>IF($E1069="","",INDEX(G_FallBackBM!I:I,MATCH($P1069,G_FallBackBM!$P:$P,0)))</f>
        <v/>
      </c>
      <c r="J1069" s="390" t="str">
        <f>IF($E1069="","",INDEX(G_FallBackBM!J:J,MATCH($P1069,G_FallBackBM!$P:$P,0)))</f>
        <v/>
      </c>
      <c r="K1069" s="390" t="str">
        <f>IF($E1069="","",INDEX(G_FallBackBM!K:K,MATCH($P1069,G_FallBackBM!$P:$P,0)))</f>
        <v/>
      </c>
      <c r="L1069" s="390" t="str">
        <f>IF($E1069="","",INDEX(G_FallBackBM!L:L,MATCH($P1069,G_FallBackBM!$P:$P,0)))</f>
        <v/>
      </c>
      <c r="M1069" s="390" t="str">
        <f>IF($E1069="","",INDEX(G_FallBackBM!M:M,MATCH($P1069,G_FallBackBM!$P:$P,0)))</f>
        <v/>
      </c>
      <c r="N1069" s="390" t="str">
        <f>IF($E1069="","",INDEX(G_FallBackBM!N:N,MATCH($P1069,G_FallBackBM!$P:$P,0)))</f>
        <v/>
      </c>
      <c r="P1069" s="175" t="str">
        <f>EUconst_SubMeasureImpact&amp;R1054&amp;"_"&amp;D1069</f>
        <v>SubMeasImp_Подинсталация на технологични емисии, не-CL, не-CBAM_2</v>
      </c>
    </row>
    <row r="1070" spans="2:16" ht="12.75" customHeight="1" x14ac:dyDescent="0.2">
      <c r="B1070" s="343"/>
      <c r="C1070" s="343"/>
      <c r="D1070" s="344">
        <v>3</v>
      </c>
      <c r="E1070" s="1298" t="str">
        <f>IF(INDEX(G_FallBackBM!E:E,MATCH($P1070,G_FallBackBM!$P:$P,0))="","",INDEX(G_FallBackBM!E:E,MATCH($P1070,G_FallBackBM!$P:$P,0)))</f>
        <v/>
      </c>
      <c r="F1070" s="1299"/>
      <c r="G1070" s="755" t="str">
        <f>IF(INDEX(G_FallBackBM!G:G,MATCH($P1070,G_FallBackBM!$P:$P,0))="","",INDEX(G_FallBackBM!G:G,MATCH($P1070,G_FallBackBM!$P:$P,0)))</f>
        <v/>
      </c>
      <c r="H1070" s="756"/>
      <c r="I1070" s="390" t="str">
        <f>IF($E1070="","",INDEX(G_FallBackBM!I:I,MATCH($P1070,G_FallBackBM!$P:$P,0)))</f>
        <v/>
      </c>
      <c r="J1070" s="390" t="str">
        <f>IF($E1070="","",INDEX(G_FallBackBM!J:J,MATCH($P1070,G_FallBackBM!$P:$P,0)))</f>
        <v/>
      </c>
      <c r="K1070" s="390" t="str">
        <f>IF($E1070="","",INDEX(G_FallBackBM!K:K,MATCH($P1070,G_FallBackBM!$P:$P,0)))</f>
        <v/>
      </c>
      <c r="L1070" s="390" t="str">
        <f>IF($E1070="","",INDEX(G_FallBackBM!L:L,MATCH($P1070,G_FallBackBM!$P:$P,0)))</f>
        <v/>
      </c>
      <c r="M1070" s="390" t="str">
        <f>IF($E1070="","",INDEX(G_FallBackBM!M:M,MATCH($P1070,G_FallBackBM!$P:$P,0)))</f>
        <v/>
      </c>
      <c r="N1070" s="390" t="str">
        <f>IF($E1070="","",INDEX(G_FallBackBM!N:N,MATCH($P1070,G_FallBackBM!$P:$P,0)))</f>
        <v/>
      </c>
      <c r="P1070" s="175" t="str">
        <f>EUconst_SubMeasureImpact&amp;R1054&amp;"_"&amp;D1070</f>
        <v>SubMeasImp_Подинсталация на технологични емисии, не-CL, не-CBAM_3</v>
      </c>
    </row>
    <row r="1071" spans="2:16" ht="12.75" customHeight="1" x14ac:dyDescent="0.2">
      <c r="B1071" s="343"/>
      <c r="C1071" s="343"/>
      <c r="D1071" s="344">
        <v>4</v>
      </c>
      <c r="E1071" s="1298" t="str">
        <f>IF(INDEX(G_FallBackBM!E:E,MATCH($P1071,G_FallBackBM!$P:$P,0))="","",INDEX(G_FallBackBM!E:E,MATCH($P1071,G_FallBackBM!$P:$P,0)))</f>
        <v/>
      </c>
      <c r="F1071" s="1299"/>
      <c r="G1071" s="755" t="str">
        <f>IF(INDEX(G_FallBackBM!G:G,MATCH($P1071,G_FallBackBM!$P:$P,0))="","",INDEX(G_FallBackBM!G:G,MATCH($P1071,G_FallBackBM!$P:$P,0)))</f>
        <v/>
      </c>
      <c r="H1071" s="756"/>
      <c r="I1071" s="390" t="str">
        <f>IF($E1071="","",INDEX(G_FallBackBM!I:I,MATCH($P1071,G_FallBackBM!$P:$P,0)))</f>
        <v/>
      </c>
      <c r="J1071" s="390" t="str">
        <f>IF($E1071="","",INDEX(G_FallBackBM!J:J,MATCH($P1071,G_FallBackBM!$P:$P,0)))</f>
        <v/>
      </c>
      <c r="K1071" s="390" t="str">
        <f>IF($E1071="","",INDEX(G_FallBackBM!K:K,MATCH($P1071,G_FallBackBM!$P:$P,0)))</f>
        <v/>
      </c>
      <c r="L1071" s="390" t="str">
        <f>IF($E1071="","",INDEX(G_FallBackBM!L:L,MATCH($P1071,G_FallBackBM!$P:$P,0)))</f>
        <v/>
      </c>
      <c r="M1071" s="390" t="str">
        <f>IF($E1071="","",INDEX(G_FallBackBM!M:M,MATCH($P1071,G_FallBackBM!$P:$P,0)))</f>
        <v/>
      </c>
      <c r="N1071" s="390" t="str">
        <f>IF($E1071="","",INDEX(G_FallBackBM!N:N,MATCH($P1071,G_FallBackBM!$P:$P,0)))</f>
        <v/>
      </c>
      <c r="P1071" s="175" t="str">
        <f>EUconst_SubMeasureImpact&amp;R1054&amp;"_"&amp;D1071</f>
        <v>SubMeasImp_Подинсталация на технологични емисии, не-CL, не-CBAM_4</v>
      </c>
    </row>
    <row r="1072" spans="2:16" ht="12.75" customHeight="1" x14ac:dyDescent="0.2">
      <c r="B1072" s="343"/>
      <c r="C1072" s="343"/>
      <c r="D1072" s="344">
        <v>5</v>
      </c>
      <c r="E1072" s="1298" t="str">
        <f>IF(INDEX(G_FallBackBM!E:E,MATCH($P1072,G_FallBackBM!$P:$P,0))="","",INDEX(G_FallBackBM!E:E,MATCH($P1072,G_FallBackBM!$P:$P,0)))</f>
        <v/>
      </c>
      <c r="F1072" s="1299"/>
      <c r="G1072" s="755" t="str">
        <f>IF(INDEX(G_FallBackBM!G:G,MATCH($P1072,G_FallBackBM!$P:$P,0))="","",INDEX(G_FallBackBM!G:G,MATCH($P1072,G_FallBackBM!$P:$P,0)))</f>
        <v/>
      </c>
      <c r="H1072" s="756"/>
      <c r="I1072" s="390" t="str">
        <f>IF($E1072="","",INDEX(G_FallBackBM!I:I,MATCH($P1072,G_FallBackBM!$P:$P,0)))</f>
        <v/>
      </c>
      <c r="J1072" s="390" t="str">
        <f>IF($E1072="","",INDEX(G_FallBackBM!J:J,MATCH($P1072,G_FallBackBM!$P:$P,0)))</f>
        <v/>
      </c>
      <c r="K1072" s="390" t="str">
        <f>IF($E1072="","",INDEX(G_FallBackBM!K:K,MATCH($P1072,G_FallBackBM!$P:$P,0)))</f>
        <v/>
      </c>
      <c r="L1072" s="390" t="str">
        <f>IF($E1072="","",INDEX(G_FallBackBM!L:L,MATCH($P1072,G_FallBackBM!$P:$P,0)))</f>
        <v/>
      </c>
      <c r="M1072" s="390" t="str">
        <f>IF($E1072="","",INDEX(G_FallBackBM!M:M,MATCH($P1072,G_FallBackBM!$P:$P,0)))</f>
        <v/>
      </c>
      <c r="N1072" s="390" t="str">
        <f>IF($E1072="","",INDEX(G_FallBackBM!N:N,MATCH($P1072,G_FallBackBM!$P:$P,0)))</f>
        <v/>
      </c>
      <c r="P1072" s="175" t="str">
        <f>EUconst_SubMeasureImpact&amp;R1054&amp;"_"&amp;D1072</f>
        <v>SubMeasImp_Подинсталация на технологични емисии, не-CL, не-CBAM_5</v>
      </c>
    </row>
    <row r="1073" spans="2:16" ht="12.75" customHeight="1" x14ac:dyDescent="0.2">
      <c r="B1073" s="343"/>
      <c r="C1073" s="343"/>
      <c r="D1073" s="344">
        <v>6</v>
      </c>
      <c r="E1073" s="1298" t="str">
        <f>IF(INDEX(G_FallBackBM!E:E,MATCH($P1073,G_FallBackBM!$P:$P,0))="","",INDEX(G_FallBackBM!E:E,MATCH($P1073,G_FallBackBM!$P:$P,0)))</f>
        <v/>
      </c>
      <c r="F1073" s="1299"/>
      <c r="G1073" s="755" t="str">
        <f>IF(INDEX(G_FallBackBM!G:G,MATCH($P1073,G_FallBackBM!$P:$P,0))="","",INDEX(G_FallBackBM!G:G,MATCH($P1073,G_FallBackBM!$P:$P,0)))</f>
        <v/>
      </c>
      <c r="H1073" s="756"/>
      <c r="I1073" s="390" t="str">
        <f>IF($E1073="","",INDEX(G_FallBackBM!I:I,MATCH($P1073,G_FallBackBM!$P:$P,0)))</f>
        <v/>
      </c>
      <c r="J1073" s="390" t="str">
        <f>IF($E1073="","",INDEX(G_FallBackBM!J:J,MATCH($P1073,G_FallBackBM!$P:$P,0)))</f>
        <v/>
      </c>
      <c r="K1073" s="390" t="str">
        <f>IF($E1073="","",INDEX(G_FallBackBM!K:K,MATCH($P1073,G_FallBackBM!$P:$P,0)))</f>
        <v/>
      </c>
      <c r="L1073" s="390" t="str">
        <f>IF($E1073="","",INDEX(G_FallBackBM!L:L,MATCH($P1073,G_FallBackBM!$P:$P,0)))</f>
        <v/>
      </c>
      <c r="M1073" s="390" t="str">
        <f>IF($E1073="","",INDEX(G_FallBackBM!M:M,MATCH($P1073,G_FallBackBM!$P:$P,0)))</f>
        <v/>
      </c>
      <c r="N1073" s="390" t="str">
        <f>IF($E1073="","",INDEX(G_FallBackBM!N:N,MATCH($P1073,G_FallBackBM!$P:$P,0)))</f>
        <v/>
      </c>
      <c r="P1073" s="175" t="str">
        <f>EUconst_SubMeasureImpact&amp;R1054&amp;"_"&amp;D1073</f>
        <v>SubMeasImp_Подинсталация на технологични емисии, не-CL, не-CBAM_6</v>
      </c>
    </row>
    <row r="1074" spans="2:16" ht="12.75" customHeight="1" x14ac:dyDescent="0.2">
      <c r="B1074" s="343"/>
      <c r="C1074" s="343"/>
      <c r="D1074" s="344">
        <v>7</v>
      </c>
      <c r="E1074" s="1298" t="str">
        <f>IF(INDEX(G_FallBackBM!E:E,MATCH($P1074,G_FallBackBM!$P:$P,0))="","",INDEX(G_FallBackBM!E:E,MATCH($P1074,G_FallBackBM!$P:$P,0)))</f>
        <v/>
      </c>
      <c r="F1074" s="1299"/>
      <c r="G1074" s="755" t="str">
        <f>IF(INDEX(G_FallBackBM!G:G,MATCH($P1074,G_FallBackBM!$P:$P,0))="","",INDEX(G_FallBackBM!G:G,MATCH($P1074,G_FallBackBM!$P:$P,0)))</f>
        <v/>
      </c>
      <c r="H1074" s="756"/>
      <c r="I1074" s="390" t="str">
        <f>IF($E1074="","",INDEX(G_FallBackBM!I:I,MATCH($P1074,G_FallBackBM!$P:$P,0)))</f>
        <v/>
      </c>
      <c r="J1074" s="390" t="str">
        <f>IF($E1074="","",INDEX(G_FallBackBM!J:J,MATCH($P1074,G_FallBackBM!$P:$P,0)))</f>
        <v/>
      </c>
      <c r="K1074" s="390" t="str">
        <f>IF($E1074="","",INDEX(G_FallBackBM!K:K,MATCH($P1074,G_FallBackBM!$P:$P,0)))</f>
        <v/>
      </c>
      <c r="L1074" s="390" t="str">
        <f>IF($E1074="","",INDEX(G_FallBackBM!L:L,MATCH($P1074,G_FallBackBM!$P:$P,0)))</f>
        <v/>
      </c>
      <c r="M1074" s="390" t="str">
        <f>IF($E1074="","",INDEX(G_FallBackBM!M:M,MATCH($P1074,G_FallBackBM!$P:$P,0)))</f>
        <v/>
      </c>
      <c r="N1074" s="390" t="str">
        <f>IF($E1074="","",INDEX(G_FallBackBM!N:N,MATCH($P1074,G_FallBackBM!$P:$P,0)))</f>
        <v/>
      </c>
      <c r="P1074" s="175" t="str">
        <f>EUconst_SubMeasureImpact&amp;R1054&amp;"_"&amp;D1074</f>
        <v>SubMeasImp_Подинсталация на технологични емисии, не-CL, не-CBAM_7</v>
      </c>
    </row>
    <row r="1075" spans="2:16" ht="12.75" customHeight="1" x14ac:dyDescent="0.2">
      <c r="B1075" s="343"/>
      <c r="C1075" s="343"/>
      <c r="D1075" s="344">
        <v>8</v>
      </c>
      <c r="E1075" s="1298" t="str">
        <f>IF(INDEX(G_FallBackBM!E:E,MATCH($P1075,G_FallBackBM!$P:$P,0))="","",INDEX(G_FallBackBM!E:E,MATCH($P1075,G_FallBackBM!$P:$P,0)))</f>
        <v/>
      </c>
      <c r="F1075" s="1299"/>
      <c r="G1075" s="755" t="str">
        <f>IF(INDEX(G_FallBackBM!G:G,MATCH($P1075,G_FallBackBM!$P:$P,0))="","",INDEX(G_FallBackBM!G:G,MATCH($P1075,G_FallBackBM!$P:$P,0)))</f>
        <v/>
      </c>
      <c r="H1075" s="756"/>
      <c r="I1075" s="390" t="str">
        <f>IF($E1075="","",INDEX(G_FallBackBM!I:I,MATCH($P1075,G_FallBackBM!$P:$P,0)))</f>
        <v/>
      </c>
      <c r="J1075" s="390" t="str">
        <f>IF($E1075="","",INDEX(G_FallBackBM!J:J,MATCH($P1075,G_FallBackBM!$P:$P,0)))</f>
        <v/>
      </c>
      <c r="K1075" s="390" t="str">
        <f>IF($E1075="","",INDEX(G_FallBackBM!K:K,MATCH($P1075,G_FallBackBM!$P:$P,0)))</f>
        <v/>
      </c>
      <c r="L1075" s="390" t="str">
        <f>IF($E1075="","",INDEX(G_FallBackBM!L:L,MATCH($P1075,G_FallBackBM!$P:$P,0)))</f>
        <v/>
      </c>
      <c r="M1075" s="390" t="str">
        <f>IF($E1075="","",INDEX(G_FallBackBM!M:M,MATCH($P1075,G_FallBackBM!$P:$P,0)))</f>
        <v/>
      </c>
      <c r="N1075" s="390" t="str">
        <f>IF($E1075="","",INDEX(G_FallBackBM!N:N,MATCH($P1075,G_FallBackBM!$P:$P,0)))</f>
        <v/>
      </c>
      <c r="P1075" s="175" t="str">
        <f>EUconst_SubMeasureImpact&amp;R1054&amp;"_"&amp;D1075</f>
        <v>SubMeasImp_Подинсталация на технологични емисии, не-CL, не-CBAM_8</v>
      </c>
    </row>
    <row r="1076" spans="2:16" ht="12.75" customHeight="1" x14ac:dyDescent="0.2">
      <c r="B1076" s="343"/>
      <c r="C1076" s="343"/>
      <c r="D1076" s="344">
        <v>9</v>
      </c>
      <c r="E1076" s="1298" t="str">
        <f>IF(INDEX(G_FallBackBM!E:E,MATCH($P1076,G_FallBackBM!$P:$P,0))="","",INDEX(G_FallBackBM!E:E,MATCH($P1076,G_FallBackBM!$P:$P,0)))</f>
        <v/>
      </c>
      <c r="F1076" s="1299"/>
      <c r="G1076" s="755" t="str">
        <f>IF(INDEX(G_FallBackBM!G:G,MATCH($P1076,G_FallBackBM!$P:$P,0))="","",INDEX(G_FallBackBM!G:G,MATCH($P1076,G_FallBackBM!$P:$P,0)))</f>
        <v/>
      </c>
      <c r="H1076" s="756"/>
      <c r="I1076" s="390" t="str">
        <f>IF($E1076="","",INDEX(G_FallBackBM!I:I,MATCH($P1076,G_FallBackBM!$P:$P,0)))</f>
        <v/>
      </c>
      <c r="J1076" s="390" t="str">
        <f>IF($E1076="","",INDEX(G_FallBackBM!J:J,MATCH($P1076,G_FallBackBM!$P:$P,0)))</f>
        <v/>
      </c>
      <c r="K1076" s="390" t="str">
        <f>IF($E1076="","",INDEX(G_FallBackBM!K:K,MATCH($P1076,G_FallBackBM!$P:$P,0)))</f>
        <v/>
      </c>
      <c r="L1076" s="390" t="str">
        <f>IF($E1076="","",INDEX(G_FallBackBM!L:L,MATCH($P1076,G_FallBackBM!$P:$P,0)))</f>
        <v/>
      </c>
      <c r="M1076" s="390" t="str">
        <f>IF($E1076="","",INDEX(G_FallBackBM!M:M,MATCH($P1076,G_FallBackBM!$P:$P,0)))</f>
        <v/>
      </c>
      <c r="N1076" s="390" t="str">
        <f>IF($E1076="","",INDEX(G_FallBackBM!N:N,MATCH($P1076,G_FallBackBM!$P:$P,0)))</f>
        <v/>
      </c>
      <c r="P1076" s="175" t="str">
        <f>EUconst_SubMeasureImpact&amp;R1054&amp;"_"&amp;D1076</f>
        <v>SubMeasImp_Подинсталация на технологични емисии, не-CL, не-CBAM_9</v>
      </c>
    </row>
    <row r="1077" spans="2:16" ht="12.75" customHeight="1" x14ac:dyDescent="0.2">
      <c r="B1077" s="343"/>
      <c r="C1077" s="343"/>
      <c r="D1077" s="344">
        <v>10</v>
      </c>
      <c r="E1077" s="1300" t="str">
        <f>IF(INDEX(G_FallBackBM!E:E,MATCH($P1077,G_FallBackBM!$P:$P,0))="","",INDEX(G_FallBackBM!E:E,MATCH($P1077,G_FallBackBM!$P:$P,0)))</f>
        <v/>
      </c>
      <c r="F1077" s="1301"/>
      <c r="G1077" s="753" t="str">
        <f>IF(INDEX(G_FallBackBM!G:G,MATCH($P1077,G_FallBackBM!$P:$P,0))="","",INDEX(G_FallBackBM!G:G,MATCH($P1077,G_FallBackBM!$P:$P,0)))</f>
        <v/>
      </c>
      <c r="H1077" s="754"/>
      <c r="I1077" s="391" t="str">
        <f>IF($E1077="","",INDEX(G_FallBackBM!I:I,MATCH($P1077,G_FallBackBM!$P:$P,0)))</f>
        <v/>
      </c>
      <c r="J1077" s="391" t="str">
        <f>IF($E1077="","",INDEX(G_FallBackBM!J:J,MATCH($P1077,G_FallBackBM!$P:$P,0)))</f>
        <v/>
      </c>
      <c r="K1077" s="391" t="str">
        <f>IF($E1077="","",INDEX(G_FallBackBM!K:K,MATCH($P1077,G_FallBackBM!$P:$P,0)))</f>
        <v/>
      </c>
      <c r="L1077" s="391" t="str">
        <f>IF($E1077="","",INDEX(G_FallBackBM!L:L,MATCH($P1077,G_FallBackBM!$P:$P,0)))</f>
        <v/>
      </c>
      <c r="M1077" s="391" t="str">
        <f>IF($E1077="","",INDEX(G_FallBackBM!M:M,MATCH($P1077,G_FallBackBM!$P:$P,0)))</f>
        <v/>
      </c>
      <c r="N1077" s="391" t="str">
        <f>IF($E1077="","",INDEX(G_FallBackBM!N:N,MATCH($P1077,G_FallBackBM!$P:$P,0)))</f>
        <v/>
      </c>
      <c r="P1077" s="175" t="str">
        <f>EUconst_SubMeasureImpact&amp;R1054&amp;"_"&amp;D1077</f>
        <v>SubMeasImp_Подинсталация на технологични емисии, не-CL, не-CBAM_10</v>
      </c>
    </row>
    <row r="1078" spans="2:16" ht="12.75" customHeight="1" x14ac:dyDescent="0.2">
      <c r="B1078" s="343"/>
      <c r="C1078" s="343"/>
      <c r="H1078" s="669" t="str">
        <f>Translations!$B$323</f>
        <v>ОБЩО</v>
      </c>
      <c r="I1078" s="434" t="str">
        <f>IF(COUNT(I1068:I1077)=0,"",SUM(I1068:I1077))</f>
        <v/>
      </c>
      <c r="J1078" s="434" t="str">
        <f t="shared" ref="J1078:N1078" si="88">IF(COUNT(J1068:J1077)=0,"",SUM(J1068:J1077))</f>
        <v/>
      </c>
      <c r="K1078" s="434" t="str">
        <f t="shared" si="88"/>
        <v/>
      </c>
      <c r="L1078" s="434" t="str">
        <f t="shared" si="88"/>
        <v/>
      </c>
      <c r="M1078" s="434" t="str">
        <f t="shared" si="88"/>
        <v/>
      </c>
      <c r="N1078" s="434" t="str">
        <f t="shared" si="88"/>
        <v/>
      </c>
    </row>
    <row r="1079" spans="2:16" ht="5.0999999999999996" customHeight="1" x14ac:dyDescent="0.2">
      <c r="B1079" s="343"/>
      <c r="C1079" s="343"/>
    </row>
    <row r="1080" spans="2:16" ht="12.75" customHeight="1" x14ac:dyDescent="0.2">
      <c r="B1080" s="343"/>
      <c r="C1080" s="343"/>
      <c r="D1080" s="752" t="s">
        <v>121</v>
      </c>
      <c r="E1080" s="30" t="str">
        <f>Translations!$B$324</f>
        <v>Дял на въздействието на всяка мярка (100 % = референтна стойност по време на изходното ниво, точка i.)</v>
      </c>
    </row>
    <row r="1081" spans="2:16" ht="5.0999999999999996" customHeight="1" x14ac:dyDescent="0.2">
      <c r="B1081" s="343"/>
      <c r="C1081" s="343"/>
    </row>
    <row r="1082" spans="2:16" ht="12.75" customHeight="1" x14ac:dyDescent="0.2">
      <c r="B1082" s="343"/>
      <c r="C1082" s="343"/>
      <c r="E1082" s="387" t="str">
        <f>Translations!$B$199</f>
        <v>Мярка</v>
      </c>
      <c r="F1082" s="644"/>
      <c r="G1082" s="435" t="str">
        <f>Translations!$B$228</f>
        <v>Инвестиции</v>
      </c>
      <c r="I1082" s="388">
        <v>2025</v>
      </c>
      <c r="J1082" s="388">
        <v>2030</v>
      </c>
      <c r="K1082" s="388">
        <v>2035</v>
      </c>
      <c r="L1082" s="388">
        <v>2040</v>
      </c>
      <c r="M1082" s="388">
        <v>2045</v>
      </c>
      <c r="N1082" s="388">
        <v>2050</v>
      </c>
    </row>
    <row r="1083" spans="2:16" ht="12.75" customHeight="1" x14ac:dyDescent="0.2">
      <c r="B1083" s="343"/>
      <c r="C1083" s="343"/>
      <c r="D1083" s="344">
        <v>1</v>
      </c>
      <c r="E1083" s="1310" t="str">
        <f t="shared" ref="E1083:E1092" si="89">E1068</f>
        <v/>
      </c>
      <c r="F1083" s="1310"/>
      <c r="G1083" s="760" t="str">
        <f t="shared" ref="G1083:G1092" si="90">G1068</f>
        <v/>
      </c>
      <c r="H1083" s="761"/>
      <c r="I1083" s="389" t="str">
        <f>IF($E1083="","",I1068*IF(INDEX(G_FallBackBM!$H:$H,MATCH($P1083,G_FallBackBM!$P:$P,0))=0,0,SUM(INDEX(G_FallBackBM!I:I,MATCH($P1083,G_FallBackBM!$P:$P,0)))/INDEX(G_FallBackBM!$H:$H,MATCH($P1083,G_FallBackBM!$P:$P,0))))</f>
        <v/>
      </c>
      <c r="J1083" s="389" t="str">
        <f>IF($E1083="","",J1068*IF(INDEX(G_FallBackBM!$H:$H,MATCH($P1083,G_FallBackBM!$P:$P,0))=0,0,SUM(INDEX(G_FallBackBM!J:J,MATCH($P1083,G_FallBackBM!$P:$P,0)))/INDEX(G_FallBackBM!$H:$H,MATCH($P1083,G_FallBackBM!$P:$P,0))))</f>
        <v/>
      </c>
      <c r="K1083" s="389" t="str">
        <f>IF($E1083="","",K1068*IF(INDEX(G_FallBackBM!$H:$H,MATCH($P1083,G_FallBackBM!$P:$P,0))=0,0,SUM(INDEX(G_FallBackBM!K:K,MATCH($P1083,G_FallBackBM!$P:$P,0)))/INDEX(G_FallBackBM!$H:$H,MATCH($P1083,G_FallBackBM!$P:$P,0))))</f>
        <v/>
      </c>
      <c r="L1083" s="389" t="str">
        <f>IF($E1083="","",L1068*IF(INDEX(G_FallBackBM!$H:$H,MATCH($P1083,G_FallBackBM!$P:$P,0))=0,0,SUM(INDEX(G_FallBackBM!L:L,MATCH($P1083,G_FallBackBM!$P:$P,0)))/INDEX(G_FallBackBM!$H:$H,MATCH($P1083,G_FallBackBM!$P:$P,0))))</f>
        <v/>
      </c>
      <c r="M1083" s="389" t="str">
        <f>IF($E1083="","",M1068*IF(INDEX(G_FallBackBM!$H:$H,MATCH($P1083,G_FallBackBM!$P:$P,0))=0,0,SUM(INDEX(G_FallBackBM!M:M,MATCH($P1083,G_FallBackBM!$P:$P,0)))/INDEX(G_FallBackBM!$H:$H,MATCH($P1083,G_FallBackBM!$P:$P,0))))</f>
        <v/>
      </c>
      <c r="N1083" s="389" t="str">
        <f>IF($E1083="","",N1068*IF(INDEX(G_FallBackBM!$H:$H,MATCH($P1083,G_FallBackBM!$P:$P,0))=0,0,SUM(INDEX(G_FallBackBM!N:N,MATCH($P1083,G_FallBackBM!$P:$P,0)))/INDEX(G_FallBackBM!$H:$H,MATCH($P1083,G_FallBackBM!$P:$P,0))))</f>
        <v/>
      </c>
      <c r="P1083" s="175" t="str">
        <f>EUconst_SubAbsoluteReduction&amp;R1054</f>
        <v>AbsRed_Подинсталация на технологични емисии, не-CL, не-CBAM</v>
      </c>
    </row>
    <row r="1084" spans="2:16" ht="12.75" customHeight="1" x14ac:dyDescent="0.2">
      <c r="B1084" s="343"/>
      <c r="C1084" s="343"/>
      <c r="D1084" s="344">
        <v>2</v>
      </c>
      <c r="E1084" s="1298" t="str">
        <f t="shared" si="89"/>
        <v/>
      </c>
      <c r="F1084" s="1299"/>
      <c r="G1084" s="755" t="str">
        <f t="shared" si="90"/>
        <v/>
      </c>
      <c r="H1084" s="756"/>
      <c r="I1084" s="390" t="str">
        <f>IF($E1084="","",I1069*IF(INDEX(G_FallBackBM!$H:$H,MATCH($P1084,G_FallBackBM!$P:$P,0))=0,0,SUM(INDEX(G_FallBackBM!I:I,MATCH($P1084,G_FallBackBM!$P:$P,0)))/INDEX(G_FallBackBM!$H:$H,MATCH($P1084,G_FallBackBM!$P:$P,0))))</f>
        <v/>
      </c>
      <c r="J1084" s="390" t="str">
        <f>IF($E1084="","",J1069*IF(INDEX(G_FallBackBM!$H:$H,MATCH($P1084,G_FallBackBM!$P:$P,0))=0,0,SUM(INDEX(G_FallBackBM!J:J,MATCH($P1084,G_FallBackBM!$P:$P,0)))/INDEX(G_FallBackBM!$H:$H,MATCH($P1084,G_FallBackBM!$P:$P,0))))</f>
        <v/>
      </c>
      <c r="K1084" s="390" t="str">
        <f>IF($E1084="","",K1069*IF(INDEX(G_FallBackBM!$H:$H,MATCH($P1084,G_FallBackBM!$P:$P,0))=0,0,SUM(INDEX(G_FallBackBM!K:K,MATCH($P1084,G_FallBackBM!$P:$P,0)))/INDEX(G_FallBackBM!$H:$H,MATCH($P1084,G_FallBackBM!$P:$P,0))))</f>
        <v/>
      </c>
      <c r="L1084" s="390" t="str">
        <f>IF($E1084="","",L1069*IF(INDEX(G_FallBackBM!$H:$H,MATCH($P1084,G_FallBackBM!$P:$P,0))=0,0,SUM(INDEX(G_FallBackBM!L:L,MATCH($P1084,G_FallBackBM!$P:$P,0)))/INDEX(G_FallBackBM!$H:$H,MATCH($P1084,G_FallBackBM!$P:$P,0))))</f>
        <v/>
      </c>
      <c r="M1084" s="390" t="str">
        <f>IF($E1084="","",M1069*IF(INDEX(G_FallBackBM!$H:$H,MATCH($P1084,G_FallBackBM!$P:$P,0))=0,0,SUM(INDEX(G_FallBackBM!M:M,MATCH($P1084,G_FallBackBM!$P:$P,0)))/INDEX(G_FallBackBM!$H:$H,MATCH($P1084,G_FallBackBM!$P:$P,0))))</f>
        <v/>
      </c>
      <c r="N1084" s="390" t="str">
        <f>IF($E1084="","",N1069*IF(INDEX(G_FallBackBM!$H:$H,MATCH($P1084,G_FallBackBM!$P:$P,0))=0,0,SUM(INDEX(G_FallBackBM!N:N,MATCH($P1084,G_FallBackBM!$P:$P,0)))/INDEX(G_FallBackBM!$H:$H,MATCH($P1084,G_FallBackBM!$P:$P,0))))</f>
        <v/>
      </c>
      <c r="P1084" s="175" t="str">
        <f>EUconst_SubAbsoluteReduction&amp;R1054</f>
        <v>AbsRed_Подинсталация на технологични емисии, не-CL, не-CBAM</v>
      </c>
    </row>
    <row r="1085" spans="2:16" ht="12.75" customHeight="1" x14ac:dyDescent="0.2">
      <c r="B1085" s="343"/>
      <c r="C1085" s="343"/>
      <c r="D1085" s="344">
        <v>3</v>
      </c>
      <c r="E1085" s="1298" t="str">
        <f t="shared" si="89"/>
        <v/>
      </c>
      <c r="F1085" s="1299"/>
      <c r="G1085" s="755" t="str">
        <f t="shared" si="90"/>
        <v/>
      </c>
      <c r="H1085" s="756"/>
      <c r="I1085" s="390" t="str">
        <f>IF($E1085="","",I1070*IF(INDEX(G_FallBackBM!$H:$H,MATCH($P1085,G_FallBackBM!$P:$P,0))=0,0,SUM(INDEX(G_FallBackBM!I:I,MATCH($P1085,G_FallBackBM!$P:$P,0)))/INDEX(G_FallBackBM!$H:$H,MATCH($P1085,G_FallBackBM!$P:$P,0))))</f>
        <v/>
      </c>
      <c r="J1085" s="390" t="str">
        <f>IF($E1085="","",J1070*IF(INDEX(G_FallBackBM!$H:$H,MATCH($P1085,G_FallBackBM!$P:$P,0))=0,0,SUM(INDEX(G_FallBackBM!J:J,MATCH($P1085,G_FallBackBM!$P:$P,0)))/INDEX(G_FallBackBM!$H:$H,MATCH($P1085,G_FallBackBM!$P:$P,0))))</f>
        <v/>
      </c>
      <c r="K1085" s="390" t="str">
        <f>IF($E1085="","",K1070*IF(INDEX(G_FallBackBM!$H:$H,MATCH($P1085,G_FallBackBM!$P:$P,0))=0,0,SUM(INDEX(G_FallBackBM!K:K,MATCH($P1085,G_FallBackBM!$P:$P,0)))/INDEX(G_FallBackBM!$H:$H,MATCH($P1085,G_FallBackBM!$P:$P,0))))</f>
        <v/>
      </c>
      <c r="L1085" s="390" t="str">
        <f>IF($E1085="","",L1070*IF(INDEX(G_FallBackBM!$H:$H,MATCH($P1085,G_FallBackBM!$P:$P,0))=0,0,SUM(INDEX(G_FallBackBM!L:L,MATCH($P1085,G_FallBackBM!$P:$P,0)))/INDEX(G_FallBackBM!$H:$H,MATCH($P1085,G_FallBackBM!$P:$P,0))))</f>
        <v/>
      </c>
      <c r="M1085" s="390" t="str">
        <f>IF($E1085="","",M1070*IF(INDEX(G_FallBackBM!$H:$H,MATCH($P1085,G_FallBackBM!$P:$P,0))=0,0,SUM(INDEX(G_FallBackBM!M:M,MATCH($P1085,G_FallBackBM!$P:$P,0)))/INDEX(G_FallBackBM!$H:$H,MATCH($P1085,G_FallBackBM!$P:$P,0))))</f>
        <v/>
      </c>
      <c r="N1085" s="390" t="str">
        <f>IF($E1085="","",N1070*IF(INDEX(G_FallBackBM!$H:$H,MATCH($P1085,G_FallBackBM!$P:$P,0))=0,0,SUM(INDEX(G_FallBackBM!N:N,MATCH($P1085,G_FallBackBM!$P:$P,0)))/INDEX(G_FallBackBM!$H:$H,MATCH($P1085,G_FallBackBM!$P:$P,0))))</f>
        <v/>
      </c>
      <c r="P1085" s="175" t="str">
        <f>EUconst_SubAbsoluteReduction&amp;R1054</f>
        <v>AbsRed_Подинсталация на технологични емисии, не-CL, не-CBAM</v>
      </c>
    </row>
    <row r="1086" spans="2:16" ht="12.75" customHeight="1" x14ac:dyDescent="0.2">
      <c r="B1086" s="343"/>
      <c r="C1086" s="343"/>
      <c r="D1086" s="344">
        <v>4</v>
      </c>
      <c r="E1086" s="1298" t="str">
        <f t="shared" si="89"/>
        <v/>
      </c>
      <c r="F1086" s="1299"/>
      <c r="G1086" s="755" t="str">
        <f t="shared" si="90"/>
        <v/>
      </c>
      <c r="H1086" s="756"/>
      <c r="I1086" s="390" t="str">
        <f>IF($E1086="","",I1071*IF(INDEX(G_FallBackBM!$H:$H,MATCH($P1086,G_FallBackBM!$P:$P,0))=0,0,SUM(INDEX(G_FallBackBM!I:I,MATCH($P1086,G_FallBackBM!$P:$P,0)))/INDEX(G_FallBackBM!$H:$H,MATCH($P1086,G_FallBackBM!$P:$P,0))))</f>
        <v/>
      </c>
      <c r="J1086" s="390" t="str">
        <f>IF($E1086="","",J1071*IF(INDEX(G_FallBackBM!$H:$H,MATCH($P1086,G_FallBackBM!$P:$P,0))=0,0,SUM(INDEX(G_FallBackBM!J:J,MATCH($P1086,G_FallBackBM!$P:$P,0)))/INDEX(G_FallBackBM!$H:$H,MATCH($P1086,G_FallBackBM!$P:$P,0))))</f>
        <v/>
      </c>
      <c r="K1086" s="390" t="str">
        <f>IF($E1086="","",K1071*IF(INDEX(G_FallBackBM!$H:$H,MATCH($P1086,G_FallBackBM!$P:$P,0))=0,0,SUM(INDEX(G_FallBackBM!K:K,MATCH($P1086,G_FallBackBM!$P:$P,0)))/INDEX(G_FallBackBM!$H:$H,MATCH($P1086,G_FallBackBM!$P:$P,0))))</f>
        <v/>
      </c>
      <c r="L1086" s="390" t="str">
        <f>IF($E1086="","",L1071*IF(INDEX(G_FallBackBM!$H:$H,MATCH($P1086,G_FallBackBM!$P:$P,0))=0,0,SUM(INDEX(G_FallBackBM!L:L,MATCH($P1086,G_FallBackBM!$P:$P,0)))/INDEX(G_FallBackBM!$H:$H,MATCH($P1086,G_FallBackBM!$P:$P,0))))</f>
        <v/>
      </c>
      <c r="M1086" s="390" t="str">
        <f>IF($E1086="","",M1071*IF(INDEX(G_FallBackBM!$H:$H,MATCH($P1086,G_FallBackBM!$P:$P,0))=0,0,SUM(INDEX(G_FallBackBM!M:M,MATCH($P1086,G_FallBackBM!$P:$P,0)))/INDEX(G_FallBackBM!$H:$H,MATCH($P1086,G_FallBackBM!$P:$P,0))))</f>
        <v/>
      </c>
      <c r="N1086" s="390" t="str">
        <f>IF($E1086="","",N1071*IF(INDEX(G_FallBackBM!$H:$H,MATCH($P1086,G_FallBackBM!$P:$P,0))=0,0,SUM(INDEX(G_FallBackBM!N:N,MATCH($P1086,G_FallBackBM!$P:$P,0)))/INDEX(G_FallBackBM!$H:$H,MATCH($P1086,G_FallBackBM!$P:$P,0))))</f>
        <v/>
      </c>
      <c r="P1086" s="175" t="str">
        <f>EUconst_SubAbsoluteReduction&amp;R1054</f>
        <v>AbsRed_Подинсталация на технологични емисии, не-CL, не-CBAM</v>
      </c>
    </row>
    <row r="1087" spans="2:16" ht="12.75" customHeight="1" x14ac:dyDescent="0.2">
      <c r="B1087" s="343"/>
      <c r="C1087" s="343"/>
      <c r="D1087" s="344">
        <v>5</v>
      </c>
      <c r="E1087" s="1298" t="str">
        <f t="shared" si="89"/>
        <v/>
      </c>
      <c r="F1087" s="1299"/>
      <c r="G1087" s="755" t="str">
        <f t="shared" si="90"/>
        <v/>
      </c>
      <c r="H1087" s="756"/>
      <c r="I1087" s="390" t="str">
        <f>IF($E1087="","",I1072*IF(INDEX(G_FallBackBM!$H:$H,MATCH($P1087,G_FallBackBM!$P:$P,0))=0,0,SUM(INDEX(G_FallBackBM!I:I,MATCH($P1087,G_FallBackBM!$P:$P,0)))/INDEX(G_FallBackBM!$H:$H,MATCH($P1087,G_FallBackBM!$P:$P,0))))</f>
        <v/>
      </c>
      <c r="J1087" s="390" t="str">
        <f>IF($E1087="","",J1072*IF(INDEX(G_FallBackBM!$H:$H,MATCH($P1087,G_FallBackBM!$P:$P,0))=0,0,SUM(INDEX(G_FallBackBM!J:J,MATCH($P1087,G_FallBackBM!$P:$P,0)))/INDEX(G_FallBackBM!$H:$H,MATCH($P1087,G_FallBackBM!$P:$P,0))))</f>
        <v/>
      </c>
      <c r="K1087" s="390" t="str">
        <f>IF($E1087="","",K1072*IF(INDEX(G_FallBackBM!$H:$H,MATCH($P1087,G_FallBackBM!$P:$P,0))=0,0,SUM(INDEX(G_FallBackBM!K:K,MATCH($P1087,G_FallBackBM!$P:$P,0)))/INDEX(G_FallBackBM!$H:$H,MATCH($P1087,G_FallBackBM!$P:$P,0))))</f>
        <v/>
      </c>
      <c r="L1087" s="390" t="str">
        <f>IF($E1087="","",L1072*IF(INDEX(G_FallBackBM!$H:$H,MATCH($P1087,G_FallBackBM!$P:$P,0))=0,0,SUM(INDEX(G_FallBackBM!L:L,MATCH($P1087,G_FallBackBM!$P:$P,0)))/INDEX(G_FallBackBM!$H:$H,MATCH($P1087,G_FallBackBM!$P:$P,0))))</f>
        <v/>
      </c>
      <c r="M1087" s="390" t="str">
        <f>IF($E1087="","",M1072*IF(INDEX(G_FallBackBM!$H:$H,MATCH($P1087,G_FallBackBM!$P:$P,0))=0,0,SUM(INDEX(G_FallBackBM!M:M,MATCH($P1087,G_FallBackBM!$P:$P,0)))/INDEX(G_FallBackBM!$H:$H,MATCH($P1087,G_FallBackBM!$P:$P,0))))</f>
        <v/>
      </c>
      <c r="N1087" s="390" t="str">
        <f>IF($E1087="","",N1072*IF(INDEX(G_FallBackBM!$H:$H,MATCH($P1087,G_FallBackBM!$P:$P,0))=0,0,SUM(INDEX(G_FallBackBM!N:N,MATCH($P1087,G_FallBackBM!$P:$P,0)))/INDEX(G_FallBackBM!$H:$H,MATCH($P1087,G_FallBackBM!$P:$P,0))))</f>
        <v/>
      </c>
      <c r="P1087" s="175" t="str">
        <f>EUconst_SubAbsoluteReduction&amp;R1054</f>
        <v>AbsRed_Подинсталация на технологични емисии, не-CL, не-CBAM</v>
      </c>
    </row>
    <row r="1088" spans="2:16" ht="12.75" customHeight="1" x14ac:dyDescent="0.2">
      <c r="B1088" s="343"/>
      <c r="C1088" s="343"/>
      <c r="D1088" s="344">
        <v>6</v>
      </c>
      <c r="E1088" s="1298" t="str">
        <f t="shared" si="89"/>
        <v/>
      </c>
      <c r="F1088" s="1299"/>
      <c r="G1088" s="755" t="str">
        <f t="shared" si="90"/>
        <v/>
      </c>
      <c r="H1088" s="756"/>
      <c r="I1088" s="390" t="str">
        <f>IF($E1088="","",I1073*IF(INDEX(G_FallBackBM!$H:$H,MATCH($P1088,G_FallBackBM!$P:$P,0))=0,0,SUM(INDEX(G_FallBackBM!I:I,MATCH($P1088,G_FallBackBM!$P:$P,0)))/INDEX(G_FallBackBM!$H:$H,MATCH($P1088,G_FallBackBM!$P:$P,0))))</f>
        <v/>
      </c>
      <c r="J1088" s="390" t="str">
        <f>IF($E1088="","",J1073*IF(INDEX(G_FallBackBM!$H:$H,MATCH($P1088,G_FallBackBM!$P:$P,0))=0,0,SUM(INDEX(G_FallBackBM!J:J,MATCH($P1088,G_FallBackBM!$P:$P,0)))/INDEX(G_FallBackBM!$H:$H,MATCH($P1088,G_FallBackBM!$P:$P,0))))</f>
        <v/>
      </c>
      <c r="K1088" s="390" t="str">
        <f>IF($E1088="","",K1073*IF(INDEX(G_FallBackBM!$H:$H,MATCH($P1088,G_FallBackBM!$P:$P,0))=0,0,SUM(INDEX(G_FallBackBM!K:K,MATCH($P1088,G_FallBackBM!$P:$P,0)))/INDEX(G_FallBackBM!$H:$H,MATCH($P1088,G_FallBackBM!$P:$P,0))))</f>
        <v/>
      </c>
      <c r="L1088" s="390" t="str">
        <f>IF($E1088="","",L1073*IF(INDEX(G_FallBackBM!$H:$H,MATCH($P1088,G_FallBackBM!$P:$P,0))=0,0,SUM(INDEX(G_FallBackBM!L:L,MATCH($P1088,G_FallBackBM!$P:$P,0)))/INDEX(G_FallBackBM!$H:$H,MATCH($P1088,G_FallBackBM!$P:$P,0))))</f>
        <v/>
      </c>
      <c r="M1088" s="390" t="str">
        <f>IF($E1088="","",M1073*IF(INDEX(G_FallBackBM!$H:$H,MATCH($P1088,G_FallBackBM!$P:$P,0))=0,0,SUM(INDEX(G_FallBackBM!M:M,MATCH($P1088,G_FallBackBM!$P:$P,0)))/INDEX(G_FallBackBM!$H:$H,MATCH($P1088,G_FallBackBM!$P:$P,0))))</f>
        <v/>
      </c>
      <c r="N1088" s="390" t="str">
        <f>IF($E1088="","",N1073*IF(INDEX(G_FallBackBM!$H:$H,MATCH($P1088,G_FallBackBM!$P:$P,0))=0,0,SUM(INDEX(G_FallBackBM!N:N,MATCH($P1088,G_FallBackBM!$P:$P,0)))/INDEX(G_FallBackBM!$H:$H,MATCH($P1088,G_FallBackBM!$P:$P,0))))</f>
        <v/>
      </c>
      <c r="P1088" s="175" t="str">
        <f>EUconst_SubAbsoluteReduction&amp;R1054</f>
        <v>AbsRed_Подинсталация на технологични емисии, не-CL, не-CBAM</v>
      </c>
    </row>
    <row r="1089" spans="1:18" ht="12.75" customHeight="1" x14ac:dyDescent="0.2">
      <c r="B1089" s="343"/>
      <c r="C1089" s="343"/>
      <c r="D1089" s="344">
        <v>7</v>
      </c>
      <c r="E1089" s="1298" t="str">
        <f t="shared" si="89"/>
        <v/>
      </c>
      <c r="F1089" s="1299"/>
      <c r="G1089" s="755" t="str">
        <f t="shared" si="90"/>
        <v/>
      </c>
      <c r="H1089" s="756"/>
      <c r="I1089" s="390" t="str">
        <f>IF($E1089="","",I1074*IF(INDEX(G_FallBackBM!$H:$H,MATCH($P1089,G_FallBackBM!$P:$P,0))=0,0,SUM(INDEX(G_FallBackBM!I:I,MATCH($P1089,G_FallBackBM!$P:$P,0)))/INDEX(G_FallBackBM!$H:$H,MATCH($P1089,G_FallBackBM!$P:$P,0))))</f>
        <v/>
      </c>
      <c r="J1089" s="390" t="str">
        <f>IF($E1089="","",J1074*IF(INDEX(G_FallBackBM!$H:$H,MATCH($P1089,G_FallBackBM!$P:$P,0))=0,0,SUM(INDEX(G_FallBackBM!J:J,MATCH($P1089,G_FallBackBM!$P:$P,0)))/INDEX(G_FallBackBM!$H:$H,MATCH($P1089,G_FallBackBM!$P:$P,0))))</f>
        <v/>
      </c>
      <c r="K1089" s="390" t="str">
        <f>IF($E1089="","",K1074*IF(INDEX(G_FallBackBM!$H:$H,MATCH($P1089,G_FallBackBM!$P:$P,0))=0,0,SUM(INDEX(G_FallBackBM!K:K,MATCH($P1089,G_FallBackBM!$P:$P,0)))/INDEX(G_FallBackBM!$H:$H,MATCH($P1089,G_FallBackBM!$P:$P,0))))</f>
        <v/>
      </c>
      <c r="L1089" s="390" t="str">
        <f>IF($E1089="","",L1074*IF(INDEX(G_FallBackBM!$H:$H,MATCH($P1089,G_FallBackBM!$P:$P,0))=0,0,SUM(INDEX(G_FallBackBM!L:L,MATCH($P1089,G_FallBackBM!$P:$P,0)))/INDEX(G_FallBackBM!$H:$H,MATCH($P1089,G_FallBackBM!$P:$P,0))))</f>
        <v/>
      </c>
      <c r="M1089" s="390" t="str">
        <f>IF($E1089="","",M1074*IF(INDEX(G_FallBackBM!$H:$H,MATCH($P1089,G_FallBackBM!$P:$P,0))=0,0,SUM(INDEX(G_FallBackBM!M:M,MATCH($P1089,G_FallBackBM!$P:$P,0)))/INDEX(G_FallBackBM!$H:$H,MATCH($P1089,G_FallBackBM!$P:$P,0))))</f>
        <v/>
      </c>
      <c r="N1089" s="390" t="str">
        <f>IF($E1089="","",N1074*IF(INDEX(G_FallBackBM!$H:$H,MATCH($P1089,G_FallBackBM!$P:$P,0))=0,0,SUM(INDEX(G_FallBackBM!N:N,MATCH($P1089,G_FallBackBM!$P:$P,0)))/INDEX(G_FallBackBM!$H:$H,MATCH($P1089,G_FallBackBM!$P:$P,0))))</f>
        <v/>
      </c>
      <c r="P1089" s="175" t="str">
        <f>EUconst_SubAbsoluteReduction&amp;R1054</f>
        <v>AbsRed_Подинсталация на технологични емисии, не-CL, не-CBAM</v>
      </c>
    </row>
    <row r="1090" spans="1:18" ht="12.75" customHeight="1" x14ac:dyDescent="0.2">
      <c r="B1090" s="343"/>
      <c r="C1090" s="343"/>
      <c r="D1090" s="344">
        <v>8</v>
      </c>
      <c r="E1090" s="1298" t="str">
        <f t="shared" si="89"/>
        <v/>
      </c>
      <c r="F1090" s="1299"/>
      <c r="G1090" s="755" t="str">
        <f t="shared" si="90"/>
        <v/>
      </c>
      <c r="H1090" s="756"/>
      <c r="I1090" s="390" t="str">
        <f>IF($E1090="","",I1075*IF(INDEX(G_FallBackBM!$H:$H,MATCH($P1090,G_FallBackBM!$P:$P,0))=0,0,SUM(INDEX(G_FallBackBM!I:I,MATCH($P1090,G_FallBackBM!$P:$P,0)))/INDEX(G_FallBackBM!$H:$H,MATCH($P1090,G_FallBackBM!$P:$P,0))))</f>
        <v/>
      </c>
      <c r="J1090" s="390" t="str">
        <f>IF($E1090="","",J1075*IF(INDEX(G_FallBackBM!$H:$H,MATCH($P1090,G_FallBackBM!$P:$P,0))=0,0,SUM(INDEX(G_FallBackBM!J:J,MATCH($P1090,G_FallBackBM!$P:$P,0)))/INDEX(G_FallBackBM!$H:$H,MATCH($P1090,G_FallBackBM!$P:$P,0))))</f>
        <v/>
      </c>
      <c r="K1090" s="390" t="str">
        <f>IF($E1090="","",K1075*IF(INDEX(G_FallBackBM!$H:$H,MATCH($P1090,G_FallBackBM!$P:$P,0))=0,0,SUM(INDEX(G_FallBackBM!K:K,MATCH($P1090,G_FallBackBM!$P:$P,0)))/INDEX(G_FallBackBM!$H:$H,MATCH($P1090,G_FallBackBM!$P:$P,0))))</f>
        <v/>
      </c>
      <c r="L1090" s="390" t="str">
        <f>IF($E1090="","",L1075*IF(INDEX(G_FallBackBM!$H:$H,MATCH($P1090,G_FallBackBM!$P:$P,0))=0,0,SUM(INDEX(G_FallBackBM!L:L,MATCH($P1090,G_FallBackBM!$P:$P,0)))/INDEX(G_FallBackBM!$H:$H,MATCH($P1090,G_FallBackBM!$P:$P,0))))</f>
        <v/>
      </c>
      <c r="M1090" s="390" t="str">
        <f>IF($E1090="","",M1075*IF(INDEX(G_FallBackBM!$H:$H,MATCH($P1090,G_FallBackBM!$P:$P,0))=0,0,SUM(INDEX(G_FallBackBM!M:M,MATCH($P1090,G_FallBackBM!$P:$P,0)))/INDEX(G_FallBackBM!$H:$H,MATCH($P1090,G_FallBackBM!$P:$P,0))))</f>
        <v/>
      </c>
      <c r="N1090" s="390" t="str">
        <f>IF($E1090="","",N1075*IF(INDEX(G_FallBackBM!$H:$H,MATCH($P1090,G_FallBackBM!$P:$P,0))=0,0,SUM(INDEX(G_FallBackBM!N:N,MATCH($P1090,G_FallBackBM!$P:$P,0)))/INDEX(G_FallBackBM!$H:$H,MATCH($P1090,G_FallBackBM!$P:$P,0))))</f>
        <v/>
      </c>
      <c r="P1090" s="175" t="str">
        <f>EUconst_SubAbsoluteReduction&amp;R1054</f>
        <v>AbsRed_Подинсталация на технологични емисии, не-CL, не-CBAM</v>
      </c>
    </row>
    <row r="1091" spans="1:18" ht="12.75" customHeight="1" x14ac:dyDescent="0.2">
      <c r="B1091" s="343"/>
      <c r="C1091" s="343"/>
      <c r="D1091" s="344">
        <v>9</v>
      </c>
      <c r="E1091" s="1298" t="str">
        <f t="shared" si="89"/>
        <v/>
      </c>
      <c r="F1091" s="1299"/>
      <c r="G1091" s="755" t="str">
        <f t="shared" si="90"/>
        <v/>
      </c>
      <c r="H1091" s="756"/>
      <c r="I1091" s="390" t="str">
        <f>IF($E1091="","",I1076*IF(INDEX(G_FallBackBM!$H:$H,MATCH($P1091,G_FallBackBM!$P:$P,0))=0,0,SUM(INDEX(G_FallBackBM!I:I,MATCH($P1091,G_FallBackBM!$P:$P,0)))/INDEX(G_FallBackBM!$H:$H,MATCH($P1091,G_FallBackBM!$P:$P,0))))</f>
        <v/>
      </c>
      <c r="J1091" s="390" t="str">
        <f>IF($E1091="","",J1076*IF(INDEX(G_FallBackBM!$H:$H,MATCH($P1091,G_FallBackBM!$P:$P,0))=0,0,SUM(INDEX(G_FallBackBM!J:J,MATCH($P1091,G_FallBackBM!$P:$P,0)))/INDEX(G_FallBackBM!$H:$H,MATCH($P1091,G_FallBackBM!$P:$P,0))))</f>
        <v/>
      </c>
      <c r="K1091" s="390" t="str">
        <f>IF($E1091="","",K1076*IF(INDEX(G_FallBackBM!$H:$H,MATCH($P1091,G_FallBackBM!$P:$P,0))=0,0,SUM(INDEX(G_FallBackBM!K:K,MATCH($P1091,G_FallBackBM!$P:$P,0)))/INDEX(G_FallBackBM!$H:$H,MATCH($P1091,G_FallBackBM!$P:$P,0))))</f>
        <v/>
      </c>
      <c r="L1091" s="390" t="str">
        <f>IF($E1091="","",L1076*IF(INDEX(G_FallBackBM!$H:$H,MATCH($P1091,G_FallBackBM!$P:$P,0))=0,0,SUM(INDEX(G_FallBackBM!L:L,MATCH($P1091,G_FallBackBM!$P:$P,0)))/INDEX(G_FallBackBM!$H:$H,MATCH($P1091,G_FallBackBM!$P:$P,0))))</f>
        <v/>
      </c>
      <c r="M1091" s="390" t="str">
        <f>IF($E1091="","",M1076*IF(INDEX(G_FallBackBM!$H:$H,MATCH($P1091,G_FallBackBM!$P:$P,0))=0,0,SUM(INDEX(G_FallBackBM!M:M,MATCH($P1091,G_FallBackBM!$P:$P,0)))/INDEX(G_FallBackBM!$H:$H,MATCH($P1091,G_FallBackBM!$P:$P,0))))</f>
        <v/>
      </c>
      <c r="N1091" s="390" t="str">
        <f>IF($E1091="","",N1076*IF(INDEX(G_FallBackBM!$H:$H,MATCH($P1091,G_FallBackBM!$P:$P,0))=0,0,SUM(INDEX(G_FallBackBM!N:N,MATCH($P1091,G_FallBackBM!$P:$P,0)))/INDEX(G_FallBackBM!$H:$H,MATCH($P1091,G_FallBackBM!$P:$P,0))))</f>
        <v/>
      </c>
      <c r="P1091" s="175" t="str">
        <f>EUconst_SubAbsoluteReduction&amp;R1054</f>
        <v>AbsRed_Подинсталация на технологични емисии, не-CL, не-CBAM</v>
      </c>
    </row>
    <row r="1092" spans="1:18" ht="12.75" customHeight="1" x14ac:dyDescent="0.2">
      <c r="B1092" s="343"/>
      <c r="C1092" s="343"/>
      <c r="D1092" s="344">
        <v>10</v>
      </c>
      <c r="E1092" s="1300" t="str">
        <f t="shared" si="89"/>
        <v/>
      </c>
      <c r="F1092" s="1301"/>
      <c r="G1092" s="753" t="str">
        <f t="shared" si="90"/>
        <v/>
      </c>
      <c r="H1092" s="754"/>
      <c r="I1092" s="391" t="str">
        <f>IF($E1092="","",I1077*IF(INDEX(G_FallBackBM!$H:$H,MATCH($P1092,G_FallBackBM!$P:$P,0))=0,0,SUM(INDEX(G_FallBackBM!I:I,MATCH($P1092,G_FallBackBM!$P:$P,0)))/INDEX(G_FallBackBM!$H:$H,MATCH($P1092,G_FallBackBM!$P:$P,0))))</f>
        <v/>
      </c>
      <c r="J1092" s="391" t="str">
        <f>IF($E1092="","",J1077*IF(INDEX(G_FallBackBM!$H:$H,MATCH($P1092,G_FallBackBM!$P:$P,0))=0,0,SUM(INDEX(G_FallBackBM!J:J,MATCH($P1092,G_FallBackBM!$P:$P,0)))/INDEX(G_FallBackBM!$H:$H,MATCH($P1092,G_FallBackBM!$P:$P,0))))</f>
        <v/>
      </c>
      <c r="K1092" s="391" t="str">
        <f>IF($E1092="","",K1077*IF(INDEX(G_FallBackBM!$H:$H,MATCH($P1092,G_FallBackBM!$P:$P,0))=0,0,SUM(INDEX(G_FallBackBM!K:K,MATCH($P1092,G_FallBackBM!$P:$P,0)))/INDEX(G_FallBackBM!$H:$H,MATCH($P1092,G_FallBackBM!$P:$P,0))))</f>
        <v/>
      </c>
      <c r="L1092" s="391" t="str">
        <f>IF($E1092="","",L1077*IF(INDEX(G_FallBackBM!$H:$H,MATCH($P1092,G_FallBackBM!$P:$P,0))=0,0,SUM(INDEX(G_FallBackBM!L:L,MATCH($P1092,G_FallBackBM!$P:$P,0)))/INDEX(G_FallBackBM!$H:$H,MATCH($P1092,G_FallBackBM!$P:$P,0))))</f>
        <v/>
      </c>
      <c r="M1092" s="391" t="str">
        <f>IF($E1092="","",M1077*IF(INDEX(G_FallBackBM!$H:$H,MATCH($P1092,G_FallBackBM!$P:$P,0))=0,0,SUM(INDEX(G_FallBackBM!M:M,MATCH($P1092,G_FallBackBM!$P:$P,0)))/INDEX(G_FallBackBM!$H:$H,MATCH($P1092,G_FallBackBM!$P:$P,0))))</f>
        <v/>
      </c>
      <c r="N1092" s="391" t="str">
        <f>IF($E1092="","",N1077*IF(INDEX(G_FallBackBM!$H:$H,MATCH($P1092,G_FallBackBM!$P:$P,0))=0,0,SUM(INDEX(G_FallBackBM!N:N,MATCH($P1092,G_FallBackBM!$P:$P,0)))/INDEX(G_FallBackBM!$H:$H,MATCH($P1092,G_FallBackBM!$P:$P,0))))</f>
        <v/>
      </c>
      <c r="P1092" s="175" t="str">
        <f>EUconst_SubAbsoluteReduction&amp;R1054</f>
        <v>AbsRed_Подинсталация на технологични емисии, не-CL, не-CBAM</v>
      </c>
    </row>
    <row r="1093" spans="1:18" ht="12.75" customHeight="1" x14ac:dyDescent="0.2">
      <c r="B1093" s="343"/>
      <c r="C1093" s="343"/>
      <c r="H1093" s="669" t="str">
        <f>Translations!$B$323</f>
        <v>ОБЩО</v>
      </c>
      <c r="I1093" s="386" t="str">
        <f t="shared" ref="I1093:N1093" si="91">IF(I1063=EUconst_Cessation,-1,IF(COUNT(I1083:I1092)=0,"",SUM(I1083:I1092)))</f>
        <v/>
      </c>
      <c r="J1093" s="386" t="str">
        <f t="shared" si="91"/>
        <v/>
      </c>
      <c r="K1093" s="386" t="str">
        <f t="shared" si="91"/>
        <v/>
      </c>
      <c r="L1093" s="386" t="str">
        <f t="shared" si="91"/>
        <v/>
      </c>
      <c r="M1093" s="386" t="str">
        <f t="shared" si="91"/>
        <v/>
      </c>
      <c r="N1093" s="386" t="str">
        <f t="shared" si="91"/>
        <v/>
      </c>
    </row>
    <row r="1094" spans="1:18" ht="12.75" customHeight="1" x14ac:dyDescent="0.2"/>
    <row r="1095" spans="1:18" ht="5.0999999999999996" customHeight="1" thickBot="1" x14ac:dyDescent="0.25">
      <c r="E1095" s="432"/>
      <c r="F1095" s="644"/>
      <c r="G1095" s="644"/>
      <c r="H1095" s="644"/>
      <c r="I1095" s="644"/>
      <c r="J1095" s="644"/>
      <c r="K1095" s="644"/>
      <c r="L1095" s="644"/>
      <c r="M1095" s="644"/>
      <c r="N1095" s="644"/>
    </row>
    <row r="1096" spans="1:18" ht="5.0999999999999996" customHeight="1" thickBot="1" x14ac:dyDescent="0.3">
      <c r="C1096" s="433"/>
      <c r="D1096" s="433"/>
      <c r="E1096" s="433"/>
      <c r="F1096" s="433"/>
      <c r="G1096" s="433"/>
      <c r="H1096" s="433"/>
      <c r="I1096" s="433"/>
      <c r="J1096" s="433"/>
      <c r="K1096" s="433"/>
      <c r="L1096" s="433"/>
      <c r="M1096" s="433"/>
      <c r="N1096" s="433"/>
    </row>
    <row r="1097" spans="1:18" ht="20.100000000000001" customHeight="1" thickBot="1" x14ac:dyDescent="0.25">
      <c r="A1097" s="409">
        <v>7</v>
      </c>
      <c r="C1097" s="385">
        <f>C1054+1</f>
        <v>20</v>
      </c>
      <c r="D1097" s="1302" t="str">
        <f>Translations!$B$297</f>
        <v>"Fall-back" подинсталация:</v>
      </c>
      <c r="E1097" s="1303"/>
      <c r="F1097" s="1303"/>
      <c r="G1097" s="1303"/>
      <c r="H1097" s="1304"/>
      <c r="I1097" s="1305" t="str">
        <f>INDEX(EUconst_FallBackListNames,C1097-10)</f>
        <v>Подинсталация за технологични емисии, CBAM</v>
      </c>
      <c r="J1097" s="1306"/>
      <c r="K1097" s="1306"/>
      <c r="L1097" s="1307"/>
      <c r="M1097" s="1308" t="str">
        <f>IF(ISBLANK(INDEX(CNTR_FallBackSubInstRelevant,C1097-10)),"",IF(INDEX(CNTR_FallBackSubInstRelevant,C1097-10),EUConst_Relevant,EUConst_NotRelevant))</f>
        <v/>
      </c>
      <c r="N1097" s="1309"/>
      <c r="P1097" s="295" t="str">
        <f>Translations!$B$325</f>
        <v>Подробности: Fall-back BM</v>
      </c>
      <c r="R1097" s="668" t="str">
        <f>I1097</f>
        <v>Подинсталация за технологични емисии, CBAM</v>
      </c>
    </row>
    <row r="1098" spans="1:18" ht="5.0999999999999996" customHeight="1" x14ac:dyDescent="0.2"/>
    <row r="1099" spans="1:18" ht="25.5" customHeight="1" x14ac:dyDescent="0.2">
      <c r="E1099" s="736"/>
      <c r="F1099" s="736"/>
      <c r="G1099" s="736"/>
      <c r="H1099" s="746" t="str">
        <f>Translations!$B$271</f>
        <v>Референтна стойност</v>
      </c>
      <c r="I1099" s="1268">
        <f>INDEX(EUconst_EndOfPeriods,COLUMNS($I$281:I1099))</f>
        <v>2025</v>
      </c>
      <c r="J1099" s="1268">
        <f>INDEX(EUconst_EndOfPeriods,COLUMNS($I$281:J1099))</f>
        <v>2030</v>
      </c>
      <c r="K1099" s="1268">
        <f>INDEX(EUconst_EndOfPeriods,COLUMNS($I$281:K1099))</f>
        <v>2035</v>
      </c>
      <c r="L1099" s="1268">
        <f>INDEX(EUconst_EndOfPeriods,COLUMNS($I$281:L1099))</f>
        <v>2040</v>
      </c>
      <c r="M1099" s="1268">
        <f>INDEX(EUconst_EndOfPeriods,COLUMNS($I$281:M1099))</f>
        <v>2045</v>
      </c>
      <c r="N1099" s="1268">
        <f>INDEX(EUconst_EndOfPeriods,COLUMNS($I$281:N1099))</f>
        <v>2050</v>
      </c>
    </row>
    <row r="1100" spans="1:18" ht="12.75" customHeight="1" x14ac:dyDescent="0.2">
      <c r="E1100" s="736"/>
      <c r="F1100" s="736"/>
      <c r="G1100" s="736"/>
      <c r="H1100" s="456" t="str">
        <f>INDEX(G_FallBackBM!H:H,MATCH(P1101,G_FallBackBM!$P:$P,0)-1)</f>
        <v>t CO2e / t</v>
      </c>
      <c r="I1100" s="1269"/>
      <c r="J1100" s="1269"/>
      <c r="K1100" s="1269"/>
      <c r="L1100" s="1269"/>
      <c r="M1100" s="1269"/>
      <c r="N1100" s="1269"/>
    </row>
    <row r="1101" spans="1:18" ht="12.75" customHeight="1" x14ac:dyDescent="0.2">
      <c r="B1101" s="343"/>
      <c r="C1101" s="343"/>
      <c r="D1101" s="752" t="s">
        <v>117</v>
      </c>
      <c r="E1101" s="1275" t="str">
        <f>Translations!$B$319</f>
        <v>Цели в сравнение с базовата стойност</v>
      </c>
      <c r="F1101" s="1275"/>
      <c r="G1101" s="1276"/>
      <c r="H1101" s="764" t="str">
        <f>INDEX(G_FallBackBM!H:H,MATCH($P1101,G_FallBackBM!$P:$P,0))</f>
        <v/>
      </c>
      <c r="I1101" s="441" t="str">
        <f>INDEX(G_FallBackBM!I:I,MATCH($P1101,G_FallBackBM!$P:$P,0))</f>
        <v>N.A.</v>
      </c>
      <c r="J1101" s="441" t="str">
        <f>INDEX(G_FallBackBM!J:J,MATCH($P1101,G_FallBackBM!$P:$P,0))</f>
        <v>N.A.</v>
      </c>
      <c r="K1101" s="441" t="str">
        <f>INDEX(G_FallBackBM!K:K,MATCH($P1101,G_FallBackBM!$P:$P,0))</f>
        <v>N.A.</v>
      </c>
      <c r="L1101" s="441" t="str">
        <f>INDEX(G_FallBackBM!L:L,MATCH($P1101,G_FallBackBM!$P:$P,0))</f>
        <v>N.A.</v>
      </c>
      <c r="M1101" s="441" t="str">
        <f>INDEX(G_FallBackBM!M:M,MATCH($P1101,G_FallBackBM!$P:$P,0))</f>
        <v>N.A.</v>
      </c>
      <c r="N1101" s="441" t="str">
        <f>INDEX(G_FallBackBM!N:N,MATCH($P1101,G_FallBackBM!$P:$P,0))</f>
        <v>N.A.</v>
      </c>
      <c r="P1101" s="312" t="str">
        <f>EUconst_SubRelToBaseline&amp;R1097</f>
        <v>RelBL_Подинсталация за технологични емисии, CBAM</v>
      </c>
    </row>
    <row r="1102" spans="1:18" ht="12.75" customHeight="1" x14ac:dyDescent="0.2">
      <c r="B1102" s="343"/>
      <c r="C1102" s="343"/>
      <c r="D1102" s="752" t="s">
        <v>118</v>
      </c>
      <c r="E1102" s="1277" t="str">
        <f>Translations!$B$320</f>
        <v>Цели спрямо съответната стойност на БМ</v>
      </c>
      <c r="F1102" s="1277"/>
      <c r="G1102" s="1278"/>
      <c r="H1102" s="765">
        <f>INDEX(G_FallBackBM!H:H,MATCH($P1102,G_FallBackBM!$P:$P,0))</f>
        <v>0.97</v>
      </c>
      <c r="I1102" s="381" t="str">
        <f>INDEX(G_FallBackBM!I:I,MATCH($P1102,G_FallBackBM!$P:$P,0))</f>
        <v/>
      </c>
      <c r="J1102" s="381" t="str">
        <f>INDEX(G_FallBackBM!J:J,MATCH($P1102,G_FallBackBM!$P:$P,0))</f>
        <v/>
      </c>
      <c r="K1102" s="381" t="str">
        <f>INDEX(G_FallBackBM!K:K,MATCH($P1102,G_FallBackBM!$P:$P,0))</f>
        <v/>
      </c>
      <c r="L1102" s="381" t="str">
        <f>INDEX(G_FallBackBM!L:L,MATCH($P1102,G_FallBackBM!$P:$P,0))</f>
        <v/>
      </c>
      <c r="M1102" s="381" t="str">
        <f>INDEX(G_FallBackBM!M:M,MATCH($P1102,G_FallBackBM!$P:$P,0))</f>
        <v/>
      </c>
      <c r="N1102" s="381" t="str">
        <f>INDEX(G_FallBackBM!N:N,MATCH($P1102,G_FallBackBM!$P:$P,0))</f>
        <v/>
      </c>
      <c r="P1102" s="312" t="str">
        <f>EUconst_SubRelToBM&amp;R1097</f>
        <v>RelBM_Подинсталация за технологични емисии, CBAM</v>
      </c>
    </row>
    <row r="1103" spans="1:18" ht="5.0999999999999996" customHeight="1" x14ac:dyDescent="0.2">
      <c r="B1103" s="343"/>
      <c r="C1103" s="343"/>
    </row>
    <row r="1104" spans="1:18" ht="25.5" customHeight="1" x14ac:dyDescent="0.2">
      <c r="B1104" s="343"/>
      <c r="C1104" s="343"/>
      <c r="D1104" s="736"/>
      <c r="E1104" s="736"/>
      <c r="F1104" s="736"/>
      <c r="G1104" s="736"/>
      <c r="H1104" s="746" t="str">
        <f>Translations!$B$271</f>
        <v>Референтна стойност</v>
      </c>
      <c r="I1104" s="1268">
        <f>INDEX(EUconst_EndOfPeriods,COLUMNS($I$281:I1104))</f>
        <v>2025</v>
      </c>
      <c r="J1104" s="1268">
        <f>INDEX(EUconst_EndOfPeriods,COLUMNS($I$281:J1104))</f>
        <v>2030</v>
      </c>
      <c r="K1104" s="1268">
        <f>INDEX(EUconst_EndOfPeriods,COLUMNS($I$281:K1104))</f>
        <v>2035</v>
      </c>
      <c r="L1104" s="1268">
        <f>INDEX(EUconst_EndOfPeriods,COLUMNS($I$281:L1104))</f>
        <v>2040</v>
      </c>
      <c r="M1104" s="1268">
        <f>INDEX(EUconst_EndOfPeriods,COLUMNS($I$281:M1104))</f>
        <v>2045</v>
      </c>
      <c r="N1104" s="1268">
        <f>INDEX(EUconst_EndOfPeriods,COLUMNS($I$281:N1104))</f>
        <v>2050</v>
      </c>
    </row>
    <row r="1105" spans="2:16" ht="12.75" customHeight="1" x14ac:dyDescent="0.2">
      <c r="B1105" s="343"/>
      <c r="C1105" s="343"/>
      <c r="G1105" s="736"/>
      <c r="H1105" s="456" t="str">
        <f>H1100</f>
        <v>t CO2e / t</v>
      </c>
      <c r="I1105" s="1269"/>
      <c r="J1105" s="1269"/>
      <c r="K1105" s="1269"/>
      <c r="L1105" s="1269"/>
      <c r="M1105" s="1269"/>
      <c r="N1105" s="1269"/>
    </row>
    <row r="1106" spans="2:16" ht="12.75" customHeight="1" x14ac:dyDescent="0.2">
      <c r="B1106" s="343"/>
      <c r="C1106" s="343"/>
      <c r="D1106" s="752" t="s">
        <v>119</v>
      </c>
      <c r="E1106" s="1274" t="str">
        <f>Translations!$B$321</f>
        <v>Абсолютно специфично намаление в сравнение с изходното ниво</v>
      </c>
      <c r="F1106" s="1274"/>
      <c r="G1106" s="1274"/>
      <c r="H1106" s="766" t="str">
        <f>INDEX(G_FallBackBM!H:H,MATCH($P1106,G_FallBackBM!$P:$P,0))</f>
        <v/>
      </c>
      <c r="I1106" s="767" t="str">
        <f>INDEX(G_FallBackBM!I:I,MATCH($P1106,G_FallBackBM!$P:$P,0))</f>
        <v/>
      </c>
      <c r="J1106" s="767" t="str">
        <f>INDEX(G_FallBackBM!J:J,MATCH($P1106,G_FallBackBM!$P:$P,0))</f>
        <v/>
      </c>
      <c r="K1106" s="767" t="str">
        <f>INDEX(G_FallBackBM!K:K,MATCH($P1106,G_FallBackBM!$P:$P,0))</f>
        <v/>
      </c>
      <c r="L1106" s="767" t="str">
        <f>INDEX(G_FallBackBM!L:L,MATCH($P1106,G_FallBackBM!$P:$P,0))</f>
        <v/>
      </c>
      <c r="M1106" s="767" t="str">
        <f>INDEX(G_FallBackBM!M:M,MATCH($P1106,G_FallBackBM!$P:$P,0))</f>
        <v/>
      </c>
      <c r="N1106" s="767" t="str">
        <f>INDEX(G_FallBackBM!N:N,MATCH($P1106,G_FallBackBM!$P:$P,0))</f>
        <v/>
      </c>
      <c r="P1106" s="175" t="str">
        <f>EUconst_SubAbsoluteReduction&amp;R1097</f>
        <v>AbsRed_Подинсталация за технологични емисии, CBAM</v>
      </c>
    </row>
    <row r="1107" spans="2:16" ht="5.0999999999999996" customHeight="1" x14ac:dyDescent="0.2">
      <c r="B1107" s="343"/>
      <c r="C1107" s="343"/>
    </row>
    <row r="1108" spans="2:16" ht="12.75" customHeight="1" x14ac:dyDescent="0.2">
      <c r="B1108" s="343"/>
      <c r="C1108" s="343"/>
      <c r="D1108" s="752" t="s">
        <v>120</v>
      </c>
      <c r="E1108" s="30" t="str">
        <f>Translations!$B$322</f>
        <v>Дял на въздействието на всяка мярка (100 % = стойността по точка iii.)</v>
      </c>
    </row>
    <row r="1109" spans="2:16" ht="5.0999999999999996" customHeight="1" x14ac:dyDescent="0.2">
      <c r="B1109" s="343"/>
      <c r="C1109" s="343"/>
    </row>
    <row r="1110" spans="2:16" ht="12.75" customHeight="1" x14ac:dyDescent="0.2">
      <c r="B1110" s="343"/>
      <c r="C1110" s="343"/>
      <c r="D1110" s="752"/>
      <c r="E1110" s="387" t="str">
        <f>Translations!$B$199</f>
        <v>Мярка</v>
      </c>
      <c r="F1110" s="644"/>
      <c r="G1110" s="1296" t="str">
        <f>Translations!$B$228</f>
        <v>Инвестиции</v>
      </c>
      <c r="H1110" s="1297"/>
      <c r="I1110" s="388">
        <v>2025</v>
      </c>
      <c r="J1110" s="388">
        <v>2030</v>
      </c>
      <c r="K1110" s="388">
        <v>2035</v>
      </c>
      <c r="L1110" s="388">
        <v>2040</v>
      </c>
      <c r="M1110" s="388">
        <v>2045</v>
      </c>
      <c r="N1110" s="388">
        <v>2050</v>
      </c>
    </row>
    <row r="1111" spans="2:16" ht="12.75" customHeight="1" x14ac:dyDescent="0.2">
      <c r="B1111" s="343"/>
      <c r="C1111" s="343"/>
      <c r="D1111" s="344">
        <v>1</v>
      </c>
      <c r="E1111" s="1310" t="str">
        <f>IF(INDEX(G_FallBackBM!E:E,MATCH($P1111,G_FallBackBM!$P:$P,0))="","",INDEX(G_FallBackBM!E:E,MATCH($P1111,G_FallBackBM!$P:$P,0)))</f>
        <v/>
      </c>
      <c r="F1111" s="1310"/>
      <c r="G1111" s="760" t="str">
        <f>IF(INDEX(G_FallBackBM!G:G,MATCH($P1111,G_FallBackBM!$P:$P,0))="","",INDEX(G_FallBackBM!G:G,MATCH($P1111,G_FallBackBM!$P:$P,0)))</f>
        <v/>
      </c>
      <c r="H1111" s="761"/>
      <c r="I1111" s="389" t="str">
        <f>IF($E1111="","",INDEX(G_FallBackBM!I:I,MATCH($P1111,G_FallBackBM!$P:$P,0)))</f>
        <v/>
      </c>
      <c r="J1111" s="389" t="str">
        <f>IF($E1111="","",INDEX(G_FallBackBM!J:J,MATCH($P1111,G_FallBackBM!$P:$P,0)))</f>
        <v/>
      </c>
      <c r="K1111" s="389" t="str">
        <f>IF($E1111="","",INDEX(G_FallBackBM!K:K,MATCH($P1111,G_FallBackBM!$P:$P,0)))</f>
        <v/>
      </c>
      <c r="L1111" s="389" t="str">
        <f>IF($E1111="","",INDEX(G_FallBackBM!L:L,MATCH($P1111,G_FallBackBM!$P:$P,0)))</f>
        <v/>
      </c>
      <c r="M1111" s="389" t="str">
        <f>IF($E1111="","",INDEX(G_FallBackBM!M:M,MATCH($P1111,G_FallBackBM!$P:$P,0)))</f>
        <v/>
      </c>
      <c r="N1111" s="389" t="str">
        <f>IF($E1111="","",INDEX(G_FallBackBM!N:N,MATCH($P1111,G_FallBackBM!$P:$P,0)))</f>
        <v/>
      </c>
      <c r="P1111" s="175" t="str">
        <f>EUconst_SubMeasureImpact&amp;R1097&amp;"_"&amp;D1111</f>
        <v>SubMeasImp_Подинсталация за технологични емисии, CBAM_1</v>
      </c>
    </row>
    <row r="1112" spans="2:16" ht="12.75" customHeight="1" x14ac:dyDescent="0.2">
      <c r="B1112" s="343"/>
      <c r="C1112" s="343"/>
      <c r="D1112" s="344">
        <v>2</v>
      </c>
      <c r="E1112" s="1298" t="str">
        <f>IF(INDEX(G_FallBackBM!E:E,MATCH($P1112,G_FallBackBM!$P:$P,0))="","",INDEX(G_FallBackBM!E:E,MATCH($P1112,G_FallBackBM!$P:$P,0)))</f>
        <v/>
      </c>
      <c r="F1112" s="1299"/>
      <c r="G1112" s="755" t="str">
        <f>IF(INDEX(G_FallBackBM!G:G,MATCH($P1112,G_FallBackBM!$P:$P,0))="","",INDEX(G_FallBackBM!G:G,MATCH($P1112,G_FallBackBM!$P:$P,0)))</f>
        <v/>
      </c>
      <c r="H1112" s="756"/>
      <c r="I1112" s="390" t="str">
        <f>IF($E1112="","",INDEX(G_FallBackBM!I:I,MATCH($P1112,G_FallBackBM!$P:$P,0)))</f>
        <v/>
      </c>
      <c r="J1112" s="390" t="str">
        <f>IF($E1112="","",INDEX(G_FallBackBM!J:J,MATCH($P1112,G_FallBackBM!$P:$P,0)))</f>
        <v/>
      </c>
      <c r="K1112" s="390" t="str">
        <f>IF($E1112="","",INDEX(G_FallBackBM!K:K,MATCH($P1112,G_FallBackBM!$P:$P,0)))</f>
        <v/>
      </c>
      <c r="L1112" s="390" t="str">
        <f>IF($E1112="","",INDEX(G_FallBackBM!L:L,MATCH($P1112,G_FallBackBM!$P:$P,0)))</f>
        <v/>
      </c>
      <c r="M1112" s="390" t="str">
        <f>IF($E1112="","",INDEX(G_FallBackBM!M:M,MATCH($P1112,G_FallBackBM!$P:$P,0)))</f>
        <v/>
      </c>
      <c r="N1112" s="390" t="str">
        <f>IF($E1112="","",INDEX(G_FallBackBM!N:N,MATCH($P1112,G_FallBackBM!$P:$P,0)))</f>
        <v/>
      </c>
      <c r="P1112" s="175" t="str">
        <f>EUconst_SubMeasureImpact&amp;R1097&amp;"_"&amp;D1112</f>
        <v>SubMeasImp_Подинсталация за технологични емисии, CBAM_2</v>
      </c>
    </row>
    <row r="1113" spans="2:16" ht="12.75" customHeight="1" x14ac:dyDescent="0.2">
      <c r="B1113" s="343"/>
      <c r="C1113" s="343"/>
      <c r="D1113" s="344">
        <v>3</v>
      </c>
      <c r="E1113" s="1298" t="str">
        <f>IF(INDEX(G_FallBackBM!E:E,MATCH($P1113,G_FallBackBM!$P:$P,0))="","",INDEX(G_FallBackBM!E:E,MATCH($P1113,G_FallBackBM!$P:$P,0)))</f>
        <v/>
      </c>
      <c r="F1113" s="1299"/>
      <c r="G1113" s="755" t="str">
        <f>IF(INDEX(G_FallBackBM!G:G,MATCH($P1113,G_FallBackBM!$P:$P,0))="","",INDEX(G_FallBackBM!G:G,MATCH($P1113,G_FallBackBM!$P:$P,0)))</f>
        <v/>
      </c>
      <c r="H1113" s="756"/>
      <c r="I1113" s="390" t="str">
        <f>IF($E1113="","",INDEX(G_FallBackBM!I:I,MATCH($P1113,G_FallBackBM!$P:$P,0)))</f>
        <v/>
      </c>
      <c r="J1113" s="390" t="str">
        <f>IF($E1113="","",INDEX(G_FallBackBM!J:J,MATCH($P1113,G_FallBackBM!$P:$P,0)))</f>
        <v/>
      </c>
      <c r="K1113" s="390" t="str">
        <f>IF($E1113="","",INDEX(G_FallBackBM!K:K,MATCH($P1113,G_FallBackBM!$P:$P,0)))</f>
        <v/>
      </c>
      <c r="L1113" s="390" t="str">
        <f>IF($E1113="","",INDEX(G_FallBackBM!L:L,MATCH($P1113,G_FallBackBM!$P:$P,0)))</f>
        <v/>
      </c>
      <c r="M1113" s="390" t="str">
        <f>IF($E1113="","",INDEX(G_FallBackBM!M:M,MATCH($P1113,G_FallBackBM!$P:$P,0)))</f>
        <v/>
      </c>
      <c r="N1113" s="390" t="str">
        <f>IF($E1113="","",INDEX(G_FallBackBM!N:N,MATCH($P1113,G_FallBackBM!$P:$P,0)))</f>
        <v/>
      </c>
      <c r="P1113" s="175" t="str">
        <f>EUconst_SubMeasureImpact&amp;R1097&amp;"_"&amp;D1113</f>
        <v>SubMeasImp_Подинсталация за технологични емисии, CBAM_3</v>
      </c>
    </row>
    <row r="1114" spans="2:16" ht="12.75" customHeight="1" x14ac:dyDescent="0.2">
      <c r="B1114" s="343"/>
      <c r="C1114" s="343"/>
      <c r="D1114" s="344">
        <v>4</v>
      </c>
      <c r="E1114" s="1298" t="str">
        <f>IF(INDEX(G_FallBackBM!E:E,MATCH($P1114,G_FallBackBM!$P:$P,0))="","",INDEX(G_FallBackBM!E:E,MATCH($P1114,G_FallBackBM!$P:$P,0)))</f>
        <v/>
      </c>
      <c r="F1114" s="1299"/>
      <c r="G1114" s="755" t="str">
        <f>IF(INDEX(G_FallBackBM!G:G,MATCH($P1114,G_FallBackBM!$P:$P,0))="","",INDEX(G_FallBackBM!G:G,MATCH($P1114,G_FallBackBM!$P:$P,0)))</f>
        <v/>
      </c>
      <c r="H1114" s="756"/>
      <c r="I1114" s="390" t="str">
        <f>IF($E1114="","",INDEX(G_FallBackBM!I:I,MATCH($P1114,G_FallBackBM!$P:$P,0)))</f>
        <v/>
      </c>
      <c r="J1114" s="390" t="str">
        <f>IF($E1114="","",INDEX(G_FallBackBM!J:J,MATCH($P1114,G_FallBackBM!$P:$P,0)))</f>
        <v/>
      </c>
      <c r="K1114" s="390" t="str">
        <f>IF($E1114="","",INDEX(G_FallBackBM!K:K,MATCH($P1114,G_FallBackBM!$P:$P,0)))</f>
        <v/>
      </c>
      <c r="L1114" s="390" t="str">
        <f>IF($E1114="","",INDEX(G_FallBackBM!L:L,MATCH($P1114,G_FallBackBM!$P:$P,0)))</f>
        <v/>
      </c>
      <c r="M1114" s="390" t="str">
        <f>IF($E1114="","",INDEX(G_FallBackBM!M:M,MATCH($P1114,G_FallBackBM!$P:$P,0)))</f>
        <v/>
      </c>
      <c r="N1114" s="390" t="str">
        <f>IF($E1114="","",INDEX(G_FallBackBM!N:N,MATCH($P1114,G_FallBackBM!$P:$P,0)))</f>
        <v/>
      </c>
      <c r="P1114" s="175" t="str">
        <f>EUconst_SubMeasureImpact&amp;R1097&amp;"_"&amp;D1114</f>
        <v>SubMeasImp_Подинсталация за технологични емисии, CBAM_4</v>
      </c>
    </row>
    <row r="1115" spans="2:16" ht="12.75" customHeight="1" x14ac:dyDescent="0.2">
      <c r="B1115" s="343"/>
      <c r="C1115" s="343"/>
      <c r="D1115" s="344">
        <v>5</v>
      </c>
      <c r="E1115" s="1298" t="str">
        <f>IF(INDEX(G_FallBackBM!E:E,MATCH($P1115,G_FallBackBM!$P:$P,0))="","",INDEX(G_FallBackBM!E:E,MATCH($P1115,G_FallBackBM!$P:$P,0)))</f>
        <v/>
      </c>
      <c r="F1115" s="1299"/>
      <c r="G1115" s="755" t="str">
        <f>IF(INDEX(G_FallBackBM!G:G,MATCH($P1115,G_FallBackBM!$P:$P,0))="","",INDEX(G_FallBackBM!G:G,MATCH($P1115,G_FallBackBM!$P:$P,0)))</f>
        <v/>
      </c>
      <c r="H1115" s="756"/>
      <c r="I1115" s="390" t="str">
        <f>IF($E1115="","",INDEX(G_FallBackBM!I:I,MATCH($P1115,G_FallBackBM!$P:$P,0)))</f>
        <v/>
      </c>
      <c r="J1115" s="390" t="str">
        <f>IF($E1115="","",INDEX(G_FallBackBM!J:J,MATCH($P1115,G_FallBackBM!$P:$P,0)))</f>
        <v/>
      </c>
      <c r="K1115" s="390" t="str">
        <f>IF($E1115="","",INDEX(G_FallBackBM!K:K,MATCH($P1115,G_FallBackBM!$P:$P,0)))</f>
        <v/>
      </c>
      <c r="L1115" s="390" t="str">
        <f>IF($E1115="","",INDEX(G_FallBackBM!L:L,MATCH($P1115,G_FallBackBM!$P:$P,0)))</f>
        <v/>
      </c>
      <c r="M1115" s="390" t="str">
        <f>IF($E1115="","",INDEX(G_FallBackBM!M:M,MATCH($P1115,G_FallBackBM!$P:$P,0)))</f>
        <v/>
      </c>
      <c r="N1115" s="390" t="str">
        <f>IF($E1115="","",INDEX(G_FallBackBM!N:N,MATCH($P1115,G_FallBackBM!$P:$P,0)))</f>
        <v/>
      </c>
      <c r="P1115" s="175" t="str">
        <f>EUconst_SubMeasureImpact&amp;R1097&amp;"_"&amp;D1115</f>
        <v>SubMeasImp_Подинсталация за технологични емисии, CBAM_5</v>
      </c>
    </row>
    <row r="1116" spans="2:16" ht="12.75" customHeight="1" x14ac:dyDescent="0.2">
      <c r="B1116" s="343"/>
      <c r="C1116" s="343"/>
      <c r="D1116" s="344">
        <v>6</v>
      </c>
      <c r="E1116" s="1298" t="str">
        <f>IF(INDEX(G_FallBackBM!E:E,MATCH($P1116,G_FallBackBM!$P:$P,0))="","",INDEX(G_FallBackBM!E:E,MATCH($P1116,G_FallBackBM!$P:$P,0)))</f>
        <v/>
      </c>
      <c r="F1116" s="1299"/>
      <c r="G1116" s="755" t="str">
        <f>IF(INDEX(G_FallBackBM!G:G,MATCH($P1116,G_FallBackBM!$P:$P,0))="","",INDEX(G_FallBackBM!G:G,MATCH($P1116,G_FallBackBM!$P:$P,0)))</f>
        <v/>
      </c>
      <c r="H1116" s="756"/>
      <c r="I1116" s="390" t="str">
        <f>IF($E1116="","",INDEX(G_FallBackBM!I:I,MATCH($P1116,G_FallBackBM!$P:$P,0)))</f>
        <v/>
      </c>
      <c r="J1116" s="390" t="str">
        <f>IF($E1116="","",INDEX(G_FallBackBM!J:J,MATCH($P1116,G_FallBackBM!$P:$P,0)))</f>
        <v/>
      </c>
      <c r="K1116" s="390" t="str">
        <f>IF($E1116="","",INDEX(G_FallBackBM!K:K,MATCH($P1116,G_FallBackBM!$P:$P,0)))</f>
        <v/>
      </c>
      <c r="L1116" s="390" t="str">
        <f>IF($E1116="","",INDEX(G_FallBackBM!L:L,MATCH($P1116,G_FallBackBM!$P:$P,0)))</f>
        <v/>
      </c>
      <c r="M1116" s="390" t="str">
        <f>IF($E1116="","",INDEX(G_FallBackBM!M:M,MATCH($P1116,G_FallBackBM!$P:$P,0)))</f>
        <v/>
      </c>
      <c r="N1116" s="390" t="str">
        <f>IF($E1116="","",INDEX(G_FallBackBM!N:N,MATCH($P1116,G_FallBackBM!$P:$P,0)))</f>
        <v/>
      </c>
      <c r="P1116" s="175" t="str">
        <f>EUconst_SubMeasureImpact&amp;R1097&amp;"_"&amp;D1116</f>
        <v>SubMeasImp_Подинсталация за технологични емисии, CBAM_6</v>
      </c>
    </row>
    <row r="1117" spans="2:16" ht="12.75" customHeight="1" x14ac:dyDescent="0.2">
      <c r="B1117" s="343"/>
      <c r="C1117" s="343"/>
      <c r="D1117" s="344">
        <v>7</v>
      </c>
      <c r="E1117" s="1298" t="str">
        <f>IF(INDEX(G_FallBackBM!E:E,MATCH($P1117,G_FallBackBM!$P:$P,0))="","",INDEX(G_FallBackBM!E:E,MATCH($P1117,G_FallBackBM!$P:$P,0)))</f>
        <v/>
      </c>
      <c r="F1117" s="1299"/>
      <c r="G1117" s="755" t="str">
        <f>IF(INDEX(G_FallBackBM!G:G,MATCH($P1117,G_FallBackBM!$P:$P,0))="","",INDEX(G_FallBackBM!G:G,MATCH($P1117,G_FallBackBM!$P:$P,0)))</f>
        <v/>
      </c>
      <c r="H1117" s="756"/>
      <c r="I1117" s="390" t="str">
        <f>IF($E1117="","",INDEX(G_FallBackBM!I:I,MATCH($P1117,G_FallBackBM!$P:$P,0)))</f>
        <v/>
      </c>
      <c r="J1117" s="390" t="str">
        <f>IF($E1117="","",INDEX(G_FallBackBM!J:J,MATCH($P1117,G_FallBackBM!$P:$P,0)))</f>
        <v/>
      </c>
      <c r="K1117" s="390" t="str">
        <f>IF($E1117="","",INDEX(G_FallBackBM!K:K,MATCH($P1117,G_FallBackBM!$P:$P,0)))</f>
        <v/>
      </c>
      <c r="L1117" s="390" t="str">
        <f>IF($E1117="","",INDEX(G_FallBackBM!L:L,MATCH($P1117,G_FallBackBM!$P:$P,0)))</f>
        <v/>
      </c>
      <c r="M1117" s="390" t="str">
        <f>IF($E1117="","",INDEX(G_FallBackBM!M:M,MATCH($P1117,G_FallBackBM!$P:$P,0)))</f>
        <v/>
      </c>
      <c r="N1117" s="390" t="str">
        <f>IF($E1117="","",INDEX(G_FallBackBM!N:N,MATCH($P1117,G_FallBackBM!$P:$P,0)))</f>
        <v/>
      </c>
      <c r="P1117" s="175" t="str">
        <f>EUconst_SubMeasureImpact&amp;R1097&amp;"_"&amp;D1117</f>
        <v>SubMeasImp_Подинсталация за технологични емисии, CBAM_7</v>
      </c>
    </row>
    <row r="1118" spans="2:16" ht="12.75" customHeight="1" x14ac:dyDescent="0.2">
      <c r="B1118" s="343"/>
      <c r="C1118" s="343"/>
      <c r="D1118" s="344">
        <v>8</v>
      </c>
      <c r="E1118" s="1298" t="str">
        <f>IF(INDEX(G_FallBackBM!E:E,MATCH($P1118,G_FallBackBM!$P:$P,0))="","",INDEX(G_FallBackBM!E:E,MATCH($P1118,G_FallBackBM!$P:$P,0)))</f>
        <v/>
      </c>
      <c r="F1118" s="1299"/>
      <c r="G1118" s="755" t="str">
        <f>IF(INDEX(G_FallBackBM!G:G,MATCH($P1118,G_FallBackBM!$P:$P,0))="","",INDEX(G_FallBackBM!G:G,MATCH($P1118,G_FallBackBM!$P:$P,0)))</f>
        <v/>
      </c>
      <c r="H1118" s="756"/>
      <c r="I1118" s="390" t="str">
        <f>IF($E1118="","",INDEX(G_FallBackBM!I:I,MATCH($P1118,G_FallBackBM!$P:$P,0)))</f>
        <v/>
      </c>
      <c r="J1118" s="390" t="str">
        <f>IF($E1118="","",INDEX(G_FallBackBM!J:J,MATCH($P1118,G_FallBackBM!$P:$P,0)))</f>
        <v/>
      </c>
      <c r="K1118" s="390" t="str">
        <f>IF($E1118="","",INDEX(G_FallBackBM!K:K,MATCH($P1118,G_FallBackBM!$P:$P,0)))</f>
        <v/>
      </c>
      <c r="L1118" s="390" t="str">
        <f>IF($E1118="","",INDEX(G_FallBackBM!L:L,MATCH($P1118,G_FallBackBM!$P:$P,0)))</f>
        <v/>
      </c>
      <c r="M1118" s="390" t="str">
        <f>IF($E1118="","",INDEX(G_FallBackBM!M:M,MATCH($P1118,G_FallBackBM!$P:$P,0)))</f>
        <v/>
      </c>
      <c r="N1118" s="390" t="str">
        <f>IF($E1118="","",INDEX(G_FallBackBM!N:N,MATCH($P1118,G_FallBackBM!$P:$P,0)))</f>
        <v/>
      </c>
      <c r="P1118" s="175" t="str">
        <f>EUconst_SubMeasureImpact&amp;R1097&amp;"_"&amp;D1118</f>
        <v>SubMeasImp_Подинсталация за технологични емисии, CBAM_8</v>
      </c>
    </row>
    <row r="1119" spans="2:16" ht="12.75" customHeight="1" x14ac:dyDescent="0.2">
      <c r="B1119" s="343"/>
      <c r="C1119" s="343"/>
      <c r="D1119" s="344">
        <v>9</v>
      </c>
      <c r="E1119" s="1298" t="str">
        <f>IF(INDEX(G_FallBackBM!E:E,MATCH($P1119,G_FallBackBM!$P:$P,0))="","",INDEX(G_FallBackBM!E:E,MATCH($P1119,G_FallBackBM!$P:$P,0)))</f>
        <v/>
      </c>
      <c r="F1119" s="1299"/>
      <c r="G1119" s="755" t="str">
        <f>IF(INDEX(G_FallBackBM!G:G,MATCH($P1119,G_FallBackBM!$P:$P,0))="","",INDEX(G_FallBackBM!G:G,MATCH($P1119,G_FallBackBM!$P:$P,0)))</f>
        <v/>
      </c>
      <c r="H1119" s="756"/>
      <c r="I1119" s="390" t="str">
        <f>IF($E1119="","",INDEX(G_FallBackBM!I:I,MATCH($P1119,G_FallBackBM!$P:$P,0)))</f>
        <v/>
      </c>
      <c r="J1119" s="390" t="str">
        <f>IF($E1119="","",INDEX(G_FallBackBM!J:J,MATCH($P1119,G_FallBackBM!$P:$P,0)))</f>
        <v/>
      </c>
      <c r="K1119" s="390" t="str">
        <f>IF($E1119="","",INDEX(G_FallBackBM!K:K,MATCH($P1119,G_FallBackBM!$P:$P,0)))</f>
        <v/>
      </c>
      <c r="L1119" s="390" t="str">
        <f>IF($E1119="","",INDEX(G_FallBackBM!L:L,MATCH($P1119,G_FallBackBM!$P:$P,0)))</f>
        <v/>
      </c>
      <c r="M1119" s="390" t="str">
        <f>IF($E1119="","",INDEX(G_FallBackBM!M:M,MATCH($P1119,G_FallBackBM!$P:$P,0)))</f>
        <v/>
      </c>
      <c r="N1119" s="390" t="str">
        <f>IF($E1119="","",INDEX(G_FallBackBM!N:N,MATCH($P1119,G_FallBackBM!$P:$P,0)))</f>
        <v/>
      </c>
      <c r="P1119" s="175" t="str">
        <f>EUconst_SubMeasureImpact&amp;R1097&amp;"_"&amp;D1119</f>
        <v>SubMeasImp_Подинсталация за технологични емисии, CBAM_9</v>
      </c>
    </row>
    <row r="1120" spans="2:16" ht="12.75" customHeight="1" x14ac:dyDescent="0.2">
      <c r="B1120" s="343"/>
      <c r="C1120" s="343"/>
      <c r="D1120" s="344">
        <v>10</v>
      </c>
      <c r="E1120" s="1300" t="str">
        <f>IF(INDEX(G_FallBackBM!E:E,MATCH($P1120,G_FallBackBM!$P:$P,0))="","",INDEX(G_FallBackBM!E:E,MATCH($P1120,G_FallBackBM!$P:$P,0)))</f>
        <v/>
      </c>
      <c r="F1120" s="1301"/>
      <c r="G1120" s="753" t="str">
        <f>IF(INDEX(G_FallBackBM!G:G,MATCH($P1120,G_FallBackBM!$P:$P,0))="","",INDEX(G_FallBackBM!G:G,MATCH($P1120,G_FallBackBM!$P:$P,0)))</f>
        <v/>
      </c>
      <c r="H1120" s="754"/>
      <c r="I1120" s="391" t="str">
        <f>IF($E1120="","",INDEX(G_FallBackBM!I:I,MATCH($P1120,G_FallBackBM!$P:$P,0)))</f>
        <v/>
      </c>
      <c r="J1120" s="391" t="str">
        <f>IF($E1120="","",INDEX(G_FallBackBM!J:J,MATCH($P1120,G_FallBackBM!$P:$P,0)))</f>
        <v/>
      </c>
      <c r="K1120" s="391" t="str">
        <f>IF($E1120="","",INDEX(G_FallBackBM!K:K,MATCH($P1120,G_FallBackBM!$P:$P,0)))</f>
        <v/>
      </c>
      <c r="L1120" s="391" t="str">
        <f>IF($E1120="","",INDEX(G_FallBackBM!L:L,MATCH($P1120,G_FallBackBM!$P:$P,0)))</f>
        <v/>
      </c>
      <c r="M1120" s="391" t="str">
        <f>IF($E1120="","",INDEX(G_FallBackBM!M:M,MATCH($P1120,G_FallBackBM!$P:$P,0)))</f>
        <v/>
      </c>
      <c r="N1120" s="391" t="str">
        <f>IF($E1120="","",INDEX(G_FallBackBM!N:N,MATCH($P1120,G_FallBackBM!$P:$P,0)))</f>
        <v/>
      </c>
      <c r="P1120" s="175" t="str">
        <f>EUconst_SubMeasureImpact&amp;R1097&amp;"_"&amp;D1120</f>
        <v>SubMeasImp_Подинсталация за технологични емисии, CBAM_10</v>
      </c>
    </row>
    <row r="1121" spans="2:16" ht="12.75" customHeight="1" x14ac:dyDescent="0.2">
      <c r="B1121" s="343"/>
      <c r="C1121" s="343"/>
      <c r="H1121" s="669" t="str">
        <f>Translations!$B$323</f>
        <v>ОБЩО</v>
      </c>
      <c r="I1121" s="434" t="str">
        <f>IF(COUNT(I1111:I1120)=0,"",SUM(I1111:I1120))</f>
        <v/>
      </c>
      <c r="J1121" s="434" t="str">
        <f t="shared" ref="J1121:N1121" si="92">IF(COUNT(J1111:J1120)=0,"",SUM(J1111:J1120))</f>
        <v/>
      </c>
      <c r="K1121" s="434" t="str">
        <f t="shared" si="92"/>
        <v/>
      </c>
      <c r="L1121" s="434" t="str">
        <f t="shared" si="92"/>
        <v/>
      </c>
      <c r="M1121" s="434" t="str">
        <f t="shared" si="92"/>
        <v/>
      </c>
      <c r="N1121" s="434" t="str">
        <f t="shared" si="92"/>
        <v/>
      </c>
    </row>
    <row r="1122" spans="2:16" ht="5.0999999999999996" customHeight="1" x14ac:dyDescent="0.2">
      <c r="B1122" s="343"/>
      <c r="C1122" s="343"/>
    </row>
    <row r="1123" spans="2:16" ht="12.75" customHeight="1" x14ac:dyDescent="0.2">
      <c r="B1123" s="343"/>
      <c r="C1123" s="343"/>
      <c r="D1123" s="752" t="s">
        <v>121</v>
      </c>
      <c r="E1123" s="30" t="str">
        <f>Translations!$B$324</f>
        <v>Дял на въздействието на всяка мярка (100 % = референтна стойност по време на изходното ниво, точка i.)</v>
      </c>
    </row>
    <row r="1124" spans="2:16" ht="5.0999999999999996" customHeight="1" x14ac:dyDescent="0.2">
      <c r="B1124" s="343"/>
      <c r="C1124" s="343"/>
    </row>
    <row r="1125" spans="2:16" ht="12.75" customHeight="1" x14ac:dyDescent="0.2">
      <c r="B1125" s="343"/>
      <c r="C1125" s="343"/>
      <c r="E1125" s="387" t="str">
        <f>Translations!$B$199</f>
        <v>Мярка</v>
      </c>
      <c r="F1125" s="644"/>
      <c r="G1125" s="435" t="str">
        <f>Translations!$B$228</f>
        <v>Инвестиции</v>
      </c>
      <c r="I1125" s="388">
        <v>2025</v>
      </c>
      <c r="J1125" s="388">
        <v>2030</v>
      </c>
      <c r="K1125" s="388">
        <v>2035</v>
      </c>
      <c r="L1125" s="388">
        <v>2040</v>
      </c>
      <c r="M1125" s="388">
        <v>2045</v>
      </c>
      <c r="N1125" s="388">
        <v>2050</v>
      </c>
    </row>
    <row r="1126" spans="2:16" ht="12.75" customHeight="1" x14ac:dyDescent="0.2">
      <c r="B1126" s="343"/>
      <c r="C1126" s="343"/>
      <c r="D1126" s="344">
        <v>1</v>
      </c>
      <c r="E1126" s="1310" t="str">
        <f t="shared" ref="E1126:E1135" si="93">E1111</f>
        <v/>
      </c>
      <c r="F1126" s="1310"/>
      <c r="G1126" s="760" t="str">
        <f t="shared" ref="G1126:G1135" si="94">G1111</f>
        <v/>
      </c>
      <c r="H1126" s="761"/>
      <c r="I1126" s="389" t="str">
        <f>IF($E1126="","",I1111*IF(INDEX(G_FallBackBM!$H:$H,MATCH($P1126,G_FallBackBM!$P:$P,0))=0,0,SUM(INDEX(G_FallBackBM!I:I,MATCH($P1126,G_FallBackBM!$P:$P,0)))/INDEX(G_FallBackBM!$H:$H,MATCH($P1126,G_FallBackBM!$P:$P,0))))</f>
        <v/>
      </c>
      <c r="J1126" s="389" t="str">
        <f>IF($E1126="","",J1111*IF(INDEX(G_FallBackBM!$H:$H,MATCH($P1126,G_FallBackBM!$P:$P,0))=0,0,SUM(INDEX(G_FallBackBM!J:J,MATCH($P1126,G_FallBackBM!$P:$P,0)))/INDEX(G_FallBackBM!$H:$H,MATCH($P1126,G_FallBackBM!$P:$P,0))))</f>
        <v/>
      </c>
      <c r="K1126" s="389" t="str">
        <f>IF($E1126="","",K1111*IF(INDEX(G_FallBackBM!$H:$H,MATCH($P1126,G_FallBackBM!$P:$P,0))=0,0,SUM(INDEX(G_FallBackBM!K:K,MATCH($P1126,G_FallBackBM!$P:$P,0)))/INDEX(G_FallBackBM!$H:$H,MATCH($P1126,G_FallBackBM!$P:$P,0))))</f>
        <v/>
      </c>
      <c r="L1126" s="389" t="str">
        <f>IF($E1126="","",L1111*IF(INDEX(G_FallBackBM!$H:$H,MATCH($P1126,G_FallBackBM!$P:$P,0))=0,0,SUM(INDEX(G_FallBackBM!L:L,MATCH($P1126,G_FallBackBM!$P:$P,0)))/INDEX(G_FallBackBM!$H:$H,MATCH($P1126,G_FallBackBM!$P:$P,0))))</f>
        <v/>
      </c>
      <c r="M1126" s="389" t="str">
        <f>IF($E1126="","",M1111*IF(INDEX(G_FallBackBM!$H:$H,MATCH($P1126,G_FallBackBM!$P:$P,0))=0,0,SUM(INDEX(G_FallBackBM!M:M,MATCH($P1126,G_FallBackBM!$P:$P,0)))/INDEX(G_FallBackBM!$H:$H,MATCH($P1126,G_FallBackBM!$P:$P,0))))</f>
        <v/>
      </c>
      <c r="N1126" s="389" t="str">
        <f>IF($E1126="","",N1111*IF(INDEX(G_FallBackBM!$H:$H,MATCH($P1126,G_FallBackBM!$P:$P,0))=0,0,SUM(INDEX(G_FallBackBM!N:N,MATCH($P1126,G_FallBackBM!$P:$P,0)))/INDEX(G_FallBackBM!$H:$H,MATCH($P1126,G_FallBackBM!$P:$P,0))))</f>
        <v/>
      </c>
      <c r="P1126" s="175" t="str">
        <f>EUconst_SubAbsoluteReduction&amp;R1097</f>
        <v>AbsRed_Подинсталация за технологични емисии, CBAM</v>
      </c>
    </row>
    <row r="1127" spans="2:16" ht="12.75" customHeight="1" x14ac:dyDescent="0.2">
      <c r="B1127" s="343"/>
      <c r="C1127" s="343"/>
      <c r="D1127" s="344">
        <v>2</v>
      </c>
      <c r="E1127" s="1298" t="str">
        <f t="shared" si="93"/>
        <v/>
      </c>
      <c r="F1127" s="1299"/>
      <c r="G1127" s="755" t="str">
        <f t="shared" si="94"/>
        <v/>
      </c>
      <c r="H1127" s="756"/>
      <c r="I1127" s="390" t="str">
        <f>IF($E1127="","",I1112*IF(INDEX(G_FallBackBM!$H:$H,MATCH($P1127,G_FallBackBM!$P:$P,0))=0,0,SUM(INDEX(G_FallBackBM!I:I,MATCH($P1127,G_FallBackBM!$P:$P,0)))/INDEX(G_FallBackBM!$H:$H,MATCH($P1127,G_FallBackBM!$P:$P,0))))</f>
        <v/>
      </c>
      <c r="J1127" s="390" t="str">
        <f>IF($E1127="","",J1112*IF(INDEX(G_FallBackBM!$H:$H,MATCH($P1127,G_FallBackBM!$P:$P,0))=0,0,SUM(INDEX(G_FallBackBM!J:J,MATCH($P1127,G_FallBackBM!$P:$P,0)))/INDEX(G_FallBackBM!$H:$H,MATCH($P1127,G_FallBackBM!$P:$P,0))))</f>
        <v/>
      </c>
      <c r="K1127" s="390" t="str">
        <f>IF($E1127="","",K1112*IF(INDEX(G_FallBackBM!$H:$H,MATCH($P1127,G_FallBackBM!$P:$P,0))=0,0,SUM(INDEX(G_FallBackBM!K:K,MATCH($P1127,G_FallBackBM!$P:$P,0)))/INDEX(G_FallBackBM!$H:$H,MATCH($P1127,G_FallBackBM!$P:$P,0))))</f>
        <v/>
      </c>
      <c r="L1127" s="390" t="str">
        <f>IF($E1127="","",L1112*IF(INDEX(G_FallBackBM!$H:$H,MATCH($P1127,G_FallBackBM!$P:$P,0))=0,0,SUM(INDEX(G_FallBackBM!L:L,MATCH($P1127,G_FallBackBM!$P:$P,0)))/INDEX(G_FallBackBM!$H:$H,MATCH($P1127,G_FallBackBM!$P:$P,0))))</f>
        <v/>
      </c>
      <c r="M1127" s="390" t="str">
        <f>IF($E1127="","",M1112*IF(INDEX(G_FallBackBM!$H:$H,MATCH($P1127,G_FallBackBM!$P:$P,0))=0,0,SUM(INDEX(G_FallBackBM!M:M,MATCH($P1127,G_FallBackBM!$P:$P,0)))/INDEX(G_FallBackBM!$H:$H,MATCH($P1127,G_FallBackBM!$P:$P,0))))</f>
        <v/>
      </c>
      <c r="N1127" s="390" t="str">
        <f>IF($E1127="","",N1112*IF(INDEX(G_FallBackBM!$H:$H,MATCH($P1127,G_FallBackBM!$P:$P,0))=0,0,SUM(INDEX(G_FallBackBM!N:N,MATCH($P1127,G_FallBackBM!$P:$P,0)))/INDEX(G_FallBackBM!$H:$H,MATCH($P1127,G_FallBackBM!$P:$P,0))))</f>
        <v/>
      </c>
      <c r="P1127" s="175" t="str">
        <f>EUconst_SubAbsoluteReduction&amp;R1097</f>
        <v>AbsRed_Подинсталация за технологични емисии, CBAM</v>
      </c>
    </row>
    <row r="1128" spans="2:16" ht="12.75" customHeight="1" x14ac:dyDescent="0.2">
      <c r="B1128" s="343"/>
      <c r="C1128" s="343"/>
      <c r="D1128" s="344">
        <v>3</v>
      </c>
      <c r="E1128" s="1298" t="str">
        <f t="shared" si="93"/>
        <v/>
      </c>
      <c r="F1128" s="1299"/>
      <c r="G1128" s="755" t="str">
        <f t="shared" si="94"/>
        <v/>
      </c>
      <c r="H1128" s="756"/>
      <c r="I1128" s="390" t="str">
        <f>IF($E1128="","",I1113*IF(INDEX(G_FallBackBM!$H:$H,MATCH($P1128,G_FallBackBM!$P:$P,0))=0,0,SUM(INDEX(G_FallBackBM!I:I,MATCH($P1128,G_FallBackBM!$P:$P,0)))/INDEX(G_FallBackBM!$H:$H,MATCH($P1128,G_FallBackBM!$P:$P,0))))</f>
        <v/>
      </c>
      <c r="J1128" s="390" t="str">
        <f>IF($E1128="","",J1113*IF(INDEX(G_FallBackBM!$H:$H,MATCH($P1128,G_FallBackBM!$P:$P,0))=0,0,SUM(INDEX(G_FallBackBM!J:J,MATCH($P1128,G_FallBackBM!$P:$P,0)))/INDEX(G_FallBackBM!$H:$H,MATCH($P1128,G_FallBackBM!$P:$P,0))))</f>
        <v/>
      </c>
      <c r="K1128" s="390" t="str">
        <f>IF($E1128="","",K1113*IF(INDEX(G_FallBackBM!$H:$H,MATCH($P1128,G_FallBackBM!$P:$P,0))=0,0,SUM(INDEX(G_FallBackBM!K:K,MATCH($P1128,G_FallBackBM!$P:$P,0)))/INDEX(G_FallBackBM!$H:$H,MATCH($P1128,G_FallBackBM!$P:$P,0))))</f>
        <v/>
      </c>
      <c r="L1128" s="390" t="str">
        <f>IF($E1128="","",L1113*IF(INDEX(G_FallBackBM!$H:$H,MATCH($P1128,G_FallBackBM!$P:$P,0))=0,0,SUM(INDEX(G_FallBackBM!L:L,MATCH($P1128,G_FallBackBM!$P:$P,0)))/INDEX(G_FallBackBM!$H:$H,MATCH($P1128,G_FallBackBM!$P:$P,0))))</f>
        <v/>
      </c>
      <c r="M1128" s="390" t="str">
        <f>IF($E1128="","",M1113*IF(INDEX(G_FallBackBM!$H:$H,MATCH($P1128,G_FallBackBM!$P:$P,0))=0,0,SUM(INDEX(G_FallBackBM!M:M,MATCH($P1128,G_FallBackBM!$P:$P,0)))/INDEX(G_FallBackBM!$H:$H,MATCH($P1128,G_FallBackBM!$P:$P,0))))</f>
        <v/>
      </c>
      <c r="N1128" s="390" t="str">
        <f>IF($E1128="","",N1113*IF(INDEX(G_FallBackBM!$H:$H,MATCH($P1128,G_FallBackBM!$P:$P,0))=0,0,SUM(INDEX(G_FallBackBM!N:N,MATCH($P1128,G_FallBackBM!$P:$P,0)))/INDEX(G_FallBackBM!$H:$H,MATCH($P1128,G_FallBackBM!$P:$P,0))))</f>
        <v/>
      </c>
      <c r="P1128" s="175" t="str">
        <f>EUconst_SubAbsoluteReduction&amp;R1097</f>
        <v>AbsRed_Подинсталация за технологични емисии, CBAM</v>
      </c>
    </row>
    <row r="1129" spans="2:16" ht="12.75" customHeight="1" x14ac:dyDescent="0.2">
      <c r="B1129" s="343"/>
      <c r="C1129" s="343"/>
      <c r="D1129" s="344">
        <v>4</v>
      </c>
      <c r="E1129" s="1298" t="str">
        <f t="shared" si="93"/>
        <v/>
      </c>
      <c r="F1129" s="1299"/>
      <c r="G1129" s="755" t="str">
        <f t="shared" si="94"/>
        <v/>
      </c>
      <c r="H1129" s="756"/>
      <c r="I1129" s="390" t="str">
        <f>IF($E1129="","",I1114*IF(INDEX(G_FallBackBM!$H:$H,MATCH($P1129,G_FallBackBM!$P:$P,0))=0,0,SUM(INDEX(G_FallBackBM!I:I,MATCH($P1129,G_FallBackBM!$P:$P,0)))/INDEX(G_FallBackBM!$H:$H,MATCH($P1129,G_FallBackBM!$P:$P,0))))</f>
        <v/>
      </c>
      <c r="J1129" s="390" t="str">
        <f>IF($E1129="","",J1114*IF(INDEX(G_FallBackBM!$H:$H,MATCH($P1129,G_FallBackBM!$P:$P,0))=0,0,SUM(INDEX(G_FallBackBM!J:J,MATCH($P1129,G_FallBackBM!$P:$P,0)))/INDEX(G_FallBackBM!$H:$H,MATCH($P1129,G_FallBackBM!$P:$P,0))))</f>
        <v/>
      </c>
      <c r="K1129" s="390" t="str">
        <f>IF($E1129="","",K1114*IF(INDEX(G_FallBackBM!$H:$H,MATCH($P1129,G_FallBackBM!$P:$P,0))=0,0,SUM(INDEX(G_FallBackBM!K:K,MATCH($P1129,G_FallBackBM!$P:$P,0)))/INDEX(G_FallBackBM!$H:$H,MATCH($P1129,G_FallBackBM!$P:$P,0))))</f>
        <v/>
      </c>
      <c r="L1129" s="390" t="str">
        <f>IF($E1129="","",L1114*IF(INDEX(G_FallBackBM!$H:$H,MATCH($P1129,G_FallBackBM!$P:$P,0))=0,0,SUM(INDEX(G_FallBackBM!L:L,MATCH($P1129,G_FallBackBM!$P:$P,0)))/INDEX(G_FallBackBM!$H:$H,MATCH($P1129,G_FallBackBM!$P:$P,0))))</f>
        <v/>
      </c>
      <c r="M1129" s="390" t="str">
        <f>IF($E1129="","",M1114*IF(INDEX(G_FallBackBM!$H:$H,MATCH($P1129,G_FallBackBM!$P:$P,0))=0,0,SUM(INDEX(G_FallBackBM!M:M,MATCH($P1129,G_FallBackBM!$P:$P,0)))/INDEX(G_FallBackBM!$H:$H,MATCH($P1129,G_FallBackBM!$P:$P,0))))</f>
        <v/>
      </c>
      <c r="N1129" s="390" t="str">
        <f>IF($E1129="","",N1114*IF(INDEX(G_FallBackBM!$H:$H,MATCH($P1129,G_FallBackBM!$P:$P,0))=0,0,SUM(INDEX(G_FallBackBM!N:N,MATCH($P1129,G_FallBackBM!$P:$P,0)))/INDEX(G_FallBackBM!$H:$H,MATCH($P1129,G_FallBackBM!$P:$P,0))))</f>
        <v/>
      </c>
      <c r="P1129" s="175" t="str">
        <f>EUconst_SubAbsoluteReduction&amp;R1097</f>
        <v>AbsRed_Подинсталация за технологични емисии, CBAM</v>
      </c>
    </row>
    <row r="1130" spans="2:16" ht="12.75" customHeight="1" x14ac:dyDescent="0.2">
      <c r="B1130" s="343"/>
      <c r="C1130" s="343"/>
      <c r="D1130" s="344">
        <v>5</v>
      </c>
      <c r="E1130" s="1298" t="str">
        <f t="shared" si="93"/>
        <v/>
      </c>
      <c r="F1130" s="1299"/>
      <c r="G1130" s="755" t="str">
        <f t="shared" si="94"/>
        <v/>
      </c>
      <c r="H1130" s="756"/>
      <c r="I1130" s="390" t="str">
        <f>IF($E1130="","",I1115*IF(INDEX(G_FallBackBM!$H:$H,MATCH($P1130,G_FallBackBM!$P:$P,0))=0,0,SUM(INDEX(G_FallBackBM!I:I,MATCH($P1130,G_FallBackBM!$P:$P,0)))/INDEX(G_FallBackBM!$H:$H,MATCH($P1130,G_FallBackBM!$P:$P,0))))</f>
        <v/>
      </c>
      <c r="J1130" s="390" t="str">
        <f>IF($E1130="","",J1115*IF(INDEX(G_FallBackBM!$H:$H,MATCH($P1130,G_FallBackBM!$P:$P,0))=0,0,SUM(INDEX(G_FallBackBM!J:J,MATCH($P1130,G_FallBackBM!$P:$P,0)))/INDEX(G_FallBackBM!$H:$H,MATCH($P1130,G_FallBackBM!$P:$P,0))))</f>
        <v/>
      </c>
      <c r="K1130" s="390" t="str">
        <f>IF($E1130="","",K1115*IF(INDEX(G_FallBackBM!$H:$H,MATCH($P1130,G_FallBackBM!$P:$P,0))=0,0,SUM(INDEX(G_FallBackBM!K:K,MATCH($P1130,G_FallBackBM!$P:$P,0)))/INDEX(G_FallBackBM!$H:$H,MATCH($P1130,G_FallBackBM!$P:$P,0))))</f>
        <v/>
      </c>
      <c r="L1130" s="390" t="str">
        <f>IF($E1130="","",L1115*IF(INDEX(G_FallBackBM!$H:$H,MATCH($P1130,G_FallBackBM!$P:$P,0))=0,0,SUM(INDEX(G_FallBackBM!L:L,MATCH($P1130,G_FallBackBM!$P:$P,0)))/INDEX(G_FallBackBM!$H:$H,MATCH($P1130,G_FallBackBM!$P:$P,0))))</f>
        <v/>
      </c>
      <c r="M1130" s="390" t="str">
        <f>IF($E1130="","",M1115*IF(INDEX(G_FallBackBM!$H:$H,MATCH($P1130,G_FallBackBM!$P:$P,0))=0,0,SUM(INDEX(G_FallBackBM!M:M,MATCH($P1130,G_FallBackBM!$P:$P,0)))/INDEX(G_FallBackBM!$H:$H,MATCH($P1130,G_FallBackBM!$P:$P,0))))</f>
        <v/>
      </c>
      <c r="N1130" s="390" t="str">
        <f>IF($E1130="","",N1115*IF(INDEX(G_FallBackBM!$H:$H,MATCH($P1130,G_FallBackBM!$P:$P,0))=0,0,SUM(INDEX(G_FallBackBM!N:N,MATCH($P1130,G_FallBackBM!$P:$P,0)))/INDEX(G_FallBackBM!$H:$H,MATCH($P1130,G_FallBackBM!$P:$P,0))))</f>
        <v/>
      </c>
      <c r="P1130" s="175" t="str">
        <f>EUconst_SubAbsoluteReduction&amp;R1097</f>
        <v>AbsRed_Подинсталация за технологични емисии, CBAM</v>
      </c>
    </row>
    <row r="1131" spans="2:16" ht="12.75" customHeight="1" x14ac:dyDescent="0.2">
      <c r="B1131" s="343"/>
      <c r="C1131" s="343"/>
      <c r="D1131" s="344">
        <v>6</v>
      </c>
      <c r="E1131" s="1298" t="str">
        <f t="shared" si="93"/>
        <v/>
      </c>
      <c r="F1131" s="1299"/>
      <c r="G1131" s="755" t="str">
        <f t="shared" si="94"/>
        <v/>
      </c>
      <c r="H1131" s="756"/>
      <c r="I1131" s="390" t="str">
        <f>IF($E1131="","",I1116*IF(INDEX(G_FallBackBM!$H:$H,MATCH($P1131,G_FallBackBM!$P:$P,0))=0,0,SUM(INDEX(G_FallBackBM!I:I,MATCH($P1131,G_FallBackBM!$P:$P,0)))/INDEX(G_FallBackBM!$H:$H,MATCH($P1131,G_FallBackBM!$P:$P,0))))</f>
        <v/>
      </c>
      <c r="J1131" s="390" t="str">
        <f>IF($E1131="","",J1116*IF(INDEX(G_FallBackBM!$H:$H,MATCH($P1131,G_FallBackBM!$P:$P,0))=0,0,SUM(INDEX(G_FallBackBM!J:J,MATCH($P1131,G_FallBackBM!$P:$P,0)))/INDEX(G_FallBackBM!$H:$H,MATCH($P1131,G_FallBackBM!$P:$P,0))))</f>
        <v/>
      </c>
      <c r="K1131" s="390" t="str">
        <f>IF($E1131="","",K1116*IF(INDEX(G_FallBackBM!$H:$H,MATCH($P1131,G_FallBackBM!$P:$P,0))=0,0,SUM(INDEX(G_FallBackBM!K:K,MATCH($P1131,G_FallBackBM!$P:$P,0)))/INDEX(G_FallBackBM!$H:$H,MATCH($P1131,G_FallBackBM!$P:$P,0))))</f>
        <v/>
      </c>
      <c r="L1131" s="390" t="str">
        <f>IF($E1131="","",L1116*IF(INDEX(G_FallBackBM!$H:$H,MATCH($P1131,G_FallBackBM!$P:$P,0))=0,0,SUM(INDEX(G_FallBackBM!L:L,MATCH($P1131,G_FallBackBM!$P:$P,0)))/INDEX(G_FallBackBM!$H:$H,MATCH($P1131,G_FallBackBM!$P:$P,0))))</f>
        <v/>
      </c>
      <c r="M1131" s="390" t="str">
        <f>IF($E1131="","",M1116*IF(INDEX(G_FallBackBM!$H:$H,MATCH($P1131,G_FallBackBM!$P:$P,0))=0,0,SUM(INDEX(G_FallBackBM!M:M,MATCH($P1131,G_FallBackBM!$P:$P,0)))/INDEX(G_FallBackBM!$H:$H,MATCH($P1131,G_FallBackBM!$P:$P,0))))</f>
        <v/>
      </c>
      <c r="N1131" s="390" t="str">
        <f>IF($E1131="","",N1116*IF(INDEX(G_FallBackBM!$H:$H,MATCH($P1131,G_FallBackBM!$P:$P,0))=0,0,SUM(INDEX(G_FallBackBM!N:N,MATCH($P1131,G_FallBackBM!$P:$P,0)))/INDEX(G_FallBackBM!$H:$H,MATCH($P1131,G_FallBackBM!$P:$P,0))))</f>
        <v/>
      </c>
      <c r="P1131" s="175" t="str">
        <f>EUconst_SubAbsoluteReduction&amp;R1097</f>
        <v>AbsRed_Подинсталация за технологични емисии, CBAM</v>
      </c>
    </row>
    <row r="1132" spans="2:16" ht="12.75" customHeight="1" x14ac:dyDescent="0.2">
      <c r="B1132" s="343"/>
      <c r="C1132" s="343"/>
      <c r="D1132" s="344">
        <v>7</v>
      </c>
      <c r="E1132" s="1298" t="str">
        <f t="shared" si="93"/>
        <v/>
      </c>
      <c r="F1132" s="1299"/>
      <c r="G1132" s="755" t="str">
        <f t="shared" si="94"/>
        <v/>
      </c>
      <c r="H1132" s="756"/>
      <c r="I1132" s="390" t="str">
        <f>IF($E1132="","",I1117*IF(INDEX(G_FallBackBM!$H:$H,MATCH($P1132,G_FallBackBM!$P:$P,0))=0,0,SUM(INDEX(G_FallBackBM!I:I,MATCH($P1132,G_FallBackBM!$P:$P,0)))/INDEX(G_FallBackBM!$H:$H,MATCH($P1132,G_FallBackBM!$P:$P,0))))</f>
        <v/>
      </c>
      <c r="J1132" s="390" t="str">
        <f>IF($E1132="","",J1117*IF(INDEX(G_FallBackBM!$H:$H,MATCH($P1132,G_FallBackBM!$P:$P,0))=0,0,SUM(INDEX(G_FallBackBM!J:J,MATCH($P1132,G_FallBackBM!$P:$P,0)))/INDEX(G_FallBackBM!$H:$H,MATCH($P1132,G_FallBackBM!$P:$P,0))))</f>
        <v/>
      </c>
      <c r="K1132" s="390" t="str">
        <f>IF($E1132="","",K1117*IF(INDEX(G_FallBackBM!$H:$H,MATCH($P1132,G_FallBackBM!$P:$P,0))=0,0,SUM(INDEX(G_FallBackBM!K:K,MATCH($P1132,G_FallBackBM!$P:$P,0)))/INDEX(G_FallBackBM!$H:$H,MATCH($P1132,G_FallBackBM!$P:$P,0))))</f>
        <v/>
      </c>
      <c r="L1132" s="390" t="str">
        <f>IF($E1132="","",L1117*IF(INDEX(G_FallBackBM!$H:$H,MATCH($P1132,G_FallBackBM!$P:$P,0))=0,0,SUM(INDEX(G_FallBackBM!L:L,MATCH($P1132,G_FallBackBM!$P:$P,0)))/INDEX(G_FallBackBM!$H:$H,MATCH($P1132,G_FallBackBM!$P:$P,0))))</f>
        <v/>
      </c>
      <c r="M1132" s="390" t="str">
        <f>IF($E1132="","",M1117*IF(INDEX(G_FallBackBM!$H:$H,MATCH($P1132,G_FallBackBM!$P:$P,0))=0,0,SUM(INDEX(G_FallBackBM!M:M,MATCH($P1132,G_FallBackBM!$P:$P,0)))/INDEX(G_FallBackBM!$H:$H,MATCH($P1132,G_FallBackBM!$P:$P,0))))</f>
        <v/>
      </c>
      <c r="N1132" s="390" t="str">
        <f>IF($E1132="","",N1117*IF(INDEX(G_FallBackBM!$H:$H,MATCH($P1132,G_FallBackBM!$P:$P,0))=0,0,SUM(INDEX(G_FallBackBM!N:N,MATCH($P1132,G_FallBackBM!$P:$P,0)))/INDEX(G_FallBackBM!$H:$H,MATCH($P1132,G_FallBackBM!$P:$P,0))))</f>
        <v/>
      </c>
      <c r="P1132" s="175" t="str">
        <f>EUconst_SubAbsoluteReduction&amp;R1097</f>
        <v>AbsRed_Подинсталация за технологични емисии, CBAM</v>
      </c>
    </row>
    <row r="1133" spans="2:16" ht="12.75" customHeight="1" x14ac:dyDescent="0.2">
      <c r="B1133" s="343"/>
      <c r="C1133" s="343"/>
      <c r="D1133" s="344">
        <v>8</v>
      </c>
      <c r="E1133" s="1298" t="str">
        <f t="shared" si="93"/>
        <v/>
      </c>
      <c r="F1133" s="1299"/>
      <c r="G1133" s="755" t="str">
        <f t="shared" si="94"/>
        <v/>
      </c>
      <c r="H1133" s="756"/>
      <c r="I1133" s="390" t="str">
        <f>IF($E1133="","",I1118*IF(INDEX(G_FallBackBM!$H:$H,MATCH($P1133,G_FallBackBM!$P:$P,0))=0,0,SUM(INDEX(G_FallBackBM!I:I,MATCH($P1133,G_FallBackBM!$P:$P,0)))/INDEX(G_FallBackBM!$H:$H,MATCH($P1133,G_FallBackBM!$P:$P,0))))</f>
        <v/>
      </c>
      <c r="J1133" s="390" t="str">
        <f>IF($E1133="","",J1118*IF(INDEX(G_FallBackBM!$H:$H,MATCH($P1133,G_FallBackBM!$P:$P,0))=0,0,SUM(INDEX(G_FallBackBM!J:J,MATCH($P1133,G_FallBackBM!$P:$P,0)))/INDEX(G_FallBackBM!$H:$H,MATCH($P1133,G_FallBackBM!$P:$P,0))))</f>
        <v/>
      </c>
      <c r="K1133" s="390" t="str">
        <f>IF($E1133="","",K1118*IF(INDEX(G_FallBackBM!$H:$H,MATCH($P1133,G_FallBackBM!$P:$P,0))=0,0,SUM(INDEX(G_FallBackBM!K:K,MATCH($P1133,G_FallBackBM!$P:$P,0)))/INDEX(G_FallBackBM!$H:$H,MATCH($P1133,G_FallBackBM!$P:$P,0))))</f>
        <v/>
      </c>
      <c r="L1133" s="390" t="str">
        <f>IF($E1133="","",L1118*IF(INDEX(G_FallBackBM!$H:$H,MATCH($P1133,G_FallBackBM!$P:$P,0))=0,0,SUM(INDEX(G_FallBackBM!L:L,MATCH($P1133,G_FallBackBM!$P:$P,0)))/INDEX(G_FallBackBM!$H:$H,MATCH($P1133,G_FallBackBM!$P:$P,0))))</f>
        <v/>
      </c>
      <c r="M1133" s="390" t="str">
        <f>IF($E1133="","",M1118*IF(INDEX(G_FallBackBM!$H:$H,MATCH($P1133,G_FallBackBM!$P:$P,0))=0,0,SUM(INDEX(G_FallBackBM!M:M,MATCH($P1133,G_FallBackBM!$P:$P,0)))/INDEX(G_FallBackBM!$H:$H,MATCH($P1133,G_FallBackBM!$P:$P,0))))</f>
        <v/>
      </c>
      <c r="N1133" s="390" t="str">
        <f>IF($E1133="","",N1118*IF(INDEX(G_FallBackBM!$H:$H,MATCH($P1133,G_FallBackBM!$P:$P,0))=0,0,SUM(INDEX(G_FallBackBM!N:N,MATCH($P1133,G_FallBackBM!$P:$P,0)))/INDEX(G_FallBackBM!$H:$H,MATCH($P1133,G_FallBackBM!$P:$P,0))))</f>
        <v/>
      </c>
      <c r="P1133" s="175" t="str">
        <f>EUconst_SubAbsoluteReduction&amp;R1097</f>
        <v>AbsRed_Подинсталация за технологични емисии, CBAM</v>
      </c>
    </row>
    <row r="1134" spans="2:16" ht="12.75" customHeight="1" x14ac:dyDescent="0.2">
      <c r="B1134" s="343"/>
      <c r="C1134" s="343"/>
      <c r="D1134" s="344">
        <v>9</v>
      </c>
      <c r="E1134" s="1298" t="str">
        <f t="shared" si="93"/>
        <v/>
      </c>
      <c r="F1134" s="1299"/>
      <c r="G1134" s="755" t="str">
        <f t="shared" si="94"/>
        <v/>
      </c>
      <c r="H1134" s="756"/>
      <c r="I1134" s="390" t="str">
        <f>IF($E1134="","",I1119*IF(INDEX(G_FallBackBM!$H:$H,MATCH($P1134,G_FallBackBM!$P:$P,0))=0,0,SUM(INDEX(G_FallBackBM!I:I,MATCH($P1134,G_FallBackBM!$P:$P,0)))/INDEX(G_FallBackBM!$H:$H,MATCH($P1134,G_FallBackBM!$P:$P,0))))</f>
        <v/>
      </c>
      <c r="J1134" s="390" t="str">
        <f>IF($E1134="","",J1119*IF(INDEX(G_FallBackBM!$H:$H,MATCH($P1134,G_FallBackBM!$P:$P,0))=0,0,SUM(INDEX(G_FallBackBM!J:J,MATCH($P1134,G_FallBackBM!$P:$P,0)))/INDEX(G_FallBackBM!$H:$H,MATCH($P1134,G_FallBackBM!$P:$P,0))))</f>
        <v/>
      </c>
      <c r="K1134" s="390" t="str">
        <f>IF($E1134="","",K1119*IF(INDEX(G_FallBackBM!$H:$H,MATCH($P1134,G_FallBackBM!$P:$P,0))=0,0,SUM(INDEX(G_FallBackBM!K:K,MATCH($P1134,G_FallBackBM!$P:$P,0)))/INDEX(G_FallBackBM!$H:$H,MATCH($P1134,G_FallBackBM!$P:$P,0))))</f>
        <v/>
      </c>
      <c r="L1134" s="390" t="str">
        <f>IF($E1134="","",L1119*IF(INDEX(G_FallBackBM!$H:$H,MATCH($P1134,G_FallBackBM!$P:$P,0))=0,0,SUM(INDEX(G_FallBackBM!L:L,MATCH($P1134,G_FallBackBM!$P:$P,0)))/INDEX(G_FallBackBM!$H:$H,MATCH($P1134,G_FallBackBM!$P:$P,0))))</f>
        <v/>
      </c>
      <c r="M1134" s="390" t="str">
        <f>IF($E1134="","",M1119*IF(INDEX(G_FallBackBM!$H:$H,MATCH($P1134,G_FallBackBM!$P:$P,0))=0,0,SUM(INDEX(G_FallBackBM!M:M,MATCH($P1134,G_FallBackBM!$P:$P,0)))/INDEX(G_FallBackBM!$H:$H,MATCH($P1134,G_FallBackBM!$P:$P,0))))</f>
        <v/>
      </c>
      <c r="N1134" s="390" t="str">
        <f>IF($E1134="","",N1119*IF(INDEX(G_FallBackBM!$H:$H,MATCH($P1134,G_FallBackBM!$P:$P,0))=0,0,SUM(INDEX(G_FallBackBM!N:N,MATCH($P1134,G_FallBackBM!$P:$P,0)))/INDEX(G_FallBackBM!$H:$H,MATCH($P1134,G_FallBackBM!$P:$P,0))))</f>
        <v/>
      </c>
      <c r="P1134" s="175" t="str">
        <f>EUconst_SubAbsoluteReduction&amp;R1097</f>
        <v>AbsRed_Подинсталация за технологични емисии, CBAM</v>
      </c>
    </row>
    <row r="1135" spans="2:16" ht="12.75" customHeight="1" x14ac:dyDescent="0.2">
      <c r="B1135" s="343"/>
      <c r="C1135" s="343"/>
      <c r="D1135" s="344">
        <v>10</v>
      </c>
      <c r="E1135" s="1300" t="str">
        <f t="shared" si="93"/>
        <v/>
      </c>
      <c r="F1135" s="1301"/>
      <c r="G1135" s="753" t="str">
        <f t="shared" si="94"/>
        <v/>
      </c>
      <c r="H1135" s="754"/>
      <c r="I1135" s="391" t="str">
        <f>IF($E1135="","",I1120*IF(INDEX(G_FallBackBM!$H:$H,MATCH($P1135,G_FallBackBM!$P:$P,0))=0,0,SUM(INDEX(G_FallBackBM!I:I,MATCH($P1135,G_FallBackBM!$P:$P,0)))/INDEX(G_FallBackBM!$H:$H,MATCH($P1135,G_FallBackBM!$P:$P,0))))</f>
        <v/>
      </c>
      <c r="J1135" s="391" t="str">
        <f>IF($E1135="","",J1120*IF(INDEX(G_FallBackBM!$H:$H,MATCH($P1135,G_FallBackBM!$P:$P,0))=0,0,SUM(INDEX(G_FallBackBM!J:J,MATCH($P1135,G_FallBackBM!$P:$P,0)))/INDEX(G_FallBackBM!$H:$H,MATCH($P1135,G_FallBackBM!$P:$P,0))))</f>
        <v/>
      </c>
      <c r="K1135" s="391" t="str">
        <f>IF($E1135="","",K1120*IF(INDEX(G_FallBackBM!$H:$H,MATCH($P1135,G_FallBackBM!$P:$P,0))=0,0,SUM(INDEX(G_FallBackBM!K:K,MATCH($P1135,G_FallBackBM!$P:$P,0)))/INDEX(G_FallBackBM!$H:$H,MATCH($P1135,G_FallBackBM!$P:$P,0))))</f>
        <v/>
      </c>
      <c r="L1135" s="391" t="str">
        <f>IF($E1135="","",L1120*IF(INDEX(G_FallBackBM!$H:$H,MATCH($P1135,G_FallBackBM!$P:$P,0))=0,0,SUM(INDEX(G_FallBackBM!L:L,MATCH($P1135,G_FallBackBM!$P:$P,0)))/INDEX(G_FallBackBM!$H:$H,MATCH($P1135,G_FallBackBM!$P:$P,0))))</f>
        <v/>
      </c>
      <c r="M1135" s="391" t="str">
        <f>IF($E1135="","",M1120*IF(INDEX(G_FallBackBM!$H:$H,MATCH($P1135,G_FallBackBM!$P:$P,0))=0,0,SUM(INDEX(G_FallBackBM!M:M,MATCH($P1135,G_FallBackBM!$P:$P,0)))/INDEX(G_FallBackBM!$H:$H,MATCH($P1135,G_FallBackBM!$P:$P,0))))</f>
        <v/>
      </c>
      <c r="N1135" s="391" t="str">
        <f>IF($E1135="","",N1120*IF(INDEX(G_FallBackBM!$H:$H,MATCH($P1135,G_FallBackBM!$P:$P,0))=0,0,SUM(INDEX(G_FallBackBM!N:N,MATCH($P1135,G_FallBackBM!$P:$P,0)))/INDEX(G_FallBackBM!$H:$H,MATCH($P1135,G_FallBackBM!$P:$P,0))))</f>
        <v/>
      </c>
      <c r="P1135" s="175" t="str">
        <f>EUconst_SubAbsoluteReduction&amp;R1097</f>
        <v>AbsRed_Подинсталация за технологични емисии, CBAM</v>
      </c>
    </row>
    <row r="1136" spans="2:16" ht="12.75" customHeight="1" x14ac:dyDescent="0.2">
      <c r="B1136" s="343"/>
      <c r="C1136" s="343"/>
      <c r="H1136" s="669" t="str">
        <f>Translations!$B$323</f>
        <v>ОБЩО</v>
      </c>
      <c r="I1136" s="386" t="str">
        <f t="shared" ref="I1136:N1136" si="95">IF(I1106=EUconst_Cessation,-1,IF(COUNT(I1126:I1135)=0,"",SUM(I1126:I1135)))</f>
        <v/>
      </c>
      <c r="J1136" s="386" t="str">
        <f t="shared" si="95"/>
        <v/>
      </c>
      <c r="K1136" s="386" t="str">
        <f t="shared" si="95"/>
        <v/>
      </c>
      <c r="L1136" s="386" t="str">
        <f t="shared" si="95"/>
        <v/>
      </c>
      <c r="M1136" s="386" t="str">
        <f t="shared" si="95"/>
        <v/>
      </c>
      <c r="N1136" s="386" t="str">
        <f t="shared" si="95"/>
        <v/>
      </c>
    </row>
    <row r="1137" spans="1:18" ht="12.75" customHeight="1" x14ac:dyDescent="0.2"/>
    <row r="1138" spans="1:18" ht="5.0999999999999996" customHeight="1" thickBot="1" x14ac:dyDescent="0.25">
      <c r="E1138" s="432"/>
      <c r="F1138" s="644"/>
      <c r="G1138" s="644"/>
      <c r="H1138" s="644"/>
      <c r="I1138" s="644"/>
      <c r="J1138" s="644"/>
      <c r="K1138" s="644"/>
      <c r="L1138" s="644"/>
      <c r="M1138" s="644"/>
      <c r="N1138" s="644"/>
    </row>
    <row r="1139" spans="1:18" ht="5.0999999999999996" customHeight="1" thickBot="1" x14ac:dyDescent="0.3">
      <c r="C1139" s="433"/>
      <c r="D1139" s="433"/>
      <c r="E1139" s="433"/>
      <c r="F1139" s="433"/>
      <c r="G1139" s="433"/>
      <c r="H1139" s="433"/>
      <c r="I1139" s="433"/>
      <c r="J1139" s="433"/>
      <c r="K1139" s="433"/>
      <c r="L1139" s="433"/>
      <c r="M1139" s="433"/>
      <c r="N1139" s="433"/>
    </row>
    <row r="1140" spans="1:18" ht="20.100000000000001" customHeight="1" thickBot="1" x14ac:dyDescent="0.25">
      <c r="A1140" s="409">
        <v>8</v>
      </c>
      <c r="C1140" s="385">
        <f>C1097+1</f>
        <v>21</v>
      </c>
      <c r="D1140" s="1302" t="str">
        <f>Translations!$B$300</f>
        <v>Други процеси:</v>
      </c>
      <c r="E1140" s="1303"/>
      <c r="F1140" s="1303"/>
      <c r="G1140" s="1303"/>
      <c r="H1140" s="1304"/>
      <c r="I1140" s="1305" t="str">
        <f>R1140</f>
        <v/>
      </c>
      <c r="J1140" s="1306"/>
      <c r="K1140" s="1306"/>
      <c r="L1140" s="1307"/>
      <c r="M1140" s="1308" t="str">
        <f>IF(CNTR_ExistSubInstEntries,IF(I1140="",EUConst_NotRelevant,EUConst_Relevant),"")</f>
        <v/>
      </c>
      <c r="N1140" s="1309"/>
      <c r="P1140" s="295" t="str">
        <f>Translations!$B$326</f>
        <v>Подробности: Други процеси</v>
      </c>
      <c r="R1140" s="668" t="str">
        <f>IF(COUNTIF(C_InstallationDescription!$S$60:$S$62,C1140)&gt;0,INDEX(C_InstallationDescription!$E$60:$E$62,MATCH(C1140,C_InstallationDescription!$S$60:$S$62,0)),"")</f>
        <v/>
      </c>
    </row>
    <row r="1141" spans="1:18" ht="5.0999999999999996" customHeight="1" x14ac:dyDescent="0.2"/>
    <row r="1142" spans="1:18" ht="25.5" customHeight="1" x14ac:dyDescent="0.2">
      <c r="E1142" s="736"/>
      <c r="F1142" s="736"/>
      <c r="G1142" s="736"/>
      <c r="H1142" s="746" t="str">
        <f>Translations!$B$271</f>
        <v>Референтна стойност</v>
      </c>
      <c r="I1142" s="1268">
        <f>INDEX(EUconst_EndOfPeriods,COLUMNS($I$281:I1142))</f>
        <v>2025</v>
      </c>
      <c r="J1142" s="1268">
        <f>INDEX(EUconst_EndOfPeriods,COLUMNS($I$281:J1142))</f>
        <v>2030</v>
      </c>
      <c r="K1142" s="1268">
        <f>INDEX(EUconst_EndOfPeriods,COLUMNS($I$281:K1142))</f>
        <v>2035</v>
      </c>
      <c r="L1142" s="1268">
        <f>INDEX(EUconst_EndOfPeriods,COLUMNS($I$281:L1142))</f>
        <v>2040</v>
      </c>
      <c r="M1142" s="1268">
        <f>INDEX(EUconst_EndOfPeriods,COLUMNS($I$281:M1142))</f>
        <v>2045</v>
      </c>
      <c r="N1142" s="1268">
        <f>INDEX(EUconst_EndOfPeriods,COLUMNS($I$281:N1142))</f>
        <v>2050</v>
      </c>
    </row>
    <row r="1143" spans="1:18" ht="12.75" customHeight="1" x14ac:dyDescent="0.2">
      <c r="E1143" s="736"/>
      <c r="F1143" s="736"/>
      <c r="G1143" s="736"/>
      <c r="H1143" s="456" t="str">
        <f>INDEX(H_OtherProcesses!H:H,MATCH(P1144,H_OtherProcesses!$P:$P,0)-1)</f>
        <v/>
      </c>
      <c r="I1143" s="1269"/>
      <c r="J1143" s="1269"/>
      <c r="K1143" s="1269"/>
      <c r="L1143" s="1269"/>
      <c r="M1143" s="1269"/>
      <c r="N1143" s="1269"/>
    </row>
    <row r="1144" spans="1:18" ht="12.75" customHeight="1" x14ac:dyDescent="0.2">
      <c r="B1144" s="343"/>
      <c r="C1144" s="343"/>
      <c r="D1144" s="752" t="s">
        <v>117</v>
      </c>
      <c r="E1144" s="1275" t="str">
        <f>Translations!$B$319</f>
        <v>Цели в сравнение с базовата стойност</v>
      </c>
      <c r="F1144" s="1275"/>
      <c r="G1144" s="1276"/>
      <c r="H1144" s="764" t="str">
        <f>INDEX(H_OtherProcesses!H:H,MATCH($P1144,H_OtherProcesses!$P:$P,0))</f>
        <v/>
      </c>
      <c r="I1144" s="441" t="str">
        <f>INDEX(H_OtherProcesses!I:I,MATCH($P1144,H_OtherProcesses!$P:$P,0))</f>
        <v/>
      </c>
      <c r="J1144" s="441" t="str">
        <f>INDEX(H_OtherProcesses!J:J,MATCH($P1144,H_OtherProcesses!$P:$P,0))</f>
        <v/>
      </c>
      <c r="K1144" s="441" t="str">
        <f>INDEX(H_OtherProcesses!K:K,MATCH($P1144,H_OtherProcesses!$P:$P,0))</f>
        <v/>
      </c>
      <c r="L1144" s="441" t="str">
        <f>INDEX(H_OtherProcesses!L:L,MATCH($P1144,H_OtherProcesses!$P:$P,0))</f>
        <v/>
      </c>
      <c r="M1144" s="441" t="str">
        <f>INDEX(H_OtherProcesses!M:M,MATCH($P1144,H_OtherProcesses!$P:$P,0))</f>
        <v/>
      </c>
      <c r="N1144" s="441" t="str">
        <f>INDEX(H_OtherProcesses!N:N,MATCH($P1144,H_OtherProcesses!$P:$P,0))</f>
        <v/>
      </c>
      <c r="P1144" s="312" t="str">
        <f>EUconst_SubRelToBaseline&amp;R1140</f>
        <v>RelBL_</v>
      </c>
    </row>
    <row r="1145" spans="1:18" ht="12.75" customHeight="1" x14ac:dyDescent="0.2">
      <c r="B1145" s="343"/>
      <c r="C1145" s="343"/>
      <c r="D1145" s="752" t="s">
        <v>118</v>
      </c>
      <c r="E1145" s="1277" t="str">
        <f>Translations!$B$320</f>
        <v>Цели спрямо съответната стойност на БМ</v>
      </c>
      <c r="F1145" s="1277"/>
      <c r="G1145" s="1278"/>
      <c r="H1145" s="765" t="str">
        <f>INDEX(H_OtherProcesses!H:H,MATCH($P1145,H_OtherProcesses!$P:$P,0))</f>
        <v>N.A.</v>
      </c>
      <c r="I1145" s="381" t="str">
        <f>INDEX(H_OtherProcesses!I:I,MATCH($P1145,H_OtherProcesses!$P:$P,0))</f>
        <v>N.A.</v>
      </c>
      <c r="J1145" s="381" t="str">
        <f>INDEX(H_OtherProcesses!J:J,MATCH($P1145,H_OtherProcesses!$P:$P,0))</f>
        <v>N.A.</v>
      </c>
      <c r="K1145" s="381" t="str">
        <f>INDEX(H_OtherProcesses!K:K,MATCH($P1145,H_OtherProcesses!$P:$P,0))</f>
        <v>N.A.</v>
      </c>
      <c r="L1145" s="381" t="str">
        <f>INDEX(H_OtherProcesses!L:L,MATCH($P1145,H_OtherProcesses!$P:$P,0))</f>
        <v>N.A.</v>
      </c>
      <c r="M1145" s="381" t="str">
        <f>INDEX(H_OtherProcesses!M:M,MATCH($P1145,H_OtherProcesses!$P:$P,0))</f>
        <v>N.A.</v>
      </c>
      <c r="N1145" s="381" t="str">
        <f>INDEX(H_OtherProcesses!N:N,MATCH($P1145,H_OtherProcesses!$P:$P,0))</f>
        <v>N.A.</v>
      </c>
      <c r="P1145" s="312" t="str">
        <f>EUconst_SubRelToBM&amp;R1140</f>
        <v>RelBM_</v>
      </c>
    </row>
    <row r="1146" spans="1:18" ht="5.0999999999999996" customHeight="1" x14ac:dyDescent="0.2">
      <c r="B1146" s="343"/>
      <c r="C1146" s="343"/>
    </row>
    <row r="1147" spans="1:18" ht="25.5" customHeight="1" x14ac:dyDescent="0.2">
      <c r="B1147" s="343"/>
      <c r="C1147" s="343"/>
      <c r="D1147" s="736"/>
      <c r="E1147" s="736"/>
      <c r="F1147" s="736"/>
      <c r="G1147" s="736"/>
      <c r="H1147" s="746" t="str">
        <f>Translations!$B$271</f>
        <v>Референтна стойност</v>
      </c>
      <c r="I1147" s="1268">
        <f>INDEX(EUconst_EndOfPeriods,COLUMNS($I$281:I1147))</f>
        <v>2025</v>
      </c>
      <c r="J1147" s="1268">
        <f>INDEX(EUconst_EndOfPeriods,COLUMNS($I$281:J1147))</f>
        <v>2030</v>
      </c>
      <c r="K1147" s="1268">
        <f>INDEX(EUconst_EndOfPeriods,COLUMNS($I$281:K1147))</f>
        <v>2035</v>
      </c>
      <c r="L1147" s="1268">
        <f>INDEX(EUconst_EndOfPeriods,COLUMNS($I$281:L1147))</f>
        <v>2040</v>
      </c>
      <c r="M1147" s="1268">
        <f>INDEX(EUconst_EndOfPeriods,COLUMNS($I$281:M1147))</f>
        <v>2045</v>
      </c>
      <c r="N1147" s="1268">
        <f>INDEX(EUconst_EndOfPeriods,COLUMNS($I$281:N1147))</f>
        <v>2050</v>
      </c>
    </row>
    <row r="1148" spans="1:18" ht="12.75" customHeight="1" x14ac:dyDescent="0.2">
      <c r="B1148" s="343"/>
      <c r="C1148" s="343"/>
      <c r="G1148" s="736"/>
      <c r="H1148" s="456" t="str">
        <f>H1143</f>
        <v/>
      </c>
      <c r="I1148" s="1269"/>
      <c r="J1148" s="1269"/>
      <c r="K1148" s="1269"/>
      <c r="L1148" s="1269"/>
      <c r="M1148" s="1269"/>
      <c r="N1148" s="1269"/>
    </row>
    <row r="1149" spans="1:18" ht="12.75" customHeight="1" x14ac:dyDescent="0.2">
      <c r="B1149" s="343"/>
      <c r="C1149" s="343"/>
      <c r="D1149" s="752" t="s">
        <v>119</v>
      </c>
      <c r="E1149" s="1274" t="str">
        <f>Translations!$B$321</f>
        <v>Абсолютно специфично намаление в сравнение с изходното ниво</v>
      </c>
      <c r="F1149" s="1274"/>
      <c r="G1149" s="1274"/>
      <c r="H1149" s="766" t="str">
        <f>INDEX(H_OtherProcesses!H:H,MATCH($P1149,H_OtherProcesses!$P:$P,0))</f>
        <v/>
      </c>
      <c r="I1149" s="767" t="str">
        <f>INDEX(H_OtherProcesses!I:I,MATCH($P1149,H_OtherProcesses!$P:$P,0))</f>
        <v/>
      </c>
      <c r="J1149" s="767" t="str">
        <f>INDEX(H_OtherProcesses!J:J,MATCH($P1149,H_OtherProcesses!$P:$P,0))</f>
        <v/>
      </c>
      <c r="K1149" s="767" t="str">
        <f>INDEX(H_OtherProcesses!K:K,MATCH($P1149,H_OtherProcesses!$P:$P,0))</f>
        <v/>
      </c>
      <c r="L1149" s="767" t="str">
        <f>INDEX(H_OtherProcesses!L:L,MATCH($P1149,H_OtherProcesses!$P:$P,0))</f>
        <v/>
      </c>
      <c r="M1149" s="767" t="str">
        <f>INDEX(H_OtherProcesses!M:M,MATCH($P1149,H_OtherProcesses!$P:$P,0))</f>
        <v/>
      </c>
      <c r="N1149" s="767" t="str">
        <f>INDEX(H_OtherProcesses!N:N,MATCH($P1149,H_OtherProcesses!$P:$P,0))</f>
        <v/>
      </c>
      <c r="P1149" s="175" t="str">
        <f>EUconst_SubAbsoluteReduction&amp;R1140</f>
        <v>AbsRed_</v>
      </c>
    </row>
    <row r="1150" spans="1:18" ht="5.0999999999999996" customHeight="1" x14ac:dyDescent="0.2">
      <c r="B1150" s="343"/>
      <c r="C1150" s="343"/>
    </row>
    <row r="1151" spans="1:18" ht="12.75" customHeight="1" x14ac:dyDescent="0.2">
      <c r="B1151" s="343"/>
      <c r="C1151" s="343"/>
      <c r="D1151" s="752" t="s">
        <v>120</v>
      </c>
      <c r="E1151" s="30" t="str">
        <f>Translations!$B$322</f>
        <v>Дял на въздействието на всяка мярка (100 % = стойността по точка iii.)</v>
      </c>
    </row>
    <row r="1152" spans="1:18" ht="5.0999999999999996" customHeight="1" x14ac:dyDescent="0.2">
      <c r="B1152" s="343"/>
      <c r="C1152" s="343"/>
    </row>
    <row r="1153" spans="2:16" ht="12.75" customHeight="1" x14ac:dyDescent="0.2">
      <c r="B1153" s="343"/>
      <c r="C1153" s="343"/>
      <c r="E1153" s="387" t="str">
        <f>Translations!$B$199</f>
        <v>Мярка</v>
      </c>
      <c r="F1153" s="644"/>
      <c r="G1153" s="1296" t="str">
        <f>Translations!$B$228</f>
        <v>Инвестиции</v>
      </c>
      <c r="H1153" s="1297"/>
      <c r="I1153" s="388">
        <v>2025</v>
      </c>
      <c r="J1153" s="388">
        <v>2030</v>
      </c>
      <c r="K1153" s="388">
        <v>2035</v>
      </c>
      <c r="L1153" s="388">
        <v>2040</v>
      </c>
      <c r="M1153" s="388">
        <v>2045</v>
      </c>
      <c r="N1153" s="388">
        <v>2050</v>
      </c>
    </row>
    <row r="1154" spans="2:16" ht="12.75" customHeight="1" x14ac:dyDescent="0.2">
      <c r="B1154" s="343"/>
      <c r="C1154" s="343"/>
      <c r="D1154" s="344">
        <v>1</v>
      </c>
      <c r="E1154" s="1310" t="str">
        <f>IF(INDEX(H_OtherProcesses!E:E,MATCH($P1154,H_OtherProcesses!$P:$P,0))="","",INDEX(H_OtherProcesses!E:E,MATCH($P1154,H_OtherProcesses!$P:$P,0)))</f>
        <v/>
      </c>
      <c r="F1154" s="1310"/>
      <c r="G1154" s="760" t="str">
        <f>IF(INDEX(H_OtherProcesses!G:G,MATCH($P1154,H_OtherProcesses!$P:$P,0))="","",INDEX(H_OtherProcesses!G:G,MATCH($P1154,H_OtherProcesses!$P:$P,0)))</f>
        <v/>
      </c>
      <c r="H1154" s="761"/>
      <c r="I1154" s="389" t="str">
        <f>IF($E1154="","",INDEX(H_OtherProcesses!I:I,MATCH($P1154,H_OtherProcesses!$P:$P,0)))</f>
        <v/>
      </c>
      <c r="J1154" s="389" t="str">
        <f>IF($E1154="","",INDEX(H_OtherProcesses!J:J,MATCH($P1154,H_OtherProcesses!$P:$P,0)))</f>
        <v/>
      </c>
      <c r="K1154" s="389" t="str">
        <f>IF($E1154="","",INDEX(H_OtherProcesses!K:K,MATCH($P1154,H_OtherProcesses!$P:$P,0)))</f>
        <v/>
      </c>
      <c r="L1154" s="389" t="str">
        <f>IF($E1154="","",INDEX(H_OtherProcesses!L:L,MATCH($P1154,H_OtherProcesses!$P:$P,0)))</f>
        <v/>
      </c>
      <c r="M1154" s="389" t="str">
        <f>IF($E1154="","",INDEX(H_OtherProcesses!M:M,MATCH($P1154,H_OtherProcesses!$P:$P,0)))</f>
        <v/>
      </c>
      <c r="N1154" s="389" t="str">
        <f>IF($E1154="","",INDEX(H_OtherProcesses!N:N,MATCH($P1154,H_OtherProcesses!$P:$P,0)))</f>
        <v/>
      </c>
      <c r="P1154" s="175" t="str">
        <f>EUconst_SubMeasureImpact&amp;R1140&amp;"_"&amp;D1154</f>
        <v>SubMeasImp__1</v>
      </c>
    </row>
    <row r="1155" spans="2:16" ht="12.75" customHeight="1" x14ac:dyDescent="0.2">
      <c r="B1155" s="343"/>
      <c r="C1155" s="343"/>
      <c r="D1155" s="344">
        <v>2</v>
      </c>
      <c r="E1155" s="1298" t="str">
        <f>IF(INDEX(H_OtherProcesses!E:E,MATCH($P1155,H_OtherProcesses!$P:$P,0))="","",INDEX(H_OtherProcesses!E:E,MATCH($P1155,H_OtherProcesses!$P:$P,0)))</f>
        <v/>
      </c>
      <c r="F1155" s="1299"/>
      <c r="G1155" s="755" t="str">
        <f>IF(INDEX(H_OtherProcesses!G:G,MATCH($P1155,H_OtherProcesses!$P:$P,0))="","",INDEX(H_OtherProcesses!G:G,MATCH($P1155,H_OtherProcesses!$P:$P,0)))</f>
        <v/>
      </c>
      <c r="H1155" s="756"/>
      <c r="I1155" s="390" t="str">
        <f>IF($E1155="","",INDEX(H_OtherProcesses!I:I,MATCH($P1155,H_OtherProcesses!$P:$P,0)))</f>
        <v/>
      </c>
      <c r="J1155" s="390" t="str">
        <f>IF($E1155="","",INDEX(H_OtherProcesses!J:J,MATCH($P1155,H_OtherProcesses!$P:$P,0)))</f>
        <v/>
      </c>
      <c r="K1155" s="390" t="str">
        <f>IF($E1155="","",INDEX(H_OtherProcesses!K:K,MATCH($P1155,H_OtherProcesses!$P:$P,0)))</f>
        <v/>
      </c>
      <c r="L1155" s="390" t="str">
        <f>IF($E1155="","",INDEX(H_OtherProcesses!L:L,MATCH($P1155,H_OtherProcesses!$P:$P,0)))</f>
        <v/>
      </c>
      <c r="M1155" s="390" t="str">
        <f>IF($E1155="","",INDEX(H_OtherProcesses!M:M,MATCH($P1155,H_OtherProcesses!$P:$P,0)))</f>
        <v/>
      </c>
      <c r="N1155" s="390" t="str">
        <f>IF($E1155="","",INDEX(H_OtherProcesses!N:N,MATCH($P1155,H_OtherProcesses!$P:$P,0)))</f>
        <v/>
      </c>
      <c r="P1155" s="175" t="str">
        <f>EUconst_SubMeasureImpact&amp;R1140&amp;"_"&amp;D1155</f>
        <v>SubMeasImp__2</v>
      </c>
    </row>
    <row r="1156" spans="2:16" ht="12.75" customHeight="1" x14ac:dyDescent="0.2">
      <c r="B1156" s="343"/>
      <c r="C1156" s="343"/>
      <c r="D1156" s="344">
        <v>3</v>
      </c>
      <c r="E1156" s="1298" t="str">
        <f>IF(INDEX(H_OtherProcesses!E:E,MATCH($P1156,H_OtherProcesses!$P:$P,0))="","",INDEX(H_OtherProcesses!E:E,MATCH($P1156,H_OtherProcesses!$P:$P,0)))</f>
        <v/>
      </c>
      <c r="F1156" s="1299"/>
      <c r="G1156" s="755" t="str">
        <f>IF(INDEX(H_OtherProcesses!G:G,MATCH($P1156,H_OtherProcesses!$P:$P,0))="","",INDEX(H_OtherProcesses!G:G,MATCH($P1156,H_OtherProcesses!$P:$P,0)))</f>
        <v/>
      </c>
      <c r="H1156" s="756"/>
      <c r="I1156" s="390" t="str">
        <f>IF($E1156="","",INDEX(H_OtherProcesses!I:I,MATCH($P1156,H_OtherProcesses!$P:$P,0)))</f>
        <v/>
      </c>
      <c r="J1156" s="390" t="str">
        <f>IF($E1156="","",INDEX(H_OtherProcesses!J:J,MATCH($P1156,H_OtherProcesses!$P:$P,0)))</f>
        <v/>
      </c>
      <c r="K1156" s="390" t="str">
        <f>IF($E1156="","",INDEX(H_OtherProcesses!K:K,MATCH($P1156,H_OtherProcesses!$P:$P,0)))</f>
        <v/>
      </c>
      <c r="L1156" s="390" t="str">
        <f>IF($E1156="","",INDEX(H_OtherProcesses!L:L,MATCH($P1156,H_OtherProcesses!$P:$P,0)))</f>
        <v/>
      </c>
      <c r="M1156" s="390" t="str">
        <f>IF($E1156="","",INDEX(H_OtherProcesses!M:M,MATCH($P1156,H_OtherProcesses!$P:$P,0)))</f>
        <v/>
      </c>
      <c r="N1156" s="390" t="str">
        <f>IF($E1156="","",INDEX(H_OtherProcesses!N:N,MATCH($P1156,H_OtherProcesses!$P:$P,0)))</f>
        <v/>
      </c>
      <c r="P1156" s="175" t="str">
        <f>EUconst_SubMeasureImpact&amp;R1140&amp;"_"&amp;D1156</f>
        <v>SubMeasImp__3</v>
      </c>
    </row>
    <row r="1157" spans="2:16" ht="12.75" customHeight="1" x14ac:dyDescent="0.2">
      <c r="B1157" s="343"/>
      <c r="C1157" s="343"/>
      <c r="D1157" s="344">
        <v>4</v>
      </c>
      <c r="E1157" s="1298" t="str">
        <f>IF(INDEX(H_OtherProcesses!E:E,MATCH($P1157,H_OtherProcesses!$P:$P,0))="","",INDEX(H_OtherProcesses!E:E,MATCH($P1157,H_OtherProcesses!$P:$P,0)))</f>
        <v/>
      </c>
      <c r="F1157" s="1299"/>
      <c r="G1157" s="755" t="str">
        <f>IF(INDEX(H_OtherProcesses!G:G,MATCH($P1157,H_OtherProcesses!$P:$P,0))="","",INDEX(H_OtherProcesses!G:G,MATCH($P1157,H_OtherProcesses!$P:$P,0)))</f>
        <v/>
      </c>
      <c r="H1157" s="756"/>
      <c r="I1157" s="390" t="str">
        <f>IF($E1157="","",INDEX(H_OtherProcesses!I:I,MATCH($P1157,H_OtherProcesses!$P:$P,0)))</f>
        <v/>
      </c>
      <c r="J1157" s="390" t="str">
        <f>IF($E1157="","",INDEX(H_OtherProcesses!J:J,MATCH($P1157,H_OtherProcesses!$P:$P,0)))</f>
        <v/>
      </c>
      <c r="K1157" s="390" t="str">
        <f>IF($E1157="","",INDEX(H_OtherProcesses!K:K,MATCH($P1157,H_OtherProcesses!$P:$P,0)))</f>
        <v/>
      </c>
      <c r="L1157" s="390" t="str">
        <f>IF($E1157="","",INDEX(H_OtherProcesses!L:L,MATCH($P1157,H_OtherProcesses!$P:$P,0)))</f>
        <v/>
      </c>
      <c r="M1157" s="390" t="str">
        <f>IF($E1157="","",INDEX(H_OtherProcesses!M:M,MATCH($P1157,H_OtherProcesses!$P:$P,0)))</f>
        <v/>
      </c>
      <c r="N1157" s="390" t="str">
        <f>IF($E1157="","",INDEX(H_OtherProcesses!N:N,MATCH($P1157,H_OtherProcesses!$P:$P,0)))</f>
        <v/>
      </c>
      <c r="P1157" s="175" t="str">
        <f>EUconst_SubMeasureImpact&amp;R1140&amp;"_"&amp;D1157</f>
        <v>SubMeasImp__4</v>
      </c>
    </row>
    <row r="1158" spans="2:16" ht="12.75" customHeight="1" x14ac:dyDescent="0.2">
      <c r="B1158" s="343"/>
      <c r="C1158" s="343"/>
      <c r="D1158" s="344">
        <v>5</v>
      </c>
      <c r="E1158" s="1298" t="str">
        <f>IF(INDEX(H_OtherProcesses!E:E,MATCH($P1158,H_OtherProcesses!$P:$P,0))="","",INDEX(H_OtherProcesses!E:E,MATCH($P1158,H_OtherProcesses!$P:$P,0)))</f>
        <v/>
      </c>
      <c r="F1158" s="1299"/>
      <c r="G1158" s="755" t="str">
        <f>IF(INDEX(H_OtherProcesses!G:G,MATCH($P1158,H_OtherProcesses!$P:$P,0))="","",INDEX(H_OtherProcesses!G:G,MATCH($P1158,H_OtherProcesses!$P:$P,0)))</f>
        <v/>
      </c>
      <c r="H1158" s="756"/>
      <c r="I1158" s="390" t="str">
        <f>IF($E1158="","",INDEX(H_OtherProcesses!I:I,MATCH($P1158,H_OtherProcesses!$P:$P,0)))</f>
        <v/>
      </c>
      <c r="J1158" s="390" t="str">
        <f>IF($E1158="","",INDEX(H_OtherProcesses!J:J,MATCH($P1158,H_OtherProcesses!$P:$P,0)))</f>
        <v/>
      </c>
      <c r="K1158" s="390" t="str">
        <f>IF($E1158="","",INDEX(H_OtherProcesses!K:K,MATCH($P1158,H_OtherProcesses!$P:$P,0)))</f>
        <v/>
      </c>
      <c r="L1158" s="390" t="str">
        <f>IF($E1158="","",INDEX(H_OtherProcesses!L:L,MATCH($P1158,H_OtherProcesses!$P:$P,0)))</f>
        <v/>
      </c>
      <c r="M1158" s="390" t="str">
        <f>IF($E1158="","",INDEX(H_OtherProcesses!M:M,MATCH($P1158,H_OtherProcesses!$P:$P,0)))</f>
        <v/>
      </c>
      <c r="N1158" s="390" t="str">
        <f>IF($E1158="","",INDEX(H_OtherProcesses!N:N,MATCH($P1158,H_OtherProcesses!$P:$P,0)))</f>
        <v/>
      </c>
      <c r="P1158" s="175" t="str">
        <f>EUconst_SubMeasureImpact&amp;R1140&amp;"_"&amp;D1158</f>
        <v>SubMeasImp__5</v>
      </c>
    </row>
    <row r="1159" spans="2:16" ht="12.75" customHeight="1" x14ac:dyDescent="0.2">
      <c r="B1159" s="343"/>
      <c r="C1159" s="343"/>
      <c r="D1159" s="344">
        <v>6</v>
      </c>
      <c r="E1159" s="1298" t="str">
        <f>IF(INDEX(H_OtherProcesses!E:E,MATCH($P1159,H_OtherProcesses!$P:$P,0))="","",INDEX(H_OtherProcesses!E:E,MATCH($P1159,H_OtherProcesses!$P:$P,0)))</f>
        <v/>
      </c>
      <c r="F1159" s="1299"/>
      <c r="G1159" s="755" t="str">
        <f>IF(INDEX(H_OtherProcesses!G:G,MATCH($P1159,H_OtherProcesses!$P:$P,0))="","",INDEX(H_OtherProcesses!G:G,MATCH($P1159,H_OtherProcesses!$P:$P,0)))</f>
        <v/>
      </c>
      <c r="H1159" s="756"/>
      <c r="I1159" s="390" t="str">
        <f>IF($E1159="","",INDEX(H_OtherProcesses!I:I,MATCH($P1159,H_OtherProcesses!$P:$P,0)))</f>
        <v/>
      </c>
      <c r="J1159" s="390" t="str">
        <f>IF($E1159="","",INDEX(H_OtherProcesses!J:J,MATCH($P1159,H_OtherProcesses!$P:$P,0)))</f>
        <v/>
      </c>
      <c r="K1159" s="390" t="str">
        <f>IF($E1159="","",INDEX(H_OtherProcesses!K:K,MATCH($P1159,H_OtherProcesses!$P:$P,0)))</f>
        <v/>
      </c>
      <c r="L1159" s="390" t="str">
        <f>IF($E1159="","",INDEX(H_OtherProcesses!L:L,MATCH($P1159,H_OtherProcesses!$P:$P,0)))</f>
        <v/>
      </c>
      <c r="M1159" s="390" t="str">
        <f>IF($E1159="","",INDEX(H_OtherProcesses!M:M,MATCH($P1159,H_OtherProcesses!$P:$P,0)))</f>
        <v/>
      </c>
      <c r="N1159" s="390" t="str">
        <f>IF($E1159="","",INDEX(H_OtherProcesses!N:N,MATCH($P1159,H_OtherProcesses!$P:$P,0)))</f>
        <v/>
      </c>
      <c r="P1159" s="175" t="str">
        <f>EUconst_SubMeasureImpact&amp;R1140&amp;"_"&amp;D1159</f>
        <v>SubMeasImp__6</v>
      </c>
    </row>
    <row r="1160" spans="2:16" ht="12.75" customHeight="1" x14ac:dyDescent="0.2">
      <c r="B1160" s="343"/>
      <c r="C1160" s="343"/>
      <c r="D1160" s="344">
        <v>7</v>
      </c>
      <c r="E1160" s="1298" t="str">
        <f>IF(INDEX(H_OtherProcesses!E:E,MATCH($P1160,H_OtherProcesses!$P:$P,0))="","",INDEX(H_OtherProcesses!E:E,MATCH($P1160,H_OtherProcesses!$P:$P,0)))</f>
        <v/>
      </c>
      <c r="F1160" s="1299"/>
      <c r="G1160" s="755" t="str">
        <f>IF(INDEX(H_OtherProcesses!G:G,MATCH($P1160,H_OtherProcesses!$P:$P,0))="","",INDEX(H_OtherProcesses!G:G,MATCH($P1160,H_OtherProcesses!$P:$P,0)))</f>
        <v/>
      </c>
      <c r="H1160" s="756"/>
      <c r="I1160" s="390" t="str">
        <f>IF($E1160="","",INDEX(H_OtherProcesses!I:I,MATCH($P1160,H_OtherProcesses!$P:$P,0)))</f>
        <v/>
      </c>
      <c r="J1160" s="390" t="str">
        <f>IF($E1160="","",INDEX(H_OtherProcesses!J:J,MATCH($P1160,H_OtherProcesses!$P:$P,0)))</f>
        <v/>
      </c>
      <c r="K1160" s="390" t="str">
        <f>IF($E1160="","",INDEX(H_OtherProcesses!K:K,MATCH($P1160,H_OtherProcesses!$P:$P,0)))</f>
        <v/>
      </c>
      <c r="L1160" s="390" t="str">
        <f>IF($E1160="","",INDEX(H_OtherProcesses!L:L,MATCH($P1160,H_OtherProcesses!$P:$P,0)))</f>
        <v/>
      </c>
      <c r="M1160" s="390" t="str">
        <f>IF($E1160="","",INDEX(H_OtherProcesses!M:M,MATCH($P1160,H_OtherProcesses!$P:$P,0)))</f>
        <v/>
      </c>
      <c r="N1160" s="390" t="str">
        <f>IF($E1160="","",INDEX(H_OtherProcesses!N:N,MATCH($P1160,H_OtherProcesses!$P:$P,0)))</f>
        <v/>
      </c>
      <c r="P1160" s="175" t="str">
        <f>EUconst_SubMeasureImpact&amp;R1140&amp;"_"&amp;D1160</f>
        <v>SubMeasImp__7</v>
      </c>
    </row>
    <row r="1161" spans="2:16" ht="12.75" customHeight="1" x14ac:dyDescent="0.2">
      <c r="B1161" s="343"/>
      <c r="C1161" s="343"/>
      <c r="D1161" s="344">
        <v>8</v>
      </c>
      <c r="E1161" s="1298" t="str">
        <f>IF(INDEX(H_OtherProcesses!E:E,MATCH($P1161,H_OtherProcesses!$P:$P,0))="","",INDEX(H_OtherProcesses!E:E,MATCH($P1161,H_OtherProcesses!$P:$P,0)))</f>
        <v/>
      </c>
      <c r="F1161" s="1299"/>
      <c r="G1161" s="755" t="str">
        <f>IF(INDEX(H_OtherProcesses!G:G,MATCH($P1161,H_OtherProcesses!$P:$P,0))="","",INDEX(H_OtherProcesses!G:G,MATCH($P1161,H_OtherProcesses!$P:$P,0)))</f>
        <v/>
      </c>
      <c r="H1161" s="756"/>
      <c r="I1161" s="390" t="str">
        <f>IF($E1161="","",INDEX(H_OtherProcesses!I:I,MATCH($P1161,H_OtherProcesses!$P:$P,0)))</f>
        <v/>
      </c>
      <c r="J1161" s="390" t="str">
        <f>IF($E1161="","",INDEX(H_OtherProcesses!J:J,MATCH($P1161,H_OtherProcesses!$P:$P,0)))</f>
        <v/>
      </c>
      <c r="K1161" s="390" t="str">
        <f>IF($E1161="","",INDEX(H_OtherProcesses!K:K,MATCH($P1161,H_OtherProcesses!$P:$P,0)))</f>
        <v/>
      </c>
      <c r="L1161" s="390" t="str">
        <f>IF($E1161="","",INDEX(H_OtherProcesses!L:L,MATCH($P1161,H_OtherProcesses!$P:$P,0)))</f>
        <v/>
      </c>
      <c r="M1161" s="390" t="str">
        <f>IF($E1161="","",INDEX(H_OtherProcesses!M:M,MATCH($P1161,H_OtherProcesses!$P:$P,0)))</f>
        <v/>
      </c>
      <c r="N1161" s="390" t="str">
        <f>IF($E1161="","",INDEX(H_OtherProcesses!N:N,MATCH($P1161,H_OtherProcesses!$P:$P,0)))</f>
        <v/>
      </c>
      <c r="P1161" s="175" t="str">
        <f>EUconst_SubMeasureImpact&amp;R1140&amp;"_"&amp;D1161</f>
        <v>SubMeasImp__8</v>
      </c>
    </row>
    <row r="1162" spans="2:16" ht="12.75" customHeight="1" x14ac:dyDescent="0.2">
      <c r="B1162" s="343"/>
      <c r="C1162" s="343"/>
      <c r="D1162" s="344">
        <v>9</v>
      </c>
      <c r="E1162" s="1298" t="str">
        <f>IF(INDEX(H_OtherProcesses!E:E,MATCH($P1162,H_OtherProcesses!$P:$P,0))="","",INDEX(H_OtherProcesses!E:E,MATCH($P1162,H_OtherProcesses!$P:$P,0)))</f>
        <v/>
      </c>
      <c r="F1162" s="1299"/>
      <c r="G1162" s="755" t="str">
        <f>IF(INDEX(H_OtherProcesses!G:G,MATCH($P1162,H_OtherProcesses!$P:$P,0))="","",INDEX(H_OtherProcesses!G:G,MATCH($P1162,H_OtherProcesses!$P:$P,0)))</f>
        <v/>
      </c>
      <c r="H1162" s="756"/>
      <c r="I1162" s="390" t="str">
        <f>IF($E1162="","",INDEX(H_OtherProcesses!I:I,MATCH($P1162,H_OtherProcesses!$P:$P,0)))</f>
        <v/>
      </c>
      <c r="J1162" s="390" t="str">
        <f>IF($E1162="","",INDEX(H_OtherProcesses!J:J,MATCH($P1162,H_OtherProcesses!$P:$P,0)))</f>
        <v/>
      </c>
      <c r="K1162" s="390" t="str">
        <f>IF($E1162="","",INDEX(H_OtherProcesses!K:K,MATCH($P1162,H_OtherProcesses!$P:$P,0)))</f>
        <v/>
      </c>
      <c r="L1162" s="390" t="str">
        <f>IF($E1162="","",INDEX(H_OtherProcesses!L:L,MATCH($P1162,H_OtherProcesses!$P:$P,0)))</f>
        <v/>
      </c>
      <c r="M1162" s="390" t="str">
        <f>IF($E1162="","",INDEX(H_OtherProcesses!M:M,MATCH($P1162,H_OtherProcesses!$P:$P,0)))</f>
        <v/>
      </c>
      <c r="N1162" s="390" t="str">
        <f>IF($E1162="","",INDEX(H_OtherProcesses!N:N,MATCH($P1162,H_OtherProcesses!$P:$P,0)))</f>
        <v/>
      </c>
      <c r="P1162" s="175" t="str">
        <f>EUconst_SubMeasureImpact&amp;R1140&amp;"_"&amp;D1162</f>
        <v>SubMeasImp__9</v>
      </c>
    </row>
    <row r="1163" spans="2:16" ht="12.75" customHeight="1" x14ac:dyDescent="0.2">
      <c r="B1163" s="343"/>
      <c r="C1163" s="343"/>
      <c r="D1163" s="344">
        <v>10</v>
      </c>
      <c r="E1163" s="1300" t="str">
        <f>IF(INDEX(H_OtherProcesses!E:E,MATCH($P1163,H_OtherProcesses!$P:$P,0))="","",INDEX(H_OtherProcesses!E:E,MATCH($P1163,H_OtherProcesses!$P:$P,0)))</f>
        <v/>
      </c>
      <c r="F1163" s="1301"/>
      <c r="G1163" s="753" t="str">
        <f>IF(INDEX(H_OtherProcesses!G:G,MATCH($P1163,H_OtherProcesses!$P:$P,0))="","",INDEX(H_OtherProcesses!G:G,MATCH($P1163,H_OtherProcesses!$P:$P,0)))</f>
        <v/>
      </c>
      <c r="H1163" s="754"/>
      <c r="I1163" s="391" t="str">
        <f>IF($E1163="","",INDEX(H_OtherProcesses!I:I,MATCH($P1163,H_OtherProcesses!$P:$P,0)))</f>
        <v/>
      </c>
      <c r="J1163" s="391" t="str">
        <f>IF($E1163="","",INDEX(H_OtherProcesses!J:J,MATCH($P1163,H_OtherProcesses!$P:$P,0)))</f>
        <v/>
      </c>
      <c r="K1163" s="391" t="str">
        <f>IF($E1163="","",INDEX(H_OtherProcesses!K:K,MATCH($P1163,H_OtherProcesses!$P:$P,0)))</f>
        <v/>
      </c>
      <c r="L1163" s="391" t="str">
        <f>IF($E1163="","",INDEX(H_OtherProcesses!L:L,MATCH($P1163,H_OtherProcesses!$P:$P,0)))</f>
        <v/>
      </c>
      <c r="M1163" s="391" t="str">
        <f>IF($E1163="","",INDEX(H_OtherProcesses!M:M,MATCH($P1163,H_OtherProcesses!$P:$P,0)))</f>
        <v/>
      </c>
      <c r="N1163" s="391" t="str">
        <f>IF($E1163="","",INDEX(H_OtherProcesses!N:N,MATCH($P1163,H_OtherProcesses!$P:$P,0)))</f>
        <v/>
      </c>
      <c r="P1163" s="175" t="str">
        <f>EUconst_SubMeasureImpact&amp;R1140&amp;"_"&amp;D1163</f>
        <v>SubMeasImp__10</v>
      </c>
    </row>
    <row r="1164" spans="2:16" ht="12.75" customHeight="1" x14ac:dyDescent="0.2">
      <c r="B1164" s="343"/>
      <c r="C1164" s="343"/>
      <c r="H1164" s="669" t="str">
        <f>Translations!$B$323</f>
        <v>ОБЩО</v>
      </c>
      <c r="I1164" s="434" t="str">
        <f>IF(COUNT(I1154:I1163)=0,"",SUM(I1154:I1163))</f>
        <v/>
      </c>
      <c r="J1164" s="434" t="str">
        <f t="shared" ref="J1164" si="96">IF(COUNT(J1154:J1163)=0,"",SUM(J1154:J1163))</f>
        <v/>
      </c>
      <c r="K1164" s="434" t="str">
        <f t="shared" ref="K1164" si="97">IF(COUNT(K1154:K1163)=0,"",SUM(K1154:K1163))</f>
        <v/>
      </c>
      <c r="L1164" s="434" t="str">
        <f t="shared" ref="L1164" si="98">IF(COUNT(L1154:L1163)=0,"",SUM(L1154:L1163))</f>
        <v/>
      </c>
      <c r="M1164" s="434" t="str">
        <f t="shared" ref="M1164" si="99">IF(COUNT(M1154:M1163)=0,"",SUM(M1154:M1163))</f>
        <v/>
      </c>
      <c r="N1164" s="434" t="str">
        <f t="shared" ref="N1164" si="100">IF(COUNT(N1154:N1163)=0,"",SUM(N1154:N1163))</f>
        <v/>
      </c>
    </row>
    <row r="1165" spans="2:16" ht="5.0999999999999996" customHeight="1" x14ac:dyDescent="0.2">
      <c r="B1165" s="343"/>
      <c r="C1165" s="343"/>
    </row>
    <row r="1166" spans="2:16" ht="12.75" customHeight="1" x14ac:dyDescent="0.2">
      <c r="B1166" s="343"/>
      <c r="C1166" s="343"/>
      <c r="D1166" s="752" t="s">
        <v>121</v>
      </c>
      <c r="E1166" s="30" t="str">
        <f>Translations!$B$324</f>
        <v>Дял на въздействието на всяка мярка (100 % = референтна стойност по време на изходното ниво, точка i.)</v>
      </c>
    </row>
    <row r="1167" spans="2:16" ht="5.0999999999999996" customHeight="1" x14ac:dyDescent="0.2">
      <c r="B1167" s="343"/>
      <c r="C1167" s="343"/>
    </row>
    <row r="1168" spans="2:16" ht="12.75" customHeight="1" x14ac:dyDescent="0.2">
      <c r="B1168" s="343"/>
      <c r="C1168" s="343"/>
      <c r="E1168" s="387" t="str">
        <f>Translations!$B$199</f>
        <v>Мярка</v>
      </c>
      <c r="F1168" s="644"/>
      <c r="G1168" s="435" t="str">
        <f>Translations!$B$228</f>
        <v>Инвестиции</v>
      </c>
      <c r="I1168" s="388">
        <v>2025</v>
      </c>
      <c r="J1168" s="388">
        <v>2030</v>
      </c>
      <c r="K1168" s="388">
        <v>2035</v>
      </c>
      <c r="L1168" s="388">
        <v>2040</v>
      </c>
      <c r="M1168" s="388">
        <v>2045</v>
      </c>
      <c r="N1168" s="388">
        <v>2050</v>
      </c>
    </row>
    <row r="1169" spans="2:18" ht="12.75" customHeight="1" x14ac:dyDescent="0.2">
      <c r="B1169" s="343"/>
      <c r="C1169" s="343"/>
      <c r="D1169" s="344">
        <v>1</v>
      </c>
      <c r="E1169" s="1310" t="str">
        <f t="shared" ref="E1169:E1178" si="101">E1154</f>
        <v/>
      </c>
      <c r="F1169" s="1310"/>
      <c r="G1169" s="760" t="str">
        <f t="shared" ref="G1169:G1178" si="102">G1154</f>
        <v/>
      </c>
      <c r="H1169" s="761"/>
      <c r="I1169" s="389" t="str">
        <f>IF($E1169="","",I1154*IF(INDEX(H_OtherProcesses!$H:$H,MATCH($P1169,H_OtherProcesses!$P:$P,0))=0,0,SUM(INDEX(H_OtherProcesses!I:I,MATCH($P1169,H_OtherProcesses!$P:$P,0)))/INDEX(H_OtherProcesses!$H:$H,MATCH($P1169,H_OtherProcesses!$P:$P,0))))</f>
        <v/>
      </c>
      <c r="J1169" s="389" t="str">
        <f>IF($E1169="","",J1154*IF(INDEX(H_OtherProcesses!$H:$H,MATCH($P1169,H_OtherProcesses!$P:$P,0))=0,0,SUM(INDEX(H_OtherProcesses!J:J,MATCH($P1169,H_OtherProcesses!$P:$P,0)))/INDEX(H_OtherProcesses!$H:$H,MATCH($P1169,H_OtherProcesses!$P:$P,0))))</f>
        <v/>
      </c>
      <c r="K1169" s="389" t="str">
        <f>IF($E1169="","",K1154*IF(INDEX(H_OtherProcesses!$H:$H,MATCH($P1169,H_OtherProcesses!$P:$P,0))=0,0,SUM(INDEX(H_OtherProcesses!K:K,MATCH($P1169,H_OtherProcesses!$P:$P,0)))/INDEX(H_OtherProcesses!$H:$H,MATCH($P1169,H_OtherProcesses!$P:$P,0))))</f>
        <v/>
      </c>
      <c r="L1169" s="389" t="str">
        <f>IF($E1169="","",L1154*IF(INDEX(H_OtherProcesses!$H:$H,MATCH($P1169,H_OtherProcesses!$P:$P,0))=0,0,SUM(INDEX(H_OtherProcesses!L:L,MATCH($P1169,H_OtherProcesses!$P:$P,0)))/INDEX(H_OtherProcesses!$H:$H,MATCH($P1169,H_OtherProcesses!$P:$P,0))))</f>
        <v/>
      </c>
      <c r="M1169" s="389" t="str">
        <f>IF($E1169="","",M1154*IF(INDEX(H_OtherProcesses!$H:$H,MATCH($P1169,H_OtherProcesses!$P:$P,0))=0,0,SUM(INDEX(H_OtherProcesses!M:M,MATCH($P1169,H_OtherProcesses!$P:$P,0)))/INDEX(H_OtherProcesses!$H:$H,MATCH($P1169,H_OtherProcesses!$P:$P,0))))</f>
        <v/>
      </c>
      <c r="N1169" s="389" t="str">
        <f>IF($E1169="","",N1154*IF(INDEX(H_OtherProcesses!$H:$H,MATCH($P1169,H_OtherProcesses!$P:$P,0))=0,0,SUM(INDEX(H_OtherProcesses!N:N,MATCH($P1169,H_OtherProcesses!$P:$P,0)))/INDEX(H_OtherProcesses!$H:$H,MATCH($P1169,H_OtherProcesses!$P:$P,0))))</f>
        <v/>
      </c>
      <c r="P1169" s="175" t="str">
        <f>EUconst_SubAbsoluteReduction&amp;R1140</f>
        <v>AbsRed_</v>
      </c>
    </row>
    <row r="1170" spans="2:18" ht="12.75" customHeight="1" x14ac:dyDescent="0.2">
      <c r="B1170" s="343"/>
      <c r="C1170" s="343"/>
      <c r="D1170" s="344">
        <v>2</v>
      </c>
      <c r="E1170" s="1298" t="str">
        <f t="shared" si="101"/>
        <v/>
      </c>
      <c r="F1170" s="1299"/>
      <c r="G1170" s="755" t="str">
        <f t="shared" si="102"/>
        <v/>
      </c>
      <c r="H1170" s="756"/>
      <c r="I1170" s="390" t="str">
        <f>IF($E1170="","",I1155*IF(INDEX(H_OtherProcesses!$H:$H,MATCH($P1170,H_OtherProcesses!$P:$P,0))=0,0,SUM(INDEX(H_OtherProcesses!I:I,MATCH($P1170,H_OtherProcesses!$P:$P,0)))/INDEX(H_OtherProcesses!$H:$H,MATCH($P1170,H_OtherProcesses!$P:$P,0))))</f>
        <v/>
      </c>
      <c r="J1170" s="390" t="str">
        <f>IF($E1170="","",J1155*IF(INDEX(H_OtherProcesses!$H:$H,MATCH($P1170,H_OtherProcesses!$P:$P,0))=0,0,SUM(INDEX(H_OtherProcesses!J:J,MATCH($P1170,H_OtherProcesses!$P:$P,0)))/INDEX(H_OtherProcesses!$H:$H,MATCH($P1170,H_OtherProcesses!$P:$P,0))))</f>
        <v/>
      </c>
      <c r="K1170" s="390" t="str">
        <f>IF($E1170="","",K1155*IF(INDEX(H_OtherProcesses!$H:$H,MATCH($P1170,H_OtherProcesses!$P:$P,0))=0,0,SUM(INDEX(H_OtherProcesses!K:K,MATCH($P1170,H_OtherProcesses!$P:$P,0)))/INDEX(H_OtherProcesses!$H:$H,MATCH($P1170,H_OtherProcesses!$P:$P,0))))</f>
        <v/>
      </c>
      <c r="L1170" s="390" t="str">
        <f>IF($E1170="","",L1155*IF(INDEX(H_OtherProcesses!$H:$H,MATCH($P1170,H_OtherProcesses!$P:$P,0))=0,0,SUM(INDEX(H_OtherProcesses!L:L,MATCH($P1170,H_OtherProcesses!$P:$P,0)))/INDEX(H_OtherProcesses!$H:$H,MATCH($P1170,H_OtherProcesses!$P:$P,0))))</f>
        <v/>
      </c>
      <c r="M1170" s="390" t="str">
        <f>IF($E1170="","",M1155*IF(INDEX(H_OtherProcesses!$H:$H,MATCH($P1170,H_OtherProcesses!$P:$P,0))=0,0,SUM(INDEX(H_OtherProcesses!M:M,MATCH($P1170,H_OtherProcesses!$P:$P,0)))/INDEX(H_OtherProcesses!$H:$H,MATCH($P1170,H_OtherProcesses!$P:$P,0))))</f>
        <v/>
      </c>
      <c r="N1170" s="390" t="str">
        <f>IF($E1170="","",N1155*IF(INDEX(H_OtherProcesses!$H:$H,MATCH($P1170,H_OtherProcesses!$P:$P,0))=0,0,SUM(INDEX(H_OtherProcesses!N:N,MATCH($P1170,H_OtherProcesses!$P:$P,0)))/INDEX(H_OtherProcesses!$H:$H,MATCH($P1170,H_OtherProcesses!$P:$P,0))))</f>
        <v/>
      </c>
      <c r="P1170" s="175" t="str">
        <f>EUconst_SubAbsoluteReduction&amp;R1140</f>
        <v>AbsRed_</v>
      </c>
    </row>
    <row r="1171" spans="2:18" ht="12.75" customHeight="1" x14ac:dyDescent="0.2">
      <c r="B1171" s="343"/>
      <c r="C1171" s="343"/>
      <c r="D1171" s="344">
        <v>3</v>
      </c>
      <c r="E1171" s="1298" t="str">
        <f t="shared" si="101"/>
        <v/>
      </c>
      <c r="F1171" s="1299"/>
      <c r="G1171" s="755" t="str">
        <f t="shared" si="102"/>
        <v/>
      </c>
      <c r="H1171" s="756"/>
      <c r="I1171" s="390" t="str">
        <f>IF($E1171="","",I1156*IF(INDEX(H_OtherProcesses!$H:$H,MATCH($P1171,H_OtherProcesses!$P:$P,0))=0,0,SUM(INDEX(H_OtherProcesses!I:I,MATCH($P1171,H_OtherProcesses!$P:$P,0)))/INDEX(H_OtherProcesses!$H:$H,MATCH($P1171,H_OtherProcesses!$P:$P,0))))</f>
        <v/>
      </c>
      <c r="J1171" s="390" t="str">
        <f>IF($E1171="","",J1156*IF(INDEX(H_OtherProcesses!$H:$H,MATCH($P1171,H_OtherProcesses!$P:$P,0))=0,0,SUM(INDEX(H_OtherProcesses!J:J,MATCH($P1171,H_OtherProcesses!$P:$P,0)))/INDEX(H_OtherProcesses!$H:$H,MATCH($P1171,H_OtherProcesses!$P:$P,0))))</f>
        <v/>
      </c>
      <c r="K1171" s="390" t="str">
        <f>IF($E1171="","",K1156*IF(INDEX(H_OtherProcesses!$H:$H,MATCH($P1171,H_OtherProcesses!$P:$P,0))=0,0,SUM(INDEX(H_OtherProcesses!K:K,MATCH($P1171,H_OtherProcesses!$P:$P,0)))/INDEX(H_OtherProcesses!$H:$H,MATCH($P1171,H_OtherProcesses!$P:$P,0))))</f>
        <v/>
      </c>
      <c r="L1171" s="390" t="str">
        <f>IF($E1171="","",L1156*IF(INDEX(H_OtherProcesses!$H:$H,MATCH($P1171,H_OtherProcesses!$P:$P,0))=0,0,SUM(INDEX(H_OtherProcesses!L:L,MATCH($P1171,H_OtherProcesses!$P:$P,0)))/INDEX(H_OtherProcesses!$H:$H,MATCH($P1171,H_OtherProcesses!$P:$P,0))))</f>
        <v/>
      </c>
      <c r="M1171" s="390" t="str">
        <f>IF($E1171="","",M1156*IF(INDEX(H_OtherProcesses!$H:$H,MATCH($P1171,H_OtherProcesses!$P:$P,0))=0,0,SUM(INDEX(H_OtherProcesses!M:M,MATCH($P1171,H_OtherProcesses!$P:$P,0)))/INDEX(H_OtherProcesses!$H:$H,MATCH($P1171,H_OtherProcesses!$P:$P,0))))</f>
        <v/>
      </c>
      <c r="N1171" s="390" t="str">
        <f>IF($E1171="","",N1156*IF(INDEX(H_OtherProcesses!$H:$H,MATCH($P1171,H_OtherProcesses!$P:$P,0))=0,0,SUM(INDEX(H_OtherProcesses!N:N,MATCH($P1171,H_OtherProcesses!$P:$P,0)))/INDEX(H_OtherProcesses!$H:$H,MATCH($P1171,H_OtherProcesses!$P:$P,0))))</f>
        <v/>
      </c>
      <c r="P1171" s="175" t="str">
        <f>EUconst_SubAbsoluteReduction&amp;R1140</f>
        <v>AbsRed_</v>
      </c>
    </row>
    <row r="1172" spans="2:18" ht="12.75" customHeight="1" x14ac:dyDescent="0.2">
      <c r="B1172" s="343"/>
      <c r="C1172" s="343"/>
      <c r="D1172" s="344">
        <v>4</v>
      </c>
      <c r="E1172" s="1298" t="str">
        <f t="shared" si="101"/>
        <v/>
      </c>
      <c r="F1172" s="1299"/>
      <c r="G1172" s="755" t="str">
        <f t="shared" si="102"/>
        <v/>
      </c>
      <c r="H1172" s="756"/>
      <c r="I1172" s="390" t="str">
        <f>IF($E1172="","",I1157*IF(INDEX(H_OtherProcesses!$H:$H,MATCH($P1172,H_OtherProcesses!$P:$P,0))=0,0,SUM(INDEX(H_OtherProcesses!I:I,MATCH($P1172,H_OtherProcesses!$P:$P,0)))/INDEX(H_OtherProcesses!$H:$H,MATCH($P1172,H_OtherProcesses!$P:$P,0))))</f>
        <v/>
      </c>
      <c r="J1172" s="390" t="str">
        <f>IF($E1172="","",J1157*IF(INDEX(H_OtherProcesses!$H:$H,MATCH($P1172,H_OtherProcesses!$P:$P,0))=0,0,SUM(INDEX(H_OtherProcesses!J:J,MATCH($P1172,H_OtherProcesses!$P:$P,0)))/INDEX(H_OtherProcesses!$H:$H,MATCH($P1172,H_OtherProcesses!$P:$P,0))))</f>
        <v/>
      </c>
      <c r="K1172" s="390" t="str">
        <f>IF($E1172="","",K1157*IF(INDEX(H_OtherProcesses!$H:$H,MATCH($P1172,H_OtherProcesses!$P:$P,0))=0,0,SUM(INDEX(H_OtherProcesses!K:K,MATCH($P1172,H_OtherProcesses!$P:$P,0)))/INDEX(H_OtherProcesses!$H:$H,MATCH($P1172,H_OtherProcesses!$P:$P,0))))</f>
        <v/>
      </c>
      <c r="L1172" s="390" t="str">
        <f>IF($E1172="","",L1157*IF(INDEX(H_OtherProcesses!$H:$H,MATCH($P1172,H_OtherProcesses!$P:$P,0))=0,0,SUM(INDEX(H_OtherProcesses!L:L,MATCH($P1172,H_OtherProcesses!$P:$P,0)))/INDEX(H_OtherProcesses!$H:$H,MATCH($P1172,H_OtherProcesses!$P:$P,0))))</f>
        <v/>
      </c>
      <c r="M1172" s="390" t="str">
        <f>IF($E1172="","",M1157*IF(INDEX(H_OtherProcesses!$H:$H,MATCH($P1172,H_OtherProcesses!$P:$P,0))=0,0,SUM(INDEX(H_OtherProcesses!M:M,MATCH($P1172,H_OtherProcesses!$P:$P,0)))/INDEX(H_OtherProcesses!$H:$H,MATCH($P1172,H_OtherProcesses!$P:$P,0))))</f>
        <v/>
      </c>
      <c r="N1172" s="390" t="str">
        <f>IF($E1172="","",N1157*IF(INDEX(H_OtherProcesses!$H:$H,MATCH($P1172,H_OtherProcesses!$P:$P,0))=0,0,SUM(INDEX(H_OtherProcesses!N:N,MATCH($P1172,H_OtherProcesses!$P:$P,0)))/INDEX(H_OtherProcesses!$H:$H,MATCH($P1172,H_OtherProcesses!$P:$P,0))))</f>
        <v/>
      </c>
      <c r="P1172" s="175" t="str">
        <f>EUconst_SubAbsoluteReduction&amp;R1140</f>
        <v>AbsRed_</v>
      </c>
    </row>
    <row r="1173" spans="2:18" ht="12.75" customHeight="1" x14ac:dyDescent="0.2">
      <c r="B1173" s="343"/>
      <c r="C1173" s="343"/>
      <c r="D1173" s="344">
        <v>5</v>
      </c>
      <c r="E1173" s="1298" t="str">
        <f t="shared" si="101"/>
        <v/>
      </c>
      <c r="F1173" s="1299"/>
      <c r="G1173" s="755" t="str">
        <f t="shared" si="102"/>
        <v/>
      </c>
      <c r="H1173" s="756"/>
      <c r="I1173" s="390" t="str">
        <f>IF($E1173="","",I1158*IF(INDEX(H_OtherProcesses!$H:$H,MATCH($P1173,H_OtherProcesses!$P:$P,0))=0,0,SUM(INDEX(H_OtherProcesses!I:I,MATCH($P1173,H_OtherProcesses!$P:$P,0)))/INDEX(H_OtherProcesses!$H:$H,MATCH($P1173,H_OtherProcesses!$P:$P,0))))</f>
        <v/>
      </c>
      <c r="J1173" s="390" t="str">
        <f>IF($E1173="","",J1158*IF(INDEX(H_OtherProcesses!$H:$H,MATCH($P1173,H_OtherProcesses!$P:$P,0))=0,0,SUM(INDEX(H_OtherProcesses!J:J,MATCH($P1173,H_OtherProcesses!$P:$P,0)))/INDEX(H_OtherProcesses!$H:$H,MATCH($P1173,H_OtherProcesses!$P:$P,0))))</f>
        <v/>
      </c>
      <c r="K1173" s="390" t="str">
        <f>IF($E1173="","",K1158*IF(INDEX(H_OtherProcesses!$H:$H,MATCH($P1173,H_OtherProcesses!$P:$P,0))=0,0,SUM(INDEX(H_OtherProcesses!K:K,MATCH($P1173,H_OtherProcesses!$P:$P,0)))/INDEX(H_OtherProcesses!$H:$H,MATCH($P1173,H_OtherProcesses!$P:$P,0))))</f>
        <v/>
      </c>
      <c r="L1173" s="390" t="str">
        <f>IF($E1173="","",L1158*IF(INDEX(H_OtherProcesses!$H:$H,MATCH($P1173,H_OtherProcesses!$P:$P,0))=0,0,SUM(INDEX(H_OtherProcesses!L:L,MATCH($P1173,H_OtherProcesses!$P:$P,0)))/INDEX(H_OtherProcesses!$H:$H,MATCH($P1173,H_OtherProcesses!$P:$P,0))))</f>
        <v/>
      </c>
      <c r="M1173" s="390" t="str">
        <f>IF($E1173="","",M1158*IF(INDEX(H_OtherProcesses!$H:$H,MATCH($P1173,H_OtherProcesses!$P:$P,0))=0,0,SUM(INDEX(H_OtherProcesses!M:M,MATCH($P1173,H_OtherProcesses!$P:$P,0)))/INDEX(H_OtherProcesses!$H:$H,MATCH($P1173,H_OtherProcesses!$P:$P,0))))</f>
        <v/>
      </c>
      <c r="N1173" s="390" t="str">
        <f>IF($E1173="","",N1158*IF(INDEX(H_OtherProcesses!$H:$H,MATCH($P1173,H_OtherProcesses!$P:$P,0))=0,0,SUM(INDEX(H_OtherProcesses!N:N,MATCH($P1173,H_OtherProcesses!$P:$P,0)))/INDEX(H_OtherProcesses!$H:$H,MATCH($P1173,H_OtherProcesses!$P:$P,0))))</f>
        <v/>
      </c>
      <c r="P1173" s="175" t="str">
        <f>EUconst_SubAbsoluteReduction&amp;R1140</f>
        <v>AbsRed_</v>
      </c>
    </row>
    <row r="1174" spans="2:18" ht="12.75" customHeight="1" x14ac:dyDescent="0.2">
      <c r="B1174" s="343"/>
      <c r="C1174" s="343"/>
      <c r="D1174" s="344">
        <v>6</v>
      </c>
      <c r="E1174" s="1298" t="str">
        <f t="shared" si="101"/>
        <v/>
      </c>
      <c r="F1174" s="1299"/>
      <c r="G1174" s="755" t="str">
        <f t="shared" si="102"/>
        <v/>
      </c>
      <c r="H1174" s="756"/>
      <c r="I1174" s="390" t="str">
        <f>IF($E1174="","",I1159*IF(INDEX(H_OtherProcesses!$H:$H,MATCH($P1174,H_OtherProcesses!$P:$P,0))=0,0,SUM(INDEX(H_OtherProcesses!I:I,MATCH($P1174,H_OtherProcesses!$P:$P,0)))/INDEX(H_OtherProcesses!$H:$H,MATCH($P1174,H_OtherProcesses!$P:$P,0))))</f>
        <v/>
      </c>
      <c r="J1174" s="390" t="str">
        <f>IF($E1174="","",J1159*IF(INDEX(H_OtherProcesses!$H:$H,MATCH($P1174,H_OtherProcesses!$P:$P,0))=0,0,SUM(INDEX(H_OtherProcesses!J:J,MATCH($P1174,H_OtherProcesses!$P:$P,0)))/INDEX(H_OtherProcesses!$H:$H,MATCH($P1174,H_OtherProcesses!$P:$P,0))))</f>
        <v/>
      </c>
      <c r="K1174" s="390" t="str">
        <f>IF($E1174="","",K1159*IF(INDEX(H_OtherProcesses!$H:$H,MATCH($P1174,H_OtherProcesses!$P:$P,0))=0,0,SUM(INDEX(H_OtherProcesses!K:K,MATCH($P1174,H_OtherProcesses!$P:$P,0)))/INDEX(H_OtherProcesses!$H:$H,MATCH($P1174,H_OtherProcesses!$P:$P,0))))</f>
        <v/>
      </c>
      <c r="L1174" s="390" t="str">
        <f>IF($E1174="","",L1159*IF(INDEX(H_OtherProcesses!$H:$H,MATCH($P1174,H_OtherProcesses!$P:$P,0))=0,0,SUM(INDEX(H_OtherProcesses!L:L,MATCH($P1174,H_OtherProcesses!$P:$P,0)))/INDEX(H_OtherProcesses!$H:$H,MATCH($P1174,H_OtherProcesses!$P:$P,0))))</f>
        <v/>
      </c>
      <c r="M1174" s="390" t="str">
        <f>IF($E1174="","",M1159*IF(INDEX(H_OtherProcesses!$H:$H,MATCH($P1174,H_OtherProcesses!$P:$P,0))=0,0,SUM(INDEX(H_OtherProcesses!M:M,MATCH($P1174,H_OtherProcesses!$P:$P,0)))/INDEX(H_OtherProcesses!$H:$H,MATCH($P1174,H_OtherProcesses!$P:$P,0))))</f>
        <v/>
      </c>
      <c r="N1174" s="390" t="str">
        <f>IF($E1174="","",N1159*IF(INDEX(H_OtherProcesses!$H:$H,MATCH($P1174,H_OtherProcesses!$P:$P,0))=0,0,SUM(INDEX(H_OtherProcesses!N:N,MATCH($P1174,H_OtherProcesses!$P:$P,0)))/INDEX(H_OtherProcesses!$H:$H,MATCH($P1174,H_OtherProcesses!$P:$P,0))))</f>
        <v/>
      </c>
      <c r="P1174" s="175" t="str">
        <f>EUconst_SubAbsoluteReduction&amp;R1140</f>
        <v>AbsRed_</v>
      </c>
    </row>
    <row r="1175" spans="2:18" ht="12.75" customHeight="1" x14ac:dyDescent="0.2">
      <c r="B1175" s="343"/>
      <c r="C1175" s="343"/>
      <c r="D1175" s="344">
        <v>7</v>
      </c>
      <c r="E1175" s="1298" t="str">
        <f t="shared" si="101"/>
        <v/>
      </c>
      <c r="F1175" s="1299"/>
      <c r="G1175" s="755" t="str">
        <f t="shared" si="102"/>
        <v/>
      </c>
      <c r="H1175" s="756"/>
      <c r="I1175" s="390" t="str">
        <f>IF($E1175="","",I1160*IF(INDEX(H_OtherProcesses!$H:$H,MATCH($P1175,H_OtherProcesses!$P:$P,0))=0,0,SUM(INDEX(H_OtherProcesses!I:I,MATCH($P1175,H_OtherProcesses!$P:$P,0)))/INDEX(H_OtherProcesses!$H:$H,MATCH($P1175,H_OtherProcesses!$P:$P,0))))</f>
        <v/>
      </c>
      <c r="J1175" s="390" t="str">
        <f>IF($E1175="","",J1160*IF(INDEX(H_OtherProcesses!$H:$H,MATCH($P1175,H_OtherProcesses!$P:$P,0))=0,0,SUM(INDEX(H_OtherProcesses!J:J,MATCH($P1175,H_OtherProcesses!$P:$P,0)))/INDEX(H_OtherProcesses!$H:$H,MATCH($P1175,H_OtherProcesses!$P:$P,0))))</f>
        <v/>
      </c>
      <c r="K1175" s="390" t="str">
        <f>IF($E1175="","",K1160*IF(INDEX(H_OtherProcesses!$H:$H,MATCH($P1175,H_OtherProcesses!$P:$P,0))=0,0,SUM(INDEX(H_OtherProcesses!K:K,MATCH($P1175,H_OtherProcesses!$P:$P,0)))/INDEX(H_OtherProcesses!$H:$H,MATCH($P1175,H_OtherProcesses!$P:$P,0))))</f>
        <v/>
      </c>
      <c r="L1175" s="390" t="str">
        <f>IF($E1175="","",L1160*IF(INDEX(H_OtherProcesses!$H:$H,MATCH($P1175,H_OtherProcesses!$P:$P,0))=0,0,SUM(INDEX(H_OtherProcesses!L:L,MATCH($P1175,H_OtherProcesses!$P:$P,0)))/INDEX(H_OtherProcesses!$H:$H,MATCH($P1175,H_OtherProcesses!$P:$P,0))))</f>
        <v/>
      </c>
      <c r="M1175" s="390" t="str">
        <f>IF($E1175="","",M1160*IF(INDEX(H_OtherProcesses!$H:$H,MATCH($P1175,H_OtherProcesses!$P:$P,0))=0,0,SUM(INDEX(H_OtherProcesses!M:M,MATCH($P1175,H_OtherProcesses!$P:$P,0)))/INDEX(H_OtherProcesses!$H:$H,MATCH($P1175,H_OtherProcesses!$P:$P,0))))</f>
        <v/>
      </c>
      <c r="N1175" s="390" t="str">
        <f>IF($E1175="","",N1160*IF(INDEX(H_OtherProcesses!$H:$H,MATCH($P1175,H_OtherProcesses!$P:$P,0))=0,0,SUM(INDEX(H_OtherProcesses!N:N,MATCH($P1175,H_OtherProcesses!$P:$P,0)))/INDEX(H_OtherProcesses!$H:$H,MATCH($P1175,H_OtherProcesses!$P:$P,0))))</f>
        <v/>
      </c>
      <c r="P1175" s="175" t="str">
        <f>EUconst_SubAbsoluteReduction&amp;R1140</f>
        <v>AbsRed_</v>
      </c>
    </row>
    <row r="1176" spans="2:18" ht="12.75" customHeight="1" x14ac:dyDescent="0.2">
      <c r="B1176" s="343"/>
      <c r="C1176" s="343"/>
      <c r="D1176" s="344">
        <v>8</v>
      </c>
      <c r="E1176" s="1298" t="str">
        <f t="shared" si="101"/>
        <v/>
      </c>
      <c r="F1176" s="1299"/>
      <c r="G1176" s="755" t="str">
        <f t="shared" si="102"/>
        <v/>
      </c>
      <c r="H1176" s="756"/>
      <c r="I1176" s="390" t="str">
        <f>IF($E1176="","",I1161*IF(INDEX(H_OtherProcesses!$H:$H,MATCH($P1176,H_OtherProcesses!$P:$P,0))=0,0,SUM(INDEX(H_OtherProcesses!I:I,MATCH($P1176,H_OtherProcesses!$P:$P,0)))/INDEX(H_OtherProcesses!$H:$H,MATCH($P1176,H_OtherProcesses!$P:$P,0))))</f>
        <v/>
      </c>
      <c r="J1176" s="390" t="str">
        <f>IF($E1176="","",J1161*IF(INDEX(H_OtherProcesses!$H:$H,MATCH($P1176,H_OtherProcesses!$P:$P,0))=0,0,SUM(INDEX(H_OtherProcesses!J:J,MATCH($P1176,H_OtherProcesses!$P:$P,0)))/INDEX(H_OtherProcesses!$H:$H,MATCH($P1176,H_OtherProcesses!$P:$P,0))))</f>
        <v/>
      </c>
      <c r="K1176" s="390" t="str">
        <f>IF($E1176="","",K1161*IF(INDEX(H_OtherProcesses!$H:$H,MATCH($P1176,H_OtherProcesses!$P:$P,0))=0,0,SUM(INDEX(H_OtherProcesses!K:K,MATCH($P1176,H_OtherProcesses!$P:$P,0)))/INDEX(H_OtherProcesses!$H:$H,MATCH($P1176,H_OtherProcesses!$P:$P,0))))</f>
        <v/>
      </c>
      <c r="L1176" s="390" t="str">
        <f>IF($E1176="","",L1161*IF(INDEX(H_OtherProcesses!$H:$H,MATCH($P1176,H_OtherProcesses!$P:$P,0))=0,0,SUM(INDEX(H_OtherProcesses!L:L,MATCH($P1176,H_OtherProcesses!$P:$P,0)))/INDEX(H_OtherProcesses!$H:$H,MATCH($P1176,H_OtherProcesses!$P:$P,0))))</f>
        <v/>
      </c>
      <c r="M1176" s="390" t="str">
        <f>IF($E1176="","",M1161*IF(INDEX(H_OtherProcesses!$H:$H,MATCH($P1176,H_OtherProcesses!$P:$P,0))=0,0,SUM(INDEX(H_OtherProcesses!M:M,MATCH($P1176,H_OtherProcesses!$P:$P,0)))/INDEX(H_OtherProcesses!$H:$H,MATCH($P1176,H_OtherProcesses!$P:$P,0))))</f>
        <v/>
      </c>
      <c r="N1176" s="390" t="str">
        <f>IF($E1176="","",N1161*IF(INDEX(H_OtherProcesses!$H:$H,MATCH($P1176,H_OtherProcesses!$P:$P,0))=0,0,SUM(INDEX(H_OtherProcesses!N:N,MATCH($P1176,H_OtherProcesses!$P:$P,0)))/INDEX(H_OtherProcesses!$H:$H,MATCH($P1176,H_OtherProcesses!$P:$P,0))))</f>
        <v/>
      </c>
      <c r="P1176" s="175" t="str">
        <f>EUconst_SubAbsoluteReduction&amp;R1140</f>
        <v>AbsRed_</v>
      </c>
    </row>
    <row r="1177" spans="2:18" ht="12.75" customHeight="1" x14ac:dyDescent="0.2">
      <c r="B1177" s="343"/>
      <c r="C1177" s="343"/>
      <c r="D1177" s="344">
        <v>9</v>
      </c>
      <c r="E1177" s="1298" t="str">
        <f t="shared" si="101"/>
        <v/>
      </c>
      <c r="F1177" s="1299"/>
      <c r="G1177" s="755" t="str">
        <f t="shared" si="102"/>
        <v/>
      </c>
      <c r="H1177" s="756"/>
      <c r="I1177" s="390" t="str">
        <f>IF($E1177="","",I1162*IF(INDEX(H_OtherProcesses!$H:$H,MATCH($P1177,H_OtherProcesses!$P:$P,0))=0,0,SUM(INDEX(H_OtherProcesses!I:I,MATCH($P1177,H_OtherProcesses!$P:$P,0)))/INDEX(H_OtherProcesses!$H:$H,MATCH($P1177,H_OtherProcesses!$P:$P,0))))</f>
        <v/>
      </c>
      <c r="J1177" s="390" t="str">
        <f>IF($E1177="","",J1162*IF(INDEX(H_OtherProcesses!$H:$H,MATCH($P1177,H_OtherProcesses!$P:$P,0))=0,0,SUM(INDEX(H_OtherProcesses!J:J,MATCH($P1177,H_OtherProcesses!$P:$P,0)))/INDEX(H_OtherProcesses!$H:$H,MATCH($P1177,H_OtherProcesses!$P:$P,0))))</f>
        <v/>
      </c>
      <c r="K1177" s="390" t="str">
        <f>IF($E1177="","",K1162*IF(INDEX(H_OtherProcesses!$H:$H,MATCH($P1177,H_OtherProcesses!$P:$P,0))=0,0,SUM(INDEX(H_OtherProcesses!K:K,MATCH($P1177,H_OtherProcesses!$P:$P,0)))/INDEX(H_OtherProcesses!$H:$H,MATCH($P1177,H_OtherProcesses!$P:$P,0))))</f>
        <v/>
      </c>
      <c r="L1177" s="390" t="str">
        <f>IF($E1177="","",L1162*IF(INDEX(H_OtherProcesses!$H:$H,MATCH($P1177,H_OtherProcesses!$P:$P,0))=0,0,SUM(INDEX(H_OtherProcesses!L:L,MATCH($P1177,H_OtherProcesses!$P:$P,0)))/INDEX(H_OtherProcesses!$H:$H,MATCH($P1177,H_OtherProcesses!$P:$P,0))))</f>
        <v/>
      </c>
      <c r="M1177" s="390" t="str">
        <f>IF($E1177="","",M1162*IF(INDEX(H_OtherProcesses!$H:$H,MATCH($P1177,H_OtherProcesses!$P:$P,0))=0,0,SUM(INDEX(H_OtherProcesses!M:M,MATCH($P1177,H_OtherProcesses!$P:$P,0)))/INDEX(H_OtherProcesses!$H:$H,MATCH($P1177,H_OtherProcesses!$P:$P,0))))</f>
        <v/>
      </c>
      <c r="N1177" s="390" t="str">
        <f>IF($E1177="","",N1162*IF(INDEX(H_OtherProcesses!$H:$H,MATCH($P1177,H_OtherProcesses!$P:$P,0))=0,0,SUM(INDEX(H_OtherProcesses!N:N,MATCH($P1177,H_OtherProcesses!$P:$P,0)))/INDEX(H_OtherProcesses!$H:$H,MATCH($P1177,H_OtherProcesses!$P:$P,0))))</f>
        <v/>
      </c>
      <c r="P1177" s="175" t="str">
        <f>EUconst_SubAbsoluteReduction&amp;R1140</f>
        <v>AbsRed_</v>
      </c>
    </row>
    <row r="1178" spans="2:18" ht="12.75" customHeight="1" x14ac:dyDescent="0.2">
      <c r="B1178" s="343"/>
      <c r="C1178" s="343"/>
      <c r="D1178" s="344">
        <v>10</v>
      </c>
      <c r="E1178" s="1300" t="str">
        <f t="shared" si="101"/>
        <v/>
      </c>
      <c r="F1178" s="1301"/>
      <c r="G1178" s="753" t="str">
        <f t="shared" si="102"/>
        <v/>
      </c>
      <c r="H1178" s="754"/>
      <c r="I1178" s="391" t="str">
        <f>IF($E1178="","",I1163*IF(INDEX(H_OtherProcesses!$H:$H,MATCH($P1178,H_OtherProcesses!$P:$P,0))=0,0,SUM(INDEX(H_OtherProcesses!I:I,MATCH($P1178,H_OtherProcesses!$P:$P,0)))/INDEX(H_OtherProcesses!$H:$H,MATCH($P1178,H_OtherProcesses!$P:$P,0))))</f>
        <v/>
      </c>
      <c r="J1178" s="391" t="str">
        <f>IF($E1178="","",J1163*IF(INDEX(H_OtherProcesses!$H:$H,MATCH($P1178,H_OtherProcesses!$P:$P,0))=0,0,SUM(INDEX(H_OtherProcesses!J:J,MATCH($P1178,H_OtherProcesses!$P:$P,0)))/INDEX(H_OtherProcesses!$H:$H,MATCH($P1178,H_OtherProcesses!$P:$P,0))))</f>
        <v/>
      </c>
      <c r="K1178" s="391" t="str">
        <f>IF($E1178="","",K1163*IF(INDEX(H_OtherProcesses!$H:$H,MATCH($P1178,H_OtherProcesses!$P:$P,0))=0,0,SUM(INDEX(H_OtherProcesses!K:K,MATCH($P1178,H_OtherProcesses!$P:$P,0)))/INDEX(H_OtherProcesses!$H:$H,MATCH($P1178,H_OtherProcesses!$P:$P,0))))</f>
        <v/>
      </c>
      <c r="L1178" s="391" t="str">
        <f>IF($E1178="","",L1163*IF(INDEX(H_OtherProcesses!$H:$H,MATCH($P1178,H_OtherProcesses!$P:$P,0))=0,0,SUM(INDEX(H_OtherProcesses!L:L,MATCH($P1178,H_OtherProcesses!$P:$P,0)))/INDEX(H_OtherProcesses!$H:$H,MATCH($P1178,H_OtherProcesses!$P:$P,0))))</f>
        <v/>
      </c>
      <c r="M1178" s="391" t="str">
        <f>IF($E1178="","",M1163*IF(INDEX(H_OtherProcesses!$H:$H,MATCH($P1178,H_OtherProcesses!$P:$P,0))=0,0,SUM(INDEX(H_OtherProcesses!M:M,MATCH($P1178,H_OtherProcesses!$P:$P,0)))/INDEX(H_OtherProcesses!$H:$H,MATCH($P1178,H_OtherProcesses!$P:$P,0))))</f>
        <v/>
      </c>
      <c r="N1178" s="391" t="str">
        <f>IF($E1178="","",N1163*IF(INDEX(H_OtherProcesses!$H:$H,MATCH($P1178,H_OtherProcesses!$P:$P,0))=0,0,SUM(INDEX(H_OtherProcesses!N:N,MATCH($P1178,H_OtherProcesses!$P:$P,0)))/INDEX(H_OtherProcesses!$H:$H,MATCH($P1178,H_OtherProcesses!$P:$P,0))))</f>
        <v/>
      </c>
      <c r="P1178" s="175" t="str">
        <f>EUconst_SubAbsoluteReduction&amp;R1140</f>
        <v>AbsRed_</v>
      </c>
    </row>
    <row r="1179" spans="2:18" ht="12.75" customHeight="1" x14ac:dyDescent="0.2">
      <c r="B1179" s="343"/>
      <c r="C1179" s="343"/>
      <c r="H1179" s="669" t="str">
        <f>Translations!$B$323</f>
        <v>ОБЩО</v>
      </c>
      <c r="I1179" s="386" t="str">
        <f t="shared" ref="I1179:N1179" si="103">IF(I1149=EUconst_Cessation,-1,IF(COUNT(I1169:I1178)=0,"",SUM(I1169:I1178)))</f>
        <v/>
      </c>
      <c r="J1179" s="386" t="str">
        <f t="shared" si="103"/>
        <v/>
      </c>
      <c r="K1179" s="386" t="str">
        <f t="shared" si="103"/>
        <v/>
      </c>
      <c r="L1179" s="386" t="str">
        <f t="shared" si="103"/>
        <v/>
      </c>
      <c r="M1179" s="386" t="str">
        <f t="shared" si="103"/>
        <v/>
      </c>
      <c r="N1179" s="386" t="str">
        <f t="shared" si="103"/>
        <v/>
      </c>
    </row>
    <row r="1180" spans="2:18" ht="12.75" customHeight="1" thickBot="1" x14ac:dyDescent="0.25"/>
    <row r="1181" spans="2:18" ht="5.0999999999999996" customHeight="1" thickBot="1" x14ac:dyDescent="0.3">
      <c r="C1181" s="433"/>
      <c r="D1181" s="433"/>
      <c r="E1181" s="433"/>
      <c r="F1181" s="433"/>
      <c r="G1181" s="433"/>
      <c r="H1181" s="433"/>
      <c r="I1181" s="433"/>
      <c r="J1181" s="433"/>
      <c r="K1181" s="433"/>
      <c r="L1181" s="433"/>
      <c r="M1181" s="433"/>
      <c r="N1181" s="433"/>
    </row>
    <row r="1182" spans="2:18" ht="20.100000000000001" customHeight="1" thickBot="1" x14ac:dyDescent="0.25">
      <c r="C1182" s="385">
        <f>C1140+1</f>
        <v>22</v>
      </c>
      <c r="D1182" s="1302" t="str">
        <f>Translations!$B$300</f>
        <v>Други процеси:</v>
      </c>
      <c r="E1182" s="1303"/>
      <c r="F1182" s="1303"/>
      <c r="G1182" s="1303"/>
      <c r="H1182" s="1304"/>
      <c r="I1182" s="1305" t="str">
        <f>R1182</f>
        <v/>
      </c>
      <c r="J1182" s="1306"/>
      <c r="K1182" s="1306"/>
      <c r="L1182" s="1307"/>
      <c r="M1182" s="1308" t="str">
        <f>IF(CNTR_ExistSubInstEntries,IF(I1182="",EUConst_NotRelevant,EUConst_Relevant),"")</f>
        <v/>
      </c>
      <c r="N1182" s="1309"/>
      <c r="P1182" s="295" t="str">
        <f>Translations!$B$326</f>
        <v>Подробности: Други процеси</v>
      </c>
      <c r="R1182" s="668" t="str">
        <f>IF(COUNTIF(C_InstallationDescription!$S$60:$S$62,C1182)&gt;0,INDEX(C_InstallationDescription!$E$60:$E$62,MATCH(C1182,C_InstallationDescription!$S$60:$S$62,0)),"")</f>
        <v/>
      </c>
    </row>
    <row r="1183" spans="2:18" ht="5.0999999999999996" customHeight="1" x14ac:dyDescent="0.2"/>
    <row r="1184" spans="2:18" ht="25.5" customHeight="1" x14ac:dyDescent="0.2">
      <c r="E1184" s="736"/>
      <c r="F1184" s="736"/>
      <c r="G1184" s="736"/>
      <c r="H1184" s="746" t="str">
        <f>Translations!$B$271</f>
        <v>Референтна стойност</v>
      </c>
      <c r="I1184" s="1268">
        <f>INDEX(EUconst_EndOfPeriods,COLUMNS($I$281:I1184))</f>
        <v>2025</v>
      </c>
      <c r="J1184" s="1268">
        <f>INDEX(EUconst_EndOfPeriods,COLUMNS($I$281:J1184))</f>
        <v>2030</v>
      </c>
      <c r="K1184" s="1268">
        <f>INDEX(EUconst_EndOfPeriods,COLUMNS($I$281:K1184))</f>
        <v>2035</v>
      </c>
      <c r="L1184" s="1268">
        <f>INDEX(EUconst_EndOfPeriods,COLUMNS($I$281:L1184))</f>
        <v>2040</v>
      </c>
      <c r="M1184" s="1268">
        <f>INDEX(EUconst_EndOfPeriods,COLUMNS($I$281:M1184))</f>
        <v>2045</v>
      </c>
      <c r="N1184" s="1268">
        <f>INDEX(EUconst_EndOfPeriods,COLUMNS($I$281:N1184))</f>
        <v>2050</v>
      </c>
    </row>
    <row r="1185" spans="2:16" ht="12.75" customHeight="1" x14ac:dyDescent="0.2">
      <c r="E1185" s="736"/>
      <c r="F1185" s="736"/>
      <c r="G1185" s="736"/>
      <c r="H1185" s="456" t="str">
        <f>INDEX(H_OtherProcesses!H:H,MATCH(P1186,H_OtherProcesses!$P:$P,0)-1)</f>
        <v/>
      </c>
      <c r="I1185" s="1269"/>
      <c r="J1185" s="1269"/>
      <c r="K1185" s="1269"/>
      <c r="L1185" s="1269"/>
      <c r="M1185" s="1269"/>
      <c r="N1185" s="1269"/>
    </row>
    <row r="1186" spans="2:16" ht="12.75" customHeight="1" x14ac:dyDescent="0.2">
      <c r="B1186" s="343"/>
      <c r="C1186" s="343"/>
      <c r="D1186" s="752" t="s">
        <v>117</v>
      </c>
      <c r="E1186" s="1275" t="str">
        <f>Translations!$B$319</f>
        <v>Цели в сравнение с базовата стойност</v>
      </c>
      <c r="F1186" s="1275"/>
      <c r="G1186" s="1276"/>
      <c r="H1186" s="764" t="str">
        <f>INDEX(H_OtherProcesses!H:H,MATCH($P1186,H_OtherProcesses!$P:$P,0))</f>
        <v/>
      </c>
      <c r="I1186" s="441" t="str">
        <f>INDEX(H_OtherProcesses!I:I,MATCH($P1186,H_OtherProcesses!$P:$P,0))</f>
        <v/>
      </c>
      <c r="J1186" s="441" t="str">
        <f>INDEX(H_OtherProcesses!J:J,MATCH($P1186,H_OtherProcesses!$P:$P,0))</f>
        <v/>
      </c>
      <c r="K1186" s="441" t="str">
        <f>INDEX(H_OtherProcesses!K:K,MATCH($P1186,H_OtherProcesses!$P:$P,0))</f>
        <v/>
      </c>
      <c r="L1186" s="441" t="str">
        <f>INDEX(H_OtherProcesses!L:L,MATCH($P1186,H_OtherProcesses!$P:$P,0))</f>
        <v/>
      </c>
      <c r="M1186" s="441" t="str">
        <f>INDEX(H_OtherProcesses!M:M,MATCH($P1186,H_OtherProcesses!$P:$P,0))</f>
        <v/>
      </c>
      <c r="N1186" s="441" t="str">
        <f>INDEX(H_OtherProcesses!N:N,MATCH($P1186,H_OtherProcesses!$P:$P,0))</f>
        <v/>
      </c>
      <c r="P1186" s="312" t="str">
        <f>EUconst_SubRelToBaseline&amp;R1182</f>
        <v>RelBL_</v>
      </c>
    </row>
    <row r="1187" spans="2:16" ht="12.75" customHeight="1" x14ac:dyDescent="0.2">
      <c r="B1187" s="343"/>
      <c r="C1187" s="343"/>
      <c r="D1187" s="752" t="s">
        <v>118</v>
      </c>
      <c r="E1187" s="1277" t="str">
        <f>Translations!$B$320</f>
        <v>Цели спрямо съответната стойност на БМ</v>
      </c>
      <c r="F1187" s="1277"/>
      <c r="G1187" s="1278"/>
      <c r="H1187" s="765" t="str">
        <f>INDEX(H_OtherProcesses!H:H,MATCH($P1187,H_OtherProcesses!$P:$P,0))</f>
        <v>N.A.</v>
      </c>
      <c r="I1187" s="381" t="str">
        <f>INDEX(H_OtherProcesses!I:I,MATCH($P1187,H_OtherProcesses!$P:$P,0))</f>
        <v>N.A.</v>
      </c>
      <c r="J1187" s="381" t="str">
        <f>INDEX(H_OtherProcesses!J:J,MATCH($P1187,H_OtherProcesses!$P:$P,0))</f>
        <v>N.A.</v>
      </c>
      <c r="K1187" s="381" t="str">
        <f>INDEX(H_OtherProcesses!K:K,MATCH($P1187,H_OtherProcesses!$P:$P,0))</f>
        <v>N.A.</v>
      </c>
      <c r="L1187" s="381" t="str">
        <f>INDEX(H_OtherProcesses!L:L,MATCH($P1187,H_OtherProcesses!$P:$P,0))</f>
        <v>N.A.</v>
      </c>
      <c r="M1187" s="381" t="str">
        <f>INDEX(H_OtherProcesses!M:M,MATCH($P1187,H_OtherProcesses!$P:$P,0))</f>
        <v>N.A.</v>
      </c>
      <c r="N1187" s="381" t="str">
        <f>INDEX(H_OtherProcesses!N:N,MATCH($P1187,H_OtherProcesses!$P:$P,0))</f>
        <v>N.A.</v>
      </c>
      <c r="P1187" s="312" t="str">
        <f>EUconst_SubRelToBM&amp;R1182</f>
        <v>RelBM_</v>
      </c>
    </row>
    <row r="1188" spans="2:16" ht="5.0999999999999996" customHeight="1" x14ac:dyDescent="0.2">
      <c r="B1188" s="343"/>
      <c r="C1188" s="343"/>
    </row>
    <row r="1189" spans="2:16" ht="25.5" customHeight="1" x14ac:dyDescent="0.2">
      <c r="B1189" s="343"/>
      <c r="C1189" s="343"/>
      <c r="D1189" s="736"/>
      <c r="E1189" s="736"/>
      <c r="F1189" s="736"/>
      <c r="G1189" s="736"/>
      <c r="H1189" s="746" t="str">
        <f>Translations!$B$271</f>
        <v>Референтна стойност</v>
      </c>
      <c r="I1189" s="1268">
        <f>INDEX(EUconst_EndOfPeriods,COLUMNS($I$281:I1189))</f>
        <v>2025</v>
      </c>
      <c r="J1189" s="1268">
        <f>INDEX(EUconst_EndOfPeriods,COLUMNS($I$281:J1189))</f>
        <v>2030</v>
      </c>
      <c r="K1189" s="1268">
        <f>INDEX(EUconst_EndOfPeriods,COLUMNS($I$281:K1189))</f>
        <v>2035</v>
      </c>
      <c r="L1189" s="1268">
        <f>INDEX(EUconst_EndOfPeriods,COLUMNS($I$281:L1189))</f>
        <v>2040</v>
      </c>
      <c r="M1189" s="1268">
        <f>INDEX(EUconst_EndOfPeriods,COLUMNS($I$281:M1189))</f>
        <v>2045</v>
      </c>
      <c r="N1189" s="1268">
        <f>INDEX(EUconst_EndOfPeriods,COLUMNS($I$281:N1189))</f>
        <v>2050</v>
      </c>
    </row>
    <row r="1190" spans="2:16" ht="12.75" customHeight="1" x14ac:dyDescent="0.2">
      <c r="B1190" s="343"/>
      <c r="C1190" s="343"/>
      <c r="G1190" s="736"/>
      <c r="H1190" s="456" t="str">
        <f>H1185</f>
        <v/>
      </c>
      <c r="I1190" s="1269"/>
      <c r="J1190" s="1269"/>
      <c r="K1190" s="1269"/>
      <c r="L1190" s="1269"/>
      <c r="M1190" s="1269"/>
      <c r="N1190" s="1269"/>
    </row>
    <row r="1191" spans="2:16" ht="12.75" customHeight="1" x14ac:dyDescent="0.2">
      <c r="B1191" s="343"/>
      <c r="C1191" s="343"/>
      <c r="D1191" s="752" t="s">
        <v>119</v>
      </c>
      <c r="E1191" s="1274" t="str">
        <f>Translations!$B$321</f>
        <v>Абсолютно специфично намаление в сравнение с изходното ниво</v>
      </c>
      <c r="F1191" s="1274"/>
      <c r="G1191" s="1274"/>
      <c r="H1191" s="766" t="str">
        <f>INDEX(H_OtherProcesses!H:H,MATCH($P1191,H_OtherProcesses!$P:$P,0))</f>
        <v/>
      </c>
      <c r="I1191" s="767" t="str">
        <f>INDEX(H_OtherProcesses!I:I,MATCH($P1191,H_OtherProcesses!$P:$P,0))</f>
        <v/>
      </c>
      <c r="J1191" s="767" t="str">
        <f>INDEX(H_OtherProcesses!J:J,MATCH($P1191,H_OtherProcesses!$P:$P,0))</f>
        <v/>
      </c>
      <c r="K1191" s="767" t="str">
        <f>INDEX(H_OtherProcesses!K:K,MATCH($P1191,H_OtherProcesses!$P:$P,0))</f>
        <v/>
      </c>
      <c r="L1191" s="767" t="str">
        <f>INDEX(H_OtherProcesses!L:L,MATCH($P1191,H_OtherProcesses!$P:$P,0))</f>
        <v/>
      </c>
      <c r="M1191" s="767" t="str">
        <f>INDEX(H_OtherProcesses!M:M,MATCH($P1191,H_OtherProcesses!$P:$P,0))</f>
        <v/>
      </c>
      <c r="N1191" s="767" t="str">
        <f>INDEX(H_OtherProcesses!N:N,MATCH($P1191,H_OtherProcesses!$P:$P,0))</f>
        <v/>
      </c>
      <c r="P1191" s="175" t="str">
        <f>EUconst_SubAbsoluteReduction&amp;R1182</f>
        <v>AbsRed_</v>
      </c>
    </row>
    <row r="1192" spans="2:16" ht="5.0999999999999996" customHeight="1" x14ac:dyDescent="0.2">
      <c r="B1192" s="343"/>
      <c r="C1192" s="343"/>
    </row>
    <row r="1193" spans="2:16" ht="12.75" customHeight="1" x14ac:dyDescent="0.2">
      <c r="B1193" s="343"/>
      <c r="C1193" s="343"/>
      <c r="D1193" s="752" t="s">
        <v>120</v>
      </c>
      <c r="E1193" s="30" t="str">
        <f>Translations!$B$322</f>
        <v>Дял на въздействието на всяка мярка (100 % = стойността по точка iii.)</v>
      </c>
    </row>
    <row r="1194" spans="2:16" ht="5.0999999999999996" customHeight="1" x14ac:dyDescent="0.2">
      <c r="B1194" s="343"/>
      <c r="C1194" s="343"/>
    </row>
    <row r="1195" spans="2:16" ht="12.75" customHeight="1" x14ac:dyDescent="0.2">
      <c r="B1195" s="343"/>
      <c r="C1195" s="343"/>
      <c r="E1195" s="387" t="str">
        <f>Translations!$B$199</f>
        <v>Мярка</v>
      </c>
      <c r="F1195" s="644"/>
      <c r="G1195" s="1296" t="str">
        <f>Translations!$B$228</f>
        <v>Инвестиции</v>
      </c>
      <c r="H1195" s="1297"/>
      <c r="I1195" s="388">
        <v>2025</v>
      </c>
      <c r="J1195" s="388">
        <v>2030</v>
      </c>
      <c r="K1195" s="388">
        <v>2035</v>
      </c>
      <c r="L1195" s="388">
        <v>2040</v>
      </c>
      <c r="M1195" s="388">
        <v>2045</v>
      </c>
      <c r="N1195" s="388">
        <v>2050</v>
      </c>
    </row>
    <row r="1196" spans="2:16" ht="12.75" customHeight="1" x14ac:dyDescent="0.2">
      <c r="B1196" s="343"/>
      <c r="C1196" s="343"/>
      <c r="D1196" s="344">
        <v>1</v>
      </c>
      <c r="E1196" s="1310" t="str">
        <f>IF(INDEX(H_OtherProcesses!E:E,MATCH($P1196,H_OtherProcesses!$P:$P,0))="","",INDEX(H_OtherProcesses!E:E,MATCH($P1196,H_OtherProcesses!$P:$P,0)))</f>
        <v/>
      </c>
      <c r="F1196" s="1310"/>
      <c r="G1196" s="760" t="str">
        <f>IF(INDEX(H_OtherProcesses!G:G,MATCH($P1196,H_OtherProcesses!$P:$P,0))="","",INDEX(H_OtherProcesses!G:G,MATCH($P1196,H_OtherProcesses!$P:$P,0)))</f>
        <v/>
      </c>
      <c r="H1196" s="761"/>
      <c r="I1196" s="389" t="str">
        <f>IF($E1196="","",INDEX(H_OtherProcesses!I:I,MATCH($P1196,H_OtherProcesses!$P:$P,0)))</f>
        <v/>
      </c>
      <c r="J1196" s="389" t="str">
        <f>IF($E1196="","",INDEX(H_OtherProcesses!J:J,MATCH($P1196,H_OtherProcesses!$P:$P,0)))</f>
        <v/>
      </c>
      <c r="K1196" s="389" t="str">
        <f>IF($E1196="","",INDEX(H_OtherProcesses!K:K,MATCH($P1196,H_OtherProcesses!$P:$P,0)))</f>
        <v/>
      </c>
      <c r="L1196" s="389" t="str">
        <f>IF($E1196="","",INDEX(H_OtherProcesses!L:L,MATCH($P1196,H_OtherProcesses!$P:$P,0)))</f>
        <v/>
      </c>
      <c r="M1196" s="389" t="str">
        <f>IF($E1196="","",INDEX(H_OtherProcesses!M:M,MATCH($P1196,H_OtherProcesses!$P:$P,0)))</f>
        <v/>
      </c>
      <c r="N1196" s="389" t="str">
        <f>IF($E1196="","",INDEX(H_OtherProcesses!N:N,MATCH($P1196,H_OtherProcesses!$P:$P,0)))</f>
        <v/>
      </c>
      <c r="P1196" s="175" t="str">
        <f>EUconst_SubMeasureImpact&amp;R1182&amp;"_"&amp;D1196</f>
        <v>SubMeasImp__1</v>
      </c>
    </row>
    <row r="1197" spans="2:16" ht="12.75" customHeight="1" x14ac:dyDescent="0.2">
      <c r="B1197" s="343"/>
      <c r="C1197" s="343"/>
      <c r="D1197" s="344">
        <v>2</v>
      </c>
      <c r="E1197" s="1298" t="str">
        <f>IF(INDEX(H_OtherProcesses!E:E,MATCH($P1197,H_OtherProcesses!$P:$P,0))="","",INDEX(H_OtherProcesses!E:E,MATCH($P1197,H_OtherProcesses!$P:$P,0)))</f>
        <v/>
      </c>
      <c r="F1197" s="1299"/>
      <c r="G1197" s="755" t="str">
        <f>IF(INDEX(H_OtherProcesses!G:G,MATCH($P1197,H_OtherProcesses!$P:$P,0))="","",INDEX(H_OtherProcesses!G:G,MATCH($P1197,H_OtherProcesses!$P:$P,0)))</f>
        <v/>
      </c>
      <c r="H1197" s="756"/>
      <c r="I1197" s="390" t="str">
        <f>IF($E1197="","",INDEX(H_OtherProcesses!I:I,MATCH($P1197,H_OtherProcesses!$P:$P,0)))</f>
        <v/>
      </c>
      <c r="J1197" s="390" t="str">
        <f>IF($E1197="","",INDEX(H_OtherProcesses!J:J,MATCH($P1197,H_OtherProcesses!$P:$P,0)))</f>
        <v/>
      </c>
      <c r="K1197" s="390" t="str">
        <f>IF($E1197="","",INDEX(H_OtherProcesses!K:K,MATCH($P1197,H_OtherProcesses!$P:$P,0)))</f>
        <v/>
      </c>
      <c r="L1197" s="390" t="str">
        <f>IF($E1197="","",INDEX(H_OtherProcesses!L:L,MATCH($P1197,H_OtherProcesses!$P:$P,0)))</f>
        <v/>
      </c>
      <c r="M1197" s="390" t="str">
        <f>IF($E1197="","",INDEX(H_OtherProcesses!M:M,MATCH($P1197,H_OtherProcesses!$P:$P,0)))</f>
        <v/>
      </c>
      <c r="N1197" s="390" t="str">
        <f>IF($E1197="","",INDEX(H_OtherProcesses!N:N,MATCH($P1197,H_OtherProcesses!$P:$P,0)))</f>
        <v/>
      </c>
      <c r="P1197" s="175" t="str">
        <f>EUconst_SubMeasureImpact&amp;R1182&amp;"_"&amp;D1197</f>
        <v>SubMeasImp__2</v>
      </c>
    </row>
    <row r="1198" spans="2:16" ht="12.75" customHeight="1" x14ac:dyDescent="0.2">
      <c r="B1198" s="343"/>
      <c r="C1198" s="343"/>
      <c r="D1198" s="344">
        <v>3</v>
      </c>
      <c r="E1198" s="1298" t="str">
        <f>IF(INDEX(H_OtherProcesses!E:E,MATCH($P1198,H_OtherProcesses!$P:$P,0))="","",INDEX(H_OtherProcesses!E:E,MATCH($P1198,H_OtherProcesses!$P:$P,0)))</f>
        <v/>
      </c>
      <c r="F1198" s="1299"/>
      <c r="G1198" s="755" t="str">
        <f>IF(INDEX(H_OtherProcesses!G:G,MATCH($P1198,H_OtherProcesses!$P:$P,0))="","",INDEX(H_OtherProcesses!G:G,MATCH($P1198,H_OtherProcesses!$P:$P,0)))</f>
        <v/>
      </c>
      <c r="H1198" s="756"/>
      <c r="I1198" s="390" t="str">
        <f>IF($E1198="","",INDEX(H_OtherProcesses!I:I,MATCH($P1198,H_OtherProcesses!$P:$P,0)))</f>
        <v/>
      </c>
      <c r="J1198" s="390" t="str">
        <f>IF($E1198="","",INDEX(H_OtherProcesses!J:J,MATCH($P1198,H_OtherProcesses!$P:$P,0)))</f>
        <v/>
      </c>
      <c r="K1198" s="390" t="str">
        <f>IF($E1198="","",INDEX(H_OtherProcesses!K:K,MATCH($P1198,H_OtherProcesses!$P:$P,0)))</f>
        <v/>
      </c>
      <c r="L1198" s="390" t="str">
        <f>IF($E1198="","",INDEX(H_OtherProcesses!L:L,MATCH($P1198,H_OtherProcesses!$P:$P,0)))</f>
        <v/>
      </c>
      <c r="M1198" s="390" t="str">
        <f>IF($E1198="","",INDEX(H_OtherProcesses!M:M,MATCH($P1198,H_OtherProcesses!$P:$P,0)))</f>
        <v/>
      </c>
      <c r="N1198" s="390" t="str">
        <f>IF($E1198="","",INDEX(H_OtherProcesses!N:N,MATCH($P1198,H_OtherProcesses!$P:$P,0)))</f>
        <v/>
      </c>
      <c r="P1198" s="175" t="str">
        <f>EUconst_SubMeasureImpact&amp;R1182&amp;"_"&amp;D1198</f>
        <v>SubMeasImp__3</v>
      </c>
    </row>
    <row r="1199" spans="2:16" ht="12.75" customHeight="1" x14ac:dyDescent="0.2">
      <c r="B1199" s="343"/>
      <c r="C1199" s="343"/>
      <c r="D1199" s="344">
        <v>4</v>
      </c>
      <c r="E1199" s="1298" t="str">
        <f>IF(INDEX(H_OtherProcesses!E:E,MATCH($P1199,H_OtherProcesses!$P:$P,0))="","",INDEX(H_OtherProcesses!E:E,MATCH($P1199,H_OtherProcesses!$P:$P,0)))</f>
        <v/>
      </c>
      <c r="F1199" s="1299"/>
      <c r="G1199" s="755" t="str">
        <f>IF(INDEX(H_OtherProcesses!G:G,MATCH($P1199,H_OtherProcesses!$P:$P,0))="","",INDEX(H_OtherProcesses!G:G,MATCH($P1199,H_OtherProcesses!$P:$P,0)))</f>
        <v/>
      </c>
      <c r="H1199" s="756"/>
      <c r="I1199" s="390" t="str">
        <f>IF($E1199="","",INDEX(H_OtherProcesses!I:I,MATCH($P1199,H_OtherProcesses!$P:$P,0)))</f>
        <v/>
      </c>
      <c r="J1199" s="390" t="str">
        <f>IF($E1199="","",INDEX(H_OtherProcesses!J:J,MATCH($P1199,H_OtherProcesses!$P:$P,0)))</f>
        <v/>
      </c>
      <c r="K1199" s="390" t="str">
        <f>IF($E1199="","",INDEX(H_OtherProcesses!K:K,MATCH($P1199,H_OtherProcesses!$P:$P,0)))</f>
        <v/>
      </c>
      <c r="L1199" s="390" t="str">
        <f>IF($E1199="","",INDEX(H_OtherProcesses!L:L,MATCH($P1199,H_OtherProcesses!$P:$P,0)))</f>
        <v/>
      </c>
      <c r="M1199" s="390" t="str">
        <f>IF($E1199="","",INDEX(H_OtherProcesses!M:M,MATCH($P1199,H_OtherProcesses!$P:$P,0)))</f>
        <v/>
      </c>
      <c r="N1199" s="390" t="str">
        <f>IF($E1199="","",INDEX(H_OtherProcesses!N:N,MATCH($P1199,H_OtherProcesses!$P:$P,0)))</f>
        <v/>
      </c>
      <c r="P1199" s="175" t="str">
        <f>EUconst_SubMeasureImpact&amp;R1182&amp;"_"&amp;D1199</f>
        <v>SubMeasImp__4</v>
      </c>
    </row>
    <row r="1200" spans="2:16" ht="12.75" customHeight="1" x14ac:dyDescent="0.2">
      <c r="B1200" s="343"/>
      <c r="C1200" s="343"/>
      <c r="D1200" s="344">
        <v>5</v>
      </c>
      <c r="E1200" s="1298" t="str">
        <f>IF(INDEX(H_OtherProcesses!E:E,MATCH($P1200,H_OtherProcesses!$P:$P,0))="","",INDEX(H_OtherProcesses!E:E,MATCH($P1200,H_OtherProcesses!$P:$P,0)))</f>
        <v/>
      </c>
      <c r="F1200" s="1299"/>
      <c r="G1200" s="755" t="str">
        <f>IF(INDEX(H_OtherProcesses!G:G,MATCH($P1200,H_OtherProcesses!$P:$P,0))="","",INDEX(H_OtherProcesses!G:G,MATCH($P1200,H_OtherProcesses!$P:$P,0)))</f>
        <v/>
      </c>
      <c r="H1200" s="756"/>
      <c r="I1200" s="390" t="str">
        <f>IF($E1200="","",INDEX(H_OtherProcesses!I:I,MATCH($P1200,H_OtherProcesses!$P:$P,0)))</f>
        <v/>
      </c>
      <c r="J1200" s="390" t="str">
        <f>IF($E1200="","",INDEX(H_OtherProcesses!J:J,MATCH($P1200,H_OtherProcesses!$P:$P,0)))</f>
        <v/>
      </c>
      <c r="K1200" s="390" t="str">
        <f>IF($E1200="","",INDEX(H_OtherProcesses!K:K,MATCH($P1200,H_OtherProcesses!$P:$P,0)))</f>
        <v/>
      </c>
      <c r="L1200" s="390" t="str">
        <f>IF($E1200="","",INDEX(H_OtherProcesses!L:L,MATCH($P1200,H_OtherProcesses!$P:$P,0)))</f>
        <v/>
      </c>
      <c r="M1200" s="390" t="str">
        <f>IF($E1200="","",INDEX(H_OtherProcesses!M:M,MATCH($P1200,H_OtherProcesses!$P:$P,0)))</f>
        <v/>
      </c>
      <c r="N1200" s="390" t="str">
        <f>IF($E1200="","",INDEX(H_OtherProcesses!N:N,MATCH($P1200,H_OtherProcesses!$P:$P,0)))</f>
        <v/>
      </c>
      <c r="P1200" s="175" t="str">
        <f>EUconst_SubMeasureImpact&amp;R1182&amp;"_"&amp;D1200</f>
        <v>SubMeasImp__5</v>
      </c>
    </row>
    <row r="1201" spans="2:16" ht="12.75" customHeight="1" x14ac:dyDescent="0.2">
      <c r="B1201" s="343"/>
      <c r="C1201" s="343"/>
      <c r="D1201" s="344">
        <v>6</v>
      </c>
      <c r="E1201" s="1298" t="str">
        <f>IF(INDEX(H_OtherProcesses!E:E,MATCH($P1201,H_OtherProcesses!$P:$P,0))="","",INDEX(H_OtherProcesses!E:E,MATCH($P1201,H_OtherProcesses!$P:$P,0)))</f>
        <v/>
      </c>
      <c r="F1201" s="1299"/>
      <c r="G1201" s="755" t="str">
        <f>IF(INDEX(H_OtherProcesses!G:G,MATCH($P1201,H_OtherProcesses!$P:$P,0))="","",INDEX(H_OtherProcesses!G:G,MATCH($P1201,H_OtherProcesses!$P:$P,0)))</f>
        <v/>
      </c>
      <c r="H1201" s="756"/>
      <c r="I1201" s="390" t="str">
        <f>IF($E1201="","",INDEX(H_OtherProcesses!I:I,MATCH($P1201,H_OtherProcesses!$P:$P,0)))</f>
        <v/>
      </c>
      <c r="J1201" s="390" t="str">
        <f>IF($E1201="","",INDEX(H_OtherProcesses!J:J,MATCH($P1201,H_OtherProcesses!$P:$P,0)))</f>
        <v/>
      </c>
      <c r="K1201" s="390" t="str">
        <f>IF($E1201="","",INDEX(H_OtherProcesses!K:K,MATCH($P1201,H_OtherProcesses!$P:$P,0)))</f>
        <v/>
      </c>
      <c r="L1201" s="390" t="str">
        <f>IF($E1201="","",INDEX(H_OtherProcesses!L:L,MATCH($P1201,H_OtherProcesses!$P:$P,0)))</f>
        <v/>
      </c>
      <c r="M1201" s="390" t="str">
        <f>IF($E1201="","",INDEX(H_OtherProcesses!M:M,MATCH($P1201,H_OtherProcesses!$P:$P,0)))</f>
        <v/>
      </c>
      <c r="N1201" s="390" t="str">
        <f>IF($E1201="","",INDEX(H_OtherProcesses!N:N,MATCH($P1201,H_OtherProcesses!$P:$P,0)))</f>
        <v/>
      </c>
      <c r="P1201" s="175" t="str">
        <f>EUconst_SubMeasureImpact&amp;R1182&amp;"_"&amp;D1201</f>
        <v>SubMeasImp__6</v>
      </c>
    </row>
    <row r="1202" spans="2:16" ht="12.75" customHeight="1" x14ac:dyDescent="0.2">
      <c r="B1202" s="343"/>
      <c r="C1202" s="343"/>
      <c r="D1202" s="344">
        <v>7</v>
      </c>
      <c r="E1202" s="1298" t="str">
        <f>IF(INDEX(H_OtherProcesses!E:E,MATCH($P1202,H_OtherProcesses!$P:$P,0))="","",INDEX(H_OtherProcesses!E:E,MATCH($P1202,H_OtherProcesses!$P:$P,0)))</f>
        <v/>
      </c>
      <c r="F1202" s="1299"/>
      <c r="G1202" s="755" t="str">
        <f>IF(INDEX(H_OtherProcesses!G:G,MATCH($P1202,H_OtherProcesses!$P:$P,0))="","",INDEX(H_OtherProcesses!G:G,MATCH($P1202,H_OtherProcesses!$P:$P,0)))</f>
        <v/>
      </c>
      <c r="H1202" s="756"/>
      <c r="I1202" s="390" t="str">
        <f>IF($E1202="","",INDEX(H_OtherProcesses!I:I,MATCH($P1202,H_OtherProcesses!$P:$P,0)))</f>
        <v/>
      </c>
      <c r="J1202" s="390" t="str">
        <f>IF($E1202="","",INDEX(H_OtherProcesses!J:J,MATCH($P1202,H_OtherProcesses!$P:$P,0)))</f>
        <v/>
      </c>
      <c r="K1202" s="390" t="str">
        <f>IF($E1202="","",INDEX(H_OtherProcesses!K:K,MATCH($P1202,H_OtherProcesses!$P:$P,0)))</f>
        <v/>
      </c>
      <c r="L1202" s="390" t="str">
        <f>IF($E1202="","",INDEX(H_OtherProcesses!L:L,MATCH($P1202,H_OtherProcesses!$P:$P,0)))</f>
        <v/>
      </c>
      <c r="M1202" s="390" t="str">
        <f>IF($E1202="","",INDEX(H_OtherProcesses!M:M,MATCH($P1202,H_OtherProcesses!$P:$P,0)))</f>
        <v/>
      </c>
      <c r="N1202" s="390" t="str">
        <f>IF($E1202="","",INDEX(H_OtherProcesses!N:N,MATCH($P1202,H_OtherProcesses!$P:$P,0)))</f>
        <v/>
      </c>
      <c r="P1202" s="175" t="str">
        <f>EUconst_SubMeasureImpact&amp;R1182&amp;"_"&amp;D1202</f>
        <v>SubMeasImp__7</v>
      </c>
    </row>
    <row r="1203" spans="2:16" ht="12.75" customHeight="1" x14ac:dyDescent="0.2">
      <c r="B1203" s="343"/>
      <c r="C1203" s="343"/>
      <c r="D1203" s="344">
        <v>8</v>
      </c>
      <c r="E1203" s="1298" t="str">
        <f>IF(INDEX(H_OtherProcesses!E:E,MATCH($P1203,H_OtherProcesses!$P:$P,0))="","",INDEX(H_OtherProcesses!E:E,MATCH($P1203,H_OtherProcesses!$P:$P,0)))</f>
        <v/>
      </c>
      <c r="F1203" s="1299"/>
      <c r="G1203" s="755" t="str">
        <f>IF(INDEX(H_OtherProcesses!G:G,MATCH($P1203,H_OtherProcesses!$P:$P,0))="","",INDEX(H_OtherProcesses!G:G,MATCH($P1203,H_OtherProcesses!$P:$P,0)))</f>
        <v/>
      </c>
      <c r="H1203" s="756"/>
      <c r="I1203" s="390" t="str">
        <f>IF($E1203="","",INDEX(H_OtherProcesses!I:I,MATCH($P1203,H_OtherProcesses!$P:$P,0)))</f>
        <v/>
      </c>
      <c r="J1203" s="390" t="str">
        <f>IF($E1203="","",INDEX(H_OtherProcesses!J:J,MATCH($P1203,H_OtherProcesses!$P:$P,0)))</f>
        <v/>
      </c>
      <c r="K1203" s="390" t="str">
        <f>IF($E1203="","",INDEX(H_OtherProcesses!K:K,MATCH($P1203,H_OtherProcesses!$P:$P,0)))</f>
        <v/>
      </c>
      <c r="L1203" s="390" t="str">
        <f>IF($E1203="","",INDEX(H_OtherProcesses!L:L,MATCH($P1203,H_OtherProcesses!$P:$P,0)))</f>
        <v/>
      </c>
      <c r="M1203" s="390" t="str">
        <f>IF($E1203="","",INDEX(H_OtherProcesses!M:M,MATCH($P1203,H_OtherProcesses!$P:$P,0)))</f>
        <v/>
      </c>
      <c r="N1203" s="390" t="str">
        <f>IF($E1203="","",INDEX(H_OtherProcesses!N:N,MATCH($P1203,H_OtherProcesses!$P:$P,0)))</f>
        <v/>
      </c>
      <c r="P1203" s="175" t="str">
        <f>EUconst_SubMeasureImpact&amp;R1182&amp;"_"&amp;D1203</f>
        <v>SubMeasImp__8</v>
      </c>
    </row>
    <row r="1204" spans="2:16" ht="12.75" customHeight="1" x14ac:dyDescent="0.2">
      <c r="B1204" s="343"/>
      <c r="C1204" s="343"/>
      <c r="D1204" s="344">
        <v>9</v>
      </c>
      <c r="E1204" s="1298" t="str">
        <f>IF(INDEX(H_OtherProcesses!E:E,MATCH($P1204,H_OtherProcesses!$P:$P,0))="","",INDEX(H_OtherProcesses!E:E,MATCH($P1204,H_OtherProcesses!$P:$P,0)))</f>
        <v/>
      </c>
      <c r="F1204" s="1299"/>
      <c r="G1204" s="755" t="str">
        <f>IF(INDEX(H_OtherProcesses!G:G,MATCH($P1204,H_OtherProcesses!$P:$P,0))="","",INDEX(H_OtherProcesses!G:G,MATCH($P1204,H_OtherProcesses!$P:$P,0)))</f>
        <v/>
      </c>
      <c r="H1204" s="756"/>
      <c r="I1204" s="390" t="str">
        <f>IF($E1204="","",INDEX(H_OtherProcesses!I:I,MATCH($P1204,H_OtherProcesses!$P:$P,0)))</f>
        <v/>
      </c>
      <c r="J1204" s="390" t="str">
        <f>IF($E1204="","",INDEX(H_OtherProcesses!J:J,MATCH($P1204,H_OtherProcesses!$P:$P,0)))</f>
        <v/>
      </c>
      <c r="K1204" s="390" t="str">
        <f>IF($E1204="","",INDEX(H_OtherProcesses!K:K,MATCH($P1204,H_OtherProcesses!$P:$P,0)))</f>
        <v/>
      </c>
      <c r="L1204" s="390" t="str">
        <f>IF($E1204="","",INDEX(H_OtherProcesses!L:L,MATCH($P1204,H_OtherProcesses!$P:$P,0)))</f>
        <v/>
      </c>
      <c r="M1204" s="390" t="str">
        <f>IF($E1204="","",INDEX(H_OtherProcesses!M:M,MATCH($P1204,H_OtherProcesses!$P:$P,0)))</f>
        <v/>
      </c>
      <c r="N1204" s="390" t="str">
        <f>IF($E1204="","",INDEX(H_OtherProcesses!N:N,MATCH($P1204,H_OtherProcesses!$P:$P,0)))</f>
        <v/>
      </c>
      <c r="P1204" s="175" t="str">
        <f>EUconst_SubMeasureImpact&amp;R1182&amp;"_"&amp;D1204</f>
        <v>SubMeasImp__9</v>
      </c>
    </row>
    <row r="1205" spans="2:16" ht="12.75" customHeight="1" x14ac:dyDescent="0.2">
      <c r="B1205" s="343"/>
      <c r="C1205" s="343"/>
      <c r="D1205" s="344">
        <v>10</v>
      </c>
      <c r="E1205" s="1300" t="str">
        <f>IF(INDEX(H_OtherProcesses!E:E,MATCH($P1205,H_OtherProcesses!$P:$P,0))="","",INDEX(H_OtherProcesses!E:E,MATCH($P1205,H_OtherProcesses!$P:$P,0)))</f>
        <v/>
      </c>
      <c r="F1205" s="1301"/>
      <c r="G1205" s="753" t="str">
        <f>IF(INDEX(H_OtherProcesses!G:G,MATCH($P1205,H_OtherProcesses!$P:$P,0))="","",INDEX(H_OtherProcesses!G:G,MATCH($P1205,H_OtherProcesses!$P:$P,0)))</f>
        <v/>
      </c>
      <c r="H1205" s="754"/>
      <c r="I1205" s="391" t="str">
        <f>IF($E1205="","",INDEX(H_OtherProcesses!I:I,MATCH($P1205,H_OtherProcesses!$P:$P,0)))</f>
        <v/>
      </c>
      <c r="J1205" s="391" t="str">
        <f>IF($E1205="","",INDEX(H_OtherProcesses!J:J,MATCH($P1205,H_OtherProcesses!$P:$P,0)))</f>
        <v/>
      </c>
      <c r="K1205" s="391" t="str">
        <f>IF($E1205="","",INDEX(H_OtherProcesses!K:K,MATCH($P1205,H_OtherProcesses!$P:$P,0)))</f>
        <v/>
      </c>
      <c r="L1205" s="391" t="str">
        <f>IF($E1205="","",INDEX(H_OtherProcesses!L:L,MATCH($P1205,H_OtherProcesses!$P:$P,0)))</f>
        <v/>
      </c>
      <c r="M1205" s="391" t="str">
        <f>IF($E1205="","",INDEX(H_OtherProcesses!M:M,MATCH($P1205,H_OtherProcesses!$P:$P,0)))</f>
        <v/>
      </c>
      <c r="N1205" s="391" t="str">
        <f>IF($E1205="","",INDEX(H_OtherProcesses!N:N,MATCH($P1205,H_OtherProcesses!$P:$P,0)))</f>
        <v/>
      </c>
      <c r="P1205" s="175" t="str">
        <f>EUconst_SubMeasureImpact&amp;R1182&amp;"_"&amp;D1205</f>
        <v>SubMeasImp__10</v>
      </c>
    </row>
    <row r="1206" spans="2:16" ht="12.75" customHeight="1" x14ac:dyDescent="0.2">
      <c r="B1206" s="343"/>
      <c r="C1206" s="343"/>
      <c r="H1206" s="669" t="str">
        <f>Translations!$B$323</f>
        <v>ОБЩО</v>
      </c>
      <c r="I1206" s="434" t="str">
        <f>IF(COUNT(I1196:I1205)=0,"",SUM(I1196:I1205))</f>
        <v/>
      </c>
      <c r="J1206" s="434" t="str">
        <f t="shared" ref="J1206:N1206" si="104">IF(COUNT(J1196:J1205)=0,"",SUM(J1196:J1205))</f>
        <v/>
      </c>
      <c r="K1206" s="434" t="str">
        <f t="shared" si="104"/>
        <v/>
      </c>
      <c r="L1206" s="434" t="str">
        <f t="shared" si="104"/>
        <v/>
      </c>
      <c r="M1206" s="434" t="str">
        <f t="shared" si="104"/>
        <v/>
      </c>
      <c r="N1206" s="434" t="str">
        <f t="shared" si="104"/>
        <v/>
      </c>
    </row>
    <row r="1207" spans="2:16" ht="5.0999999999999996" customHeight="1" x14ac:dyDescent="0.2">
      <c r="B1207" s="343"/>
      <c r="C1207" s="343"/>
    </row>
    <row r="1208" spans="2:16" ht="12.75" customHeight="1" x14ac:dyDescent="0.2">
      <c r="B1208" s="343"/>
      <c r="C1208" s="343"/>
      <c r="D1208" s="752" t="s">
        <v>121</v>
      </c>
      <c r="E1208" s="30" t="str">
        <f>Translations!$B$324</f>
        <v>Дял на въздействието на всяка мярка (100 % = референтна стойност по време на изходното ниво, точка i.)</v>
      </c>
    </row>
    <row r="1209" spans="2:16" ht="5.0999999999999996" customHeight="1" x14ac:dyDescent="0.2">
      <c r="B1209" s="343"/>
      <c r="C1209" s="343"/>
    </row>
    <row r="1210" spans="2:16" ht="12.75" customHeight="1" x14ac:dyDescent="0.2">
      <c r="B1210" s="343"/>
      <c r="C1210" s="343"/>
      <c r="E1210" s="387" t="str">
        <f>Translations!$B$199</f>
        <v>Мярка</v>
      </c>
      <c r="F1210" s="644"/>
      <c r="G1210" s="435" t="str">
        <f>Translations!$B$228</f>
        <v>Инвестиции</v>
      </c>
      <c r="I1210" s="388">
        <v>2025</v>
      </c>
      <c r="J1210" s="388">
        <v>2030</v>
      </c>
      <c r="K1210" s="388">
        <v>2035</v>
      </c>
      <c r="L1210" s="388">
        <v>2040</v>
      </c>
      <c r="M1210" s="388">
        <v>2045</v>
      </c>
      <c r="N1210" s="388">
        <v>2050</v>
      </c>
    </row>
    <row r="1211" spans="2:16" ht="12.75" customHeight="1" x14ac:dyDescent="0.2">
      <c r="B1211" s="343"/>
      <c r="C1211" s="343"/>
      <c r="D1211" s="344">
        <v>1</v>
      </c>
      <c r="E1211" s="1310" t="str">
        <f t="shared" ref="E1211:E1220" si="105">E1196</f>
        <v/>
      </c>
      <c r="F1211" s="1310"/>
      <c r="G1211" s="760" t="str">
        <f t="shared" ref="G1211:G1220" si="106">G1196</f>
        <v/>
      </c>
      <c r="H1211" s="761"/>
      <c r="I1211" s="389" t="str">
        <f>IF($E1211="","",I1196*IF(INDEX(H_OtherProcesses!$H:$H,MATCH($P1211,H_OtherProcesses!$P:$P,0))=0,0,SUM(INDEX(H_OtherProcesses!I:I,MATCH($P1211,H_OtherProcesses!$P:$P,0)))/INDEX(H_OtherProcesses!$H:$H,MATCH($P1211,H_OtherProcesses!$P:$P,0))))</f>
        <v/>
      </c>
      <c r="J1211" s="389" t="str">
        <f>IF($E1211="","",J1196*IF(INDEX(H_OtherProcesses!$H:$H,MATCH($P1211,H_OtherProcesses!$P:$P,0))=0,0,SUM(INDEX(H_OtherProcesses!J:J,MATCH($P1211,H_OtherProcesses!$P:$P,0)))/INDEX(H_OtherProcesses!$H:$H,MATCH($P1211,H_OtherProcesses!$P:$P,0))))</f>
        <v/>
      </c>
      <c r="K1211" s="389" t="str">
        <f>IF($E1211="","",K1196*IF(INDEX(H_OtherProcesses!$H:$H,MATCH($P1211,H_OtherProcesses!$P:$P,0))=0,0,SUM(INDEX(H_OtherProcesses!K:K,MATCH($P1211,H_OtherProcesses!$P:$P,0)))/INDEX(H_OtherProcesses!$H:$H,MATCH($P1211,H_OtherProcesses!$P:$P,0))))</f>
        <v/>
      </c>
      <c r="L1211" s="389" t="str">
        <f>IF($E1211="","",L1196*IF(INDEX(H_OtherProcesses!$H:$H,MATCH($P1211,H_OtherProcesses!$P:$P,0))=0,0,SUM(INDEX(H_OtherProcesses!L:L,MATCH($P1211,H_OtherProcesses!$P:$P,0)))/INDEX(H_OtherProcesses!$H:$H,MATCH($P1211,H_OtherProcesses!$P:$P,0))))</f>
        <v/>
      </c>
      <c r="M1211" s="389" t="str">
        <f>IF($E1211="","",M1196*IF(INDEX(H_OtherProcesses!$H:$H,MATCH($P1211,H_OtherProcesses!$P:$P,0))=0,0,SUM(INDEX(H_OtherProcesses!M:M,MATCH($P1211,H_OtherProcesses!$P:$P,0)))/INDEX(H_OtherProcesses!$H:$H,MATCH($P1211,H_OtherProcesses!$P:$P,0))))</f>
        <v/>
      </c>
      <c r="N1211" s="389" t="str">
        <f>IF($E1211="","",N1196*IF(INDEX(H_OtherProcesses!$H:$H,MATCH($P1211,H_OtherProcesses!$P:$P,0))=0,0,SUM(INDEX(H_OtherProcesses!N:N,MATCH($P1211,H_OtherProcesses!$P:$P,0)))/INDEX(H_OtherProcesses!$H:$H,MATCH($P1211,H_OtherProcesses!$P:$P,0))))</f>
        <v/>
      </c>
      <c r="P1211" s="175" t="str">
        <f>EUconst_SubAbsoluteReduction&amp;R1182</f>
        <v>AbsRed_</v>
      </c>
    </row>
    <row r="1212" spans="2:16" ht="12.75" customHeight="1" x14ac:dyDescent="0.2">
      <c r="B1212" s="343"/>
      <c r="C1212" s="343"/>
      <c r="D1212" s="344">
        <v>2</v>
      </c>
      <c r="E1212" s="1298" t="str">
        <f t="shared" si="105"/>
        <v/>
      </c>
      <c r="F1212" s="1299"/>
      <c r="G1212" s="755" t="str">
        <f t="shared" si="106"/>
        <v/>
      </c>
      <c r="H1212" s="756"/>
      <c r="I1212" s="390" t="str">
        <f>IF($E1212="","",I1197*IF(INDEX(H_OtherProcesses!$H:$H,MATCH($P1212,H_OtherProcesses!$P:$P,0))=0,0,SUM(INDEX(H_OtherProcesses!I:I,MATCH($P1212,H_OtherProcesses!$P:$P,0)))/INDEX(H_OtherProcesses!$H:$H,MATCH($P1212,H_OtherProcesses!$P:$P,0))))</f>
        <v/>
      </c>
      <c r="J1212" s="390" t="str">
        <f>IF($E1212="","",J1197*IF(INDEX(H_OtherProcesses!$H:$H,MATCH($P1212,H_OtherProcesses!$P:$P,0))=0,0,SUM(INDEX(H_OtherProcesses!J:J,MATCH($P1212,H_OtherProcesses!$P:$P,0)))/INDEX(H_OtherProcesses!$H:$H,MATCH($P1212,H_OtherProcesses!$P:$P,0))))</f>
        <v/>
      </c>
      <c r="K1212" s="390" t="str">
        <f>IF($E1212="","",K1197*IF(INDEX(H_OtherProcesses!$H:$H,MATCH($P1212,H_OtherProcesses!$P:$P,0))=0,0,SUM(INDEX(H_OtherProcesses!K:K,MATCH($P1212,H_OtherProcesses!$P:$P,0)))/INDEX(H_OtherProcesses!$H:$H,MATCH($P1212,H_OtherProcesses!$P:$P,0))))</f>
        <v/>
      </c>
      <c r="L1212" s="390" t="str">
        <f>IF($E1212="","",L1197*IF(INDEX(H_OtherProcesses!$H:$H,MATCH($P1212,H_OtherProcesses!$P:$P,0))=0,0,SUM(INDEX(H_OtherProcesses!L:L,MATCH($P1212,H_OtherProcesses!$P:$P,0)))/INDEX(H_OtherProcesses!$H:$H,MATCH($P1212,H_OtherProcesses!$P:$P,0))))</f>
        <v/>
      </c>
      <c r="M1212" s="390" t="str">
        <f>IF($E1212="","",M1197*IF(INDEX(H_OtherProcesses!$H:$H,MATCH($P1212,H_OtherProcesses!$P:$P,0))=0,0,SUM(INDEX(H_OtherProcesses!M:M,MATCH($P1212,H_OtherProcesses!$P:$P,0)))/INDEX(H_OtherProcesses!$H:$H,MATCH($P1212,H_OtherProcesses!$P:$P,0))))</f>
        <v/>
      </c>
      <c r="N1212" s="390" t="str">
        <f>IF($E1212="","",N1197*IF(INDEX(H_OtherProcesses!$H:$H,MATCH($P1212,H_OtherProcesses!$P:$P,0))=0,0,SUM(INDEX(H_OtherProcesses!N:N,MATCH($P1212,H_OtherProcesses!$P:$P,0)))/INDEX(H_OtherProcesses!$H:$H,MATCH($P1212,H_OtherProcesses!$P:$P,0))))</f>
        <v/>
      </c>
      <c r="P1212" s="175" t="str">
        <f>EUconst_SubAbsoluteReduction&amp;R1182</f>
        <v>AbsRed_</v>
      </c>
    </row>
    <row r="1213" spans="2:16" ht="12.75" customHeight="1" x14ac:dyDescent="0.2">
      <c r="B1213" s="343"/>
      <c r="C1213" s="343"/>
      <c r="D1213" s="344">
        <v>3</v>
      </c>
      <c r="E1213" s="1298" t="str">
        <f t="shared" si="105"/>
        <v/>
      </c>
      <c r="F1213" s="1299"/>
      <c r="G1213" s="755" t="str">
        <f t="shared" si="106"/>
        <v/>
      </c>
      <c r="H1213" s="756"/>
      <c r="I1213" s="390" t="str">
        <f>IF($E1213="","",I1198*IF(INDEX(H_OtherProcesses!$H:$H,MATCH($P1213,H_OtherProcesses!$P:$P,0))=0,0,SUM(INDEX(H_OtherProcesses!I:I,MATCH($P1213,H_OtherProcesses!$P:$P,0)))/INDEX(H_OtherProcesses!$H:$H,MATCH($P1213,H_OtherProcesses!$P:$P,0))))</f>
        <v/>
      </c>
      <c r="J1213" s="390" t="str">
        <f>IF($E1213="","",J1198*IF(INDEX(H_OtherProcesses!$H:$H,MATCH($P1213,H_OtherProcesses!$P:$P,0))=0,0,SUM(INDEX(H_OtherProcesses!J:J,MATCH($P1213,H_OtherProcesses!$P:$P,0)))/INDEX(H_OtherProcesses!$H:$H,MATCH($P1213,H_OtherProcesses!$P:$P,0))))</f>
        <v/>
      </c>
      <c r="K1213" s="390" t="str">
        <f>IF($E1213="","",K1198*IF(INDEX(H_OtherProcesses!$H:$H,MATCH($P1213,H_OtherProcesses!$P:$P,0))=0,0,SUM(INDEX(H_OtherProcesses!K:K,MATCH($P1213,H_OtherProcesses!$P:$P,0)))/INDEX(H_OtherProcesses!$H:$H,MATCH($P1213,H_OtherProcesses!$P:$P,0))))</f>
        <v/>
      </c>
      <c r="L1213" s="390" t="str">
        <f>IF($E1213="","",L1198*IF(INDEX(H_OtherProcesses!$H:$H,MATCH($P1213,H_OtherProcesses!$P:$P,0))=0,0,SUM(INDEX(H_OtherProcesses!L:L,MATCH($P1213,H_OtherProcesses!$P:$P,0)))/INDEX(H_OtherProcesses!$H:$H,MATCH($P1213,H_OtherProcesses!$P:$P,0))))</f>
        <v/>
      </c>
      <c r="M1213" s="390" t="str">
        <f>IF($E1213="","",M1198*IF(INDEX(H_OtherProcesses!$H:$H,MATCH($P1213,H_OtherProcesses!$P:$P,0))=0,0,SUM(INDEX(H_OtherProcesses!M:M,MATCH($P1213,H_OtherProcesses!$P:$P,0)))/INDEX(H_OtherProcesses!$H:$H,MATCH($P1213,H_OtherProcesses!$P:$P,0))))</f>
        <v/>
      </c>
      <c r="N1213" s="390" t="str">
        <f>IF($E1213="","",N1198*IF(INDEX(H_OtherProcesses!$H:$H,MATCH($P1213,H_OtherProcesses!$P:$P,0))=0,0,SUM(INDEX(H_OtherProcesses!N:N,MATCH($P1213,H_OtherProcesses!$P:$P,0)))/INDEX(H_OtherProcesses!$H:$H,MATCH($P1213,H_OtherProcesses!$P:$P,0))))</f>
        <v/>
      </c>
      <c r="P1213" s="175" t="str">
        <f>EUconst_SubAbsoluteReduction&amp;R1182</f>
        <v>AbsRed_</v>
      </c>
    </row>
    <row r="1214" spans="2:16" ht="12.75" customHeight="1" x14ac:dyDescent="0.2">
      <c r="B1214" s="343"/>
      <c r="C1214" s="343"/>
      <c r="D1214" s="344">
        <v>4</v>
      </c>
      <c r="E1214" s="1298" t="str">
        <f t="shared" si="105"/>
        <v/>
      </c>
      <c r="F1214" s="1299"/>
      <c r="G1214" s="755" t="str">
        <f t="shared" si="106"/>
        <v/>
      </c>
      <c r="H1214" s="756"/>
      <c r="I1214" s="390" t="str">
        <f>IF($E1214="","",I1199*IF(INDEX(H_OtherProcesses!$H:$H,MATCH($P1214,H_OtherProcesses!$P:$P,0))=0,0,SUM(INDEX(H_OtherProcesses!I:I,MATCH($P1214,H_OtherProcesses!$P:$P,0)))/INDEX(H_OtherProcesses!$H:$H,MATCH($P1214,H_OtherProcesses!$P:$P,0))))</f>
        <v/>
      </c>
      <c r="J1214" s="390" t="str">
        <f>IF($E1214="","",J1199*IF(INDEX(H_OtherProcesses!$H:$H,MATCH($P1214,H_OtherProcesses!$P:$P,0))=0,0,SUM(INDEX(H_OtherProcesses!J:J,MATCH($P1214,H_OtherProcesses!$P:$P,0)))/INDEX(H_OtherProcesses!$H:$H,MATCH($P1214,H_OtherProcesses!$P:$P,0))))</f>
        <v/>
      </c>
      <c r="K1214" s="390" t="str">
        <f>IF($E1214="","",K1199*IF(INDEX(H_OtherProcesses!$H:$H,MATCH($P1214,H_OtherProcesses!$P:$P,0))=0,0,SUM(INDEX(H_OtherProcesses!K:K,MATCH($P1214,H_OtherProcesses!$P:$P,0)))/INDEX(H_OtherProcesses!$H:$H,MATCH($P1214,H_OtherProcesses!$P:$P,0))))</f>
        <v/>
      </c>
      <c r="L1214" s="390" t="str">
        <f>IF($E1214="","",L1199*IF(INDEX(H_OtherProcesses!$H:$H,MATCH($P1214,H_OtherProcesses!$P:$P,0))=0,0,SUM(INDEX(H_OtherProcesses!L:L,MATCH($P1214,H_OtherProcesses!$P:$P,0)))/INDEX(H_OtherProcesses!$H:$H,MATCH($P1214,H_OtherProcesses!$P:$P,0))))</f>
        <v/>
      </c>
      <c r="M1214" s="390" t="str">
        <f>IF($E1214="","",M1199*IF(INDEX(H_OtherProcesses!$H:$H,MATCH($P1214,H_OtherProcesses!$P:$P,0))=0,0,SUM(INDEX(H_OtherProcesses!M:M,MATCH($P1214,H_OtherProcesses!$P:$P,0)))/INDEX(H_OtherProcesses!$H:$H,MATCH($P1214,H_OtherProcesses!$P:$P,0))))</f>
        <v/>
      </c>
      <c r="N1214" s="390" t="str">
        <f>IF($E1214="","",N1199*IF(INDEX(H_OtherProcesses!$H:$H,MATCH($P1214,H_OtherProcesses!$P:$P,0))=0,0,SUM(INDEX(H_OtherProcesses!N:N,MATCH($P1214,H_OtherProcesses!$P:$P,0)))/INDEX(H_OtherProcesses!$H:$H,MATCH($P1214,H_OtherProcesses!$P:$P,0))))</f>
        <v/>
      </c>
      <c r="P1214" s="175" t="str">
        <f>EUconst_SubAbsoluteReduction&amp;R1182</f>
        <v>AbsRed_</v>
      </c>
    </row>
    <row r="1215" spans="2:16" ht="12.75" customHeight="1" x14ac:dyDescent="0.2">
      <c r="B1215" s="343"/>
      <c r="C1215" s="343"/>
      <c r="D1215" s="344">
        <v>5</v>
      </c>
      <c r="E1215" s="1298" t="str">
        <f t="shared" si="105"/>
        <v/>
      </c>
      <c r="F1215" s="1299"/>
      <c r="G1215" s="755" t="str">
        <f t="shared" si="106"/>
        <v/>
      </c>
      <c r="H1215" s="756"/>
      <c r="I1215" s="390" t="str">
        <f>IF($E1215="","",I1200*IF(INDEX(H_OtherProcesses!$H:$H,MATCH($P1215,H_OtherProcesses!$P:$P,0))=0,0,SUM(INDEX(H_OtherProcesses!I:I,MATCH($P1215,H_OtherProcesses!$P:$P,0)))/INDEX(H_OtherProcesses!$H:$H,MATCH($P1215,H_OtherProcesses!$P:$P,0))))</f>
        <v/>
      </c>
      <c r="J1215" s="390" t="str">
        <f>IF($E1215="","",J1200*IF(INDEX(H_OtherProcesses!$H:$H,MATCH($P1215,H_OtherProcesses!$P:$P,0))=0,0,SUM(INDEX(H_OtherProcesses!J:J,MATCH($P1215,H_OtherProcesses!$P:$P,0)))/INDEX(H_OtherProcesses!$H:$H,MATCH($P1215,H_OtherProcesses!$P:$P,0))))</f>
        <v/>
      </c>
      <c r="K1215" s="390" t="str">
        <f>IF($E1215="","",K1200*IF(INDEX(H_OtherProcesses!$H:$H,MATCH($P1215,H_OtherProcesses!$P:$P,0))=0,0,SUM(INDEX(H_OtherProcesses!K:K,MATCH($P1215,H_OtherProcesses!$P:$P,0)))/INDEX(H_OtherProcesses!$H:$H,MATCH($P1215,H_OtherProcesses!$P:$P,0))))</f>
        <v/>
      </c>
      <c r="L1215" s="390" t="str">
        <f>IF($E1215="","",L1200*IF(INDEX(H_OtherProcesses!$H:$H,MATCH($P1215,H_OtherProcesses!$P:$P,0))=0,0,SUM(INDEX(H_OtherProcesses!L:L,MATCH($P1215,H_OtherProcesses!$P:$P,0)))/INDEX(H_OtherProcesses!$H:$H,MATCH($P1215,H_OtherProcesses!$P:$P,0))))</f>
        <v/>
      </c>
      <c r="M1215" s="390" t="str">
        <f>IF($E1215="","",M1200*IF(INDEX(H_OtherProcesses!$H:$H,MATCH($P1215,H_OtherProcesses!$P:$P,0))=0,0,SUM(INDEX(H_OtherProcesses!M:M,MATCH($P1215,H_OtherProcesses!$P:$P,0)))/INDEX(H_OtherProcesses!$H:$H,MATCH($P1215,H_OtherProcesses!$P:$P,0))))</f>
        <v/>
      </c>
      <c r="N1215" s="390" t="str">
        <f>IF($E1215="","",N1200*IF(INDEX(H_OtherProcesses!$H:$H,MATCH($P1215,H_OtherProcesses!$P:$P,0))=0,0,SUM(INDEX(H_OtherProcesses!N:N,MATCH($P1215,H_OtherProcesses!$P:$P,0)))/INDEX(H_OtherProcesses!$H:$H,MATCH($P1215,H_OtherProcesses!$P:$P,0))))</f>
        <v/>
      </c>
      <c r="P1215" s="175" t="str">
        <f>EUconst_SubAbsoluteReduction&amp;R1182</f>
        <v>AbsRed_</v>
      </c>
    </row>
    <row r="1216" spans="2:16" ht="12.75" customHeight="1" x14ac:dyDescent="0.2">
      <c r="B1216" s="343"/>
      <c r="C1216" s="343"/>
      <c r="D1216" s="344">
        <v>6</v>
      </c>
      <c r="E1216" s="1298" t="str">
        <f t="shared" si="105"/>
        <v/>
      </c>
      <c r="F1216" s="1299"/>
      <c r="G1216" s="755" t="str">
        <f t="shared" si="106"/>
        <v/>
      </c>
      <c r="H1216" s="756"/>
      <c r="I1216" s="390" t="str">
        <f>IF($E1216="","",I1201*IF(INDEX(H_OtherProcesses!$H:$H,MATCH($P1216,H_OtherProcesses!$P:$P,0))=0,0,SUM(INDEX(H_OtherProcesses!I:I,MATCH($P1216,H_OtherProcesses!$P:$P,0)))/INDEX(H_OtherProcesses!$H:$H,MATCH($P1216,H_OtherProcesses!$P:$P,0))))</f>
        <v/>
      </c>
      <c r="J1216" s="390" t="str">
        <f>IF($E1216="","",J1201*IF(INDEX(H_OtherProcesses!$H:$H,MATCH($P1216,H_OtherProcesses!$P:$P,0))=0,0,SUM(INDEX(H_OtherProcesses!J:J,MATCH($P1216,H_OtherProcesses!$P:$P,0)))/INDEX(H_OtherProcesses!$H:$H,MATCH($P1216,H_OtherProcesses!$P:$P,0))))</f>
        <v/>
      </c>
      <c r="K1216" s="390" t="str">
        <f>IF($E1216="","",K1201*IF(INDEX(H_OtherProcesses!$H:$H,MATCH($P1216,H_OtherProcesses!$P:$P,0))=0,0,SUM(INDEX(H_OtherProcesses!K:K,MATCH($P1216,H_OtherProcesses!$P:$P,0)))/INDEX(H_OtherProcesses!$H:$H,MATCH($P1216,H_OtherProcesses!$P:$P,0))))</f>
        <v/>
      </c>
      <c r="L1216" s="390" t="str">
        <f>IF($E1216="","",L1201*IF(INDEX(H_OtherProcesses!$H:$H,MATCH($P1216,H_OtherProcesses!$P:$P,0))=0,0,SUM(INDEX(H_OtherProcesses!L:L,MATCH($P1216,H_OtherProcesses!$P:$P,0)))/INDEX(H_OtherProcesses!$H:$H,MATCH($P1216,H_OtherProcesses!$P:$P,0))))</f>
        <v/>
      </c>
      <c r="M1216" s="390" t="str">
        <f>IF($E1216="","",M1201*IF(INDEX(H_OtherProcesses!$H:$H,MATCH($P1216,H_OtherProcesses!$P:$P,0))=0,0,SUM(INDEX(H_OtherProcesses!M:M,MATCH($P1216,H_OtherProcesses!$P:$P,0)))/INDEX(H_OtherProcesses!$H:$H,MATCH($P1216,H_OtherProcesses!$P:$P,0))))</f>
        <v/>
      </c>
      <c r="N1216" s="390" t="str">
        <f>IF($E1216="","",N1201*IF(INDEX(H_OtherProcesses!$H:$H,MATCH($P1216,H_OtherProcesses!$P:$P,0))=0,0,SUM(INDEX(H_OtherProcesses!N:N,MATCH($P1216,H_OtherProcesses!$P:$P,0)))/INDEX(H_OtherProcesses!$H:$H,MATCH($P1216,H_OtherProcesses!$P:$P,0))))</f>
        <v/>
      </c>
      <c r="P1216" s="175" t="str">
        <f>EUconst_SubAbsoluteReduction&amp;R1182</f>
        <v>AbsRed_</v>
      </c>
    </row>
    <row r="1217" spans="2:18" ht="12.75" customHeight="1" x14ac:dyDescent="0.2">
      <c r="B1217" s="343"/>
      <c r="C1217" s="343"/>
      <c r="D1217" s="344">
        <v>7</v>
      </c>
      <c r="E1217" s="1298" t="str">
        <f t="shared" si="105"/>
        <v/>
      </c>
      <c r="F1217" s="1299"/>
      <c r="G1217" s="755" t="str">
        <f t="shared" si="106"/>
        <v/>
      </c>
      <c r="H1217" s="756"/>
      <c r="I1217" s="390" t="str">
        <f>IF($E1217="","",I1202*IF(INDEX(H_OtherProcesses!$H:$H,MATCH($P1217,H_OtherProcesses!$P:$P,0))=0,0,SUM(INDEX(H_OtherProcesses!I:I,MATCH($P1217,H_OtherProcesses!$P:$P,0)))/INDEX(H_OtherProcesses!$H:$H,MATCH($P1217,H_OtherProcesses!$P:$P,0))))</f>
        <v/>
      </c>
      <c r="J1217" s="390" t="str">
        <f>IF($E1217="","",J1202*IF(INDEX(H_OtherProcesses!$H:$H,MATCH($P1217,H_OtherProcesses!$P:$P,0))=0,0,SUM(INDEX(H_OtherProcesses!J:J,MATCH($P1217,H_OtherProcesses!$P:$P,0)))/INDEX(H_OtherProcesses!$H:$H,MATCH($P1217,H_OtherProcesses!$P:$P,0))))</f>
        <v/>
      </c>
      <c r="K1217" s="390" t="str">
        <f>IF($E1217="","",K1202*IF(INDEX(H_OtherProcesses!$H:$H,MATCH($P1217,H_OtherProcesses!$P:$P,0))=0,0,SUM(INDEX(H_OtherProcesses!K:K,MATCH($P1217,H_OtherProcesses!$P:$P,0)))/INDEX(H_OtherProcesses!$H:$H,MATCH($P1217,H_OtherProcesses!$P:$P,0))))</f>
        <v/>
      </c>
      <c r="L1217" s="390" t="str">
        <f>IF($E1217="","",L1202*IF(INDEX(H_OtherProcesses!$H:$H,MATCH($P1217,H_OtherProcesses!$P:$P,0))=0,0,SUM(INDEX(H_OtherProcesses!L:L,MATCH($P1217,H_OtherProcesses!$P:$P,0)))/INDEX(H_OtherProcesses!$H:$H,MATCH($P1217,H_OtherProcesses!$P:$P,0))))</f>
        <v/>
      </c>
      <c r="M1217" s="390" t="str">
        <f>IF($E1217="","",M1202*IF(INDEX(H_OtherProcesses!$H:$H,MATCH($P1217,H_OtherProcesses!$P:$P,0))=0,0,SUM(INDEX(H_OtherProcesses!M:M,MATCH($P1217,H_OtherProcesses!$P:$P,0)))/INDEX(H_OtherProcesses!$H:$H,MATCH($P1217,H_OtherProcesses!$P:$P,0))))</f>
        <v/>
      </c>
      <c r="N1217" s="390" t="str">
        <f>IF($E1217="","",N1202*IF(INDEX(H_OtherProcesses!$H:$H,MATCH($P1217,H_OtherProcesses!$P:$P,0))=0,0,SUM(INDEX(H_OtherProcesses!N:N,MATCH($P1217,H_OtherProcesses!$P:$P,0)))/INDEX(H_OtherProcesses!$H:$H,MATCH($P1217,H_OtherProcesses!$P:$P,0))))</f>
        <v/>
      </c>
      <c r="P1217" s="175" t="str">
        <f>EUconst_SubAbsoluteReduction&amp;R1182</f>
        <v>AbsRed_</v>
      </c>
    </row>
    <row r="1218" spans="2:18" ht="12.75" customHeight="1" x14ac:dyDescent="0.2">
      <c r="B1218" s="343"/>
      <c r="C1218" s="343"/>
      <c r="D1218" s="344">
        <v>8</v>
      </c>
      <c r="E1218" s="1298" t="str">
        <f t="shared" si="105"/>
        <v/>
      </c>
      <c r="F1218" s="1299"/>
      <c r="G1218" s="755" t="str">
        <f t="shared" si="106"/>
        <v/>
      </c>
      <c r="H1218" s="756"/>
      <c r="I1218" s="390" t="str">
        <f>IF($E1218="","",I1203*IF(INDEX(H_OtherProcesses!$H:$H,MATCH($P1218,H_OtherProcesses!$P:$P,0))=0,0,SUM(INDEX(H_OtherProcesses!I:I,MATCH($P1218,H_OtherProcesses!$P:$P,0)))/INDEX(H_OtherProcesses!$H:$H,MATCH($P1218,H_OtherProcesses!$P:$P,0))))</f>
        <v/>
      </c>
      <c r="J1218" s="390" t="str">
        <f>IF($E1218="","",J1203*IF(INDEX(H_OtherProcesses!$H:$H,MATCH($P1218,H_OtherProcesses!$P:$P,0))=0,0,SUM(INDEX(H_OtherProcesses!J:J,MATCH($P1218,H_OtherProcesses!$P:$P,0)))/INDEX(H_OtherProcesses!$H:$H,MATCH($P1218,H_OtherProcesses!$P:$P,0))))</f>
        <v/>
      </c>
      <c r="K1218" s="390" t="str">
        <f>IF($E1218="","",K1203*IF(INDEX(H_OtherProcesses!$H:$H,MATCH($P1218,H_OtherProcesses!$P:$P,0))=0,0,SUM(INDEX(H_OtherProcesses!K:K,MATCH($P1218,H_OtherProcesses!$P:$P,0)))/INDEX(H_OtherProcesses!$H:$H,MATCH($P1218,H_OtherProcesses!$P:$P,0))))</f>
        <v/>
      </c>
      <c r="L1218" s="390" t="str">
        <f>IF($E1218="","",L1203*IF(INDEX(H_OtherProcesses!$H:$H,MATCH($P1218,H_OtherProcesses!$P:$P,0))=0,0,SUM(INDEX(H_OtherProcesses!L:L,MATCH($P1218,H_OtherProcesses!$P:$P,0)))/INDEX(H_OtherProcesses!$H:$H,MATCH($P1218,H_OtherProcesses!$P:$P,0))))</f>
        <v/>
      </c>
      <c r="M1218" s="390" t="str">
        <f>IF($E1218="","",M1203*IF(INDEX(H_OtherProcesses!$H:$H,MATCH($P1218,H_OtherProcesses!$P:$P,0))=0,0,SUM(INDEX(H_OtherProcesses!M:M,MATCH($P1218,H_OtherProcesses!$P:$P,0)))/INDEX(H_OtherProcesses!$H:$H,MATCH($P1218,H_OtherProcesses!$P:$P,0))))</f>
        <v/>
      </c>
      <c r="N1218" s="390" t="str">
        <f>IF($E1218="","",N1203*IF(INDEX(H_OtherProcesses!$H:$H,MATCH($P1218,H_OtherProcesses!$P:$P,0))=0,0,SUM(INDEX(H_OtherProcesses!N:N,MATCH($P1218,H_OtherProcesses!$P:$P,0)))/INDEX(H_OtherProcesses!$H:$H,MATCH($P1218,H_OtherProcesses!$P:$P,0))))</f>
        <v/>
      </c>
      <c r="P1218" s="175" t="str">
        <f>EUconst_SubAbsoluteReduction&amp;R1182</f>
        <v>AbsRed_</v>
      </c>
    </row>
    <row r="1219" spans="2:18" ht="12.75" customHeight="1" x14ac:dyDescent="0.2">
      <c r="B1219" s="343"/>
      <c r="C1219" s="343"/>
      <c r="D1219" s="344">
        <v>9</v>
      </c>
      <c r="E1219" s="1298" t="str">
        <f t="shared" si="105"/>
        <v/>
      </c>
      <c r="F1219" s="1299"/>
      <c r="G1219" s="755" t="str">
        <f t="shared" si="106"/>
        <v/>
      </c>
      <c r="H1219" s="756"/>
      <c r="I1219" s="390" t="str">
        <f>IF($E1219="","",I1204*IF(INDEX(H_OtherProcesses!$H:$H,MATCH($P1219,H_OtherProcesses!$P:$P,0))=0,0,SUM(INDEX(H_OtherProcesses!I:I,MATCH($P1219,H_OtherProcesses!$P:$P,0)))/INDEX(H_OtherProcesses!$H:$H,MATCH($P1219,H_OtherProcesses!$P:$P,0))))</f>
        <v/>
      </c>
      <c r="J1219" s="390" t="str">
        <f>IF($E1219="","",J1204*IF(INDEX(H_OtherProcesses!$H:$H,MATCH($P1219,H_OtherProcesses!$P:$P,0))=0,0,SUM(INDEX(H_OtherProcesses!J:J,MATCH($P1219,H_OtherProcesses!$P:$P,0)))/INDEX(H_OtherProcesses!$H:$H,MATCH($P1219,H_OtherProcesses!$P:$P,0))))</f>
        <v/>
      </c>
      <c r="K1219" s="390" t="str">
        <f>IF($E1219="","",K1204*IF(INDEX(H_OtherProcesses!$H:$H,MATCH($P1219,H_OtherProcesses!$P:$P,0))=0,0,SUM(INDEX(H_OtherProcesses!K:K,MATCH($P1219,H_OtherProcesses!$P:$P,0)))/INDEX(H_OtherProcesses!$H:$H,MATCH($P1219,H_OtherProcesses!$P:$P,0))))</f>
        <v/>
      </c>
      <c r="L1219" s="390" t="str">
        <f>IF($E1219="","",L1204*IF(INDEX(H_OtherProcesses!$H:$H,MATCH($P1219,H_OtherProcesses!$P:$P,0))=0,0,SUM(INDEX(H_OtherProcesses!L:L,MATCH($P1219,H_OtherProcesses!$P:$P,0)))/INDEX(H_OtherProcesses!$H:$H,MATCH($P1219,H_OtherProcesses!$P:$P,0))))</f>
        <v/>
      </c>
      <c r="M1219" s="390" t="str">
        <f>IF($E1219="","",M1204*IF(INDEX(H_OtherProcesses!$H:$H,MATCH($P1219,H_OtherProcesses!$P:$P,0))=0,0,SUM(INDEX(H_OtherProcesses!M:M,MATCH($P1219,H_OtherProcesses!$P:$P,0)))/INDEX(H_OtherProcesses!$H:$H,MATCH($P1219,H_OtherProcesses!$P:$P,0))))</f>
        <v/>
      </c>
      <c r="N1219" s="390" t="str">
        <f>IF($E1219="","",N1204*IF(INDEX(H_OtherProcesses!$H:$H,MATCH($P1219,H_OtherProcesses!$P:$P,0))=0,0,SUM(INDEX(H_OtherProcesses!N:N,MATCH($P1219,H_OtherProcesses!$P:$P,0)))/INDEX(H_OtherProcesses!$H:$H,MATCH($P1219,H_OtherProcesses!$P:$P,0))))</f>
        <v/>
      </c>
      <c r="P1219" s="175" t="str">
        <f>EUconst_SubAbsoluteReduction&amp;R1182</f>
        <v>AbsRed_</v>
      </c>
    </row>
    <row r="1220" spans="2:18" ht="12.75" customHeight="1" x14ac:dyDescent="0.2">
      <c r="B1220" s="343"/>
      <c r="C1220" s="343"/>
      <c r="D1220" s="344">
        <v>10</v>
      </c>
      <c r="E1220" s="1300" t="str">
        <f t="shared" si="105"/>
        <v/>
      </c>
      <c r="F1220" s="1301"/>
      <c r="G1220" s="753" t="str">
        <f t="shared" si="106"/>
        <v/>
      </c>
      <c r="H1220" s="754"/>
      <c r="I1220" s="391" t="str">
        <f>IF($E1220="","",I1205*IF(INDEX(H_OtherProcesses!$H:$H,MATCH($P1220,H_OtherProcesses!$P:$P,0))=0,0,SUM(INDEX(H_OtherProcesses!I:I,MATCH($P1220,H_OtherProcesses!$P:$P,0)))/INDEX(H_OtherProcesses!$H:$H,MATCH($P1220,H_OtherProcesses!$P:$P,0))))</f>
        <v/>
      </c>
      <c r="J1220" s="391" t="str">
        <f>IF($E1220="","",J1205*IF(INDEX(H_OtherProcesses!$H:$H,MATCH($P1220,H_OtherProcesses!$P:$P,0))=0,0,SUM(INDEX(H_OtherProcesses!J:J,MATCH($P1220,H_OtherProcesses!$P:$P,0)))/INDEX(H_OtherProcesses!$H:$H,MATCH($P1220,H_OtherProcesses!$P:$P,0))))</f>
        <v/>
      </c>
      <c r="K1220" s="391" t="str">
        <f>IF($E1220="","",K1205*IF(INDEX(H_OtherProcesses!$H:$H,MATCH($P1220,H_OtherProcesses!$P:$P,0))=0,0,SUM(INDEX(H_OtherProcesses!K:K,MATCH($P1220,H_OtherProcesses!$P:$P,0)))/INDEX(H_OtherProcesses!$H:$H,MATCH($P1220,H_OtherProcesses!$P:$P,0))))</f>
        <v/>
      </c>
      <c r="L1220" s="391" t="str">
        <f>IF($E1220="","",L1205*IF(INDEX(H_OtherProcesses!$H:$H,MATCH($P1220,H_OtherProcesses!$P:$P,0))=0,0,SUM(INDEX(H_OtherProcesses!L:L,MATCH($P1220,H_OtherProcesses!$P:$P,0)))/INDEX(H_OtherProcesses!$H:$H,MATCH($P1220,H_OtherProcesses!$P:$P,0))))</f>
        <v/>
      </c>
      <c r="M1220" s="391" t="str">
        <f>IF($E1220="","",M1205*IF(INDEX(H_OtherProcesses!$H:$H,MATCH($P1220,H_OtherProcesses!$P:$P,0))=0,0,SUM(INDEX(H_OtherProcesses!M:M,MATCH($P1220,H_OtherProcesses!$P:$P,0)))/INDEX(H_OtherProcesses!$H:$H,MATCH($P1220,H_OtherProcesses!$P:$P,0))))</f>
        <v/>
      </c>
      <c r="N1220" s="391" t="str">
        <f>IF($E1220="","",N1205*IF(INDEX(H_OtherProcesses!$H:$H,MATCH($P1220,H_OtherProcesses!$P:$P,0))=0,0,SUM(INDEX(H_OtherProcesses!N:N,MATCH($P1220,H_OtherProcesses!$P:$P,0)))/INDEX(H_OtherProcesses!$H:$H,MATCH($P1220,H_OtherProcesses!$P:$P,0))))</f>
        <v/>
      </c>
      <c r="P1220" s="175" t="str">
        <f>EUconst_SubAbsoluteReduction&amp;R1182</f>
        <v>AbsRed_</v>
      </c>
    </row>
    <row r="1221" spans="2:18" ht="12.75" customHeight="1" x14ac:dyDescent="0.2">
      <c r="B1221" s="343"/>
      <c r="C1221" s="343"/>
      <c r="H1221" s="669" t="str">
        <f>Translations!$B$323</f>
        <v>ОБЩО</v>
      </c>
      <c r="I1221" s="386" t="str">
        <f t="shared" ref="I1221:N1221" si="107">IF(I1191=EUconst_Cessation,-1,IF(COUNT(I1211:I1220)=0,"",SUM(I1211:I1220)))</f>
        <v/>
      </c>
      <c r="J1221" s="386" t="str">
        <f t="shared" si="107"/>
        <v/>
      </c>
      <c r="K1221" s="386" t="str">
        <f t="shared" si="107"/>
        <v/>
      </c>
      <c r="L1221" s="386" t="str">
        <f t="shared" si="107"/>
        <v/>
      </c>
      <c r="M1221" s="386" t="str">
        <f t="shared" si="107"/>
        <v/>
      </c>
      <c r="N1221" s="386" t="str">
        <f t="shared" si="107"/>
        <v/>
      </c>
    </row>
    <row r="1222" spans="2:18" ht="12.75" customHeight="1" thickBot="1" x14ac:dyDescent="0.25"/>
    <row r="1223" spans="2:18" ht="5.0999999999999996" customHeight="1" thickBot="1" x14ac:dyDescent="0.3">
      <c r="C1223" s="433"/>
      <c r="D1223" s="433"/>
      <c r="E1223" s="433"/>
      <c r="F1223" s="433"/>
      <c r="G1223" s="433"/>
      <c r="H1223" s="433"/>
      <c r="I1223" s="433"/>
      <c r="J1223" s="433"/>
      <c r="K1223" s="433"/>
      <c r="L1223" s="433"/>
      <c r="M1223" s="433"/>
      <c r="N1223" s="433"/>
    </row>
    <row r="1224" spans="2:18" ht="20.100000000000001" customHeight="1" thickBot="1" x14ac:dyDescent="0.25">
      <c r="C1224" s="385">
        <f>C1182+1</f>
        <v>23</v>
      </c>
      <c r="D1224" s="1302" t="str">
        <f>Translations!$B$300</f>
        <v>Други процеси:</v>
      </c>
      <c r="E1224" s="1303"/>
      <c r="F1224" s="1303"/>
      <c r="G1224" s="1303"/>
      <c r="H1224" s="1304"/>
      <c r="I1224" s="1305" t="str">
        <f>R1224</f>
        <v/>
      </c>
      <c r="J1224" s="1306"/>
      <c r="K1224" s="1306"/>
      <c r="L1224" s="1307"/>
      <c r="M1224" s="1308" t="str">
        <f>IF(CNTR_ExistSubInstEntries,IF(I1224="",EUConst_NotRelevant,EUConst_Relevant),"")</f>
        <v/>
      </c>
      <c r="N1224" s="1309"/>
      <c r="P1224" s="295" t="str">
        <f>Translations!$B$326</f>
        <v>Подробности: Други процеси</v>
      </c>
      <c r="R1224" s="668" t="str">
        <f>IF(COUNTIF(C_InstallationDescription!$S$60:$S$62,C1224)&gt;0,INDEX(C_InstallationDescription!$E$60:$E$62,MATCH(C1224,C_InstallationDescription!$S$60:$S$62,0)),"")</f>
        <v/>
      </c>
    </row>
    <row r="1225" spans="2:18" ht="5.0999999999999996" customHeight="1" x14ac:dyDescent="0.2"/>
    <row r="1226" spans="2:18" ht="25.5" customHeight="1" x14ac:dyDescent="0.2">
      <c r="E1226" s="736"/>
      <c r="F1226" s="736"/>
      <c r="G1226" s="736"/>
      <c r="H1226" s="746" t="str">
        <f>Translations!$B$271</f>
        <v>Референтна стойност</v>
      </c>
      <c r="I1226" s="1268">
        <f>INDEX(EUconst_EndOfPeriods,COLUMNS($I$281:I1226))</f>
        <v>2025</v>
      </c>
      <c r="J1226" s="1268">
        <f>INDEX(EUconst_EndOfPeriods,COLUMNS($I$281:J1226))</f>
        <v>2030</v>
      </c>
      <c r="K1226" s="1268">
        <f>INDEX(EUconst_EndOfPeriods,COLUMNS($I$281:K1226))</f>
        <v>2035</v>
      </c>
      <c r="L1226" s="1268">
        <f>INDEX(EUconst_EndOfPeriods,COLUMNS($I$281:L1226))</f>
        <v>2040</v>
      </c>
      <c r="M1226" s="1268">
        <f>INDEX(EUconst_EndOfPeriods,COLUMNS($I$281:M1226))</f>
        <v>2045</v>
      </c>
      <c r="N1226" s="1268">
        <f>INDEX(EUconst_EndOfPeriods,COLUMNS($I$281:N1226))</f>
        <v>2050</v>
      </c>
    </row>
    <row r="1227" spans="2:18" ht="12.75" customHeight="1" x14ac:dyDescent="0.2">
      <c r="E1227" s="736"/>
      <c r="F1227" s="736"/>
      <c r="G1227" s="736"/>
      <c r="H1227" s="456" t="str">
        <f>INDEX(H_OtherProcesses!H:H,MATCH(P1228,H_OtherProcesses!$P:$P,0)-1)</f>
        <v/>
      </c>
      <c r="I1227" s="1269"/>
      <c r="J1227" s="1269"/>
      <c r="K1227" s="1269"/>
      <c r="L1227" s="1269"/>
      <c r="M1227" s="1269"/>
      <c r="N1227" s="1269"/>
    </row>
    <row r="1228" spans="2:18" ht="12.75" customHeight="1" x14ac:dyDescent="0.2">
      <c r="B1228" s="343"/>
      <c r="C1228" s="343"/>
      <c r="D1228" s="752" t="s">
        <v>117</v>
      </c>
      <c r="E1228" s="1275" t="str">
        <f>Translations!$B$319</f>
        <v>Цели в сравнение с базовата стойност</v>
      </c>
      <c r="F1228" s="1275"/>
      <c r="G1228" s="1276"/>
      <c r="H1228" s="764" t="str">
        <f>INDEX(H_OtherProcesses!H:H,MATCH($P1228,H_OtherProcesses!$P:$P,0))</f>
        <v/>
      </c>
      <c r="I1228" s="441" t="str">
        <f>INDEX(H_OtherProcesses!I:I,MATCH($P1228,H_OtherProcesses!$P:$P,0))</f>
        <v/>
      </c>
      <c r="J1228" s="441" t="str">
        <f>INDEX(H_OtherProcesses!J:J,MATCH($P1228,H_OtherProcesses!$P:$P,0))</f>
        <v/>
      </c>
      <c r="K1228" s="441" t="str">
        <f>INDEX(H_OtherProcesses!K:K,MATCH($P1228,H_OtherProcesses!$P:$P,0))</f>
        <v/>
      </c>
      <c r="L1228" s="441" t="str">
        <f>INDEX(H_OtherProcesses!L:L,MATCH($P1228,H_OtherProcesses!$P:$P,0))</f>
        <v/>
      </c>
      <c r="M1228" s="441" t="str">
        <f>INDEX(H_OtherProcesses!M:M,MATCH($P1228,H_OtherProcesses!$P:$P,0))</f>
        <v/>
      </c>
      <c r="N1228" s="441" t="str">
        <f>INDEX(H_OtherProcesses!N:N,MATCH($P1228,H_OtherProcesses!$P:$P,0))</f>
        <v/>
      </c>
      <c r="P1228" s="312" t="str">
        <f>EUconst_SubRelToBaseline&amp;R1224</f>
        <v>RelBL_</v>
      </c>
    </row>
    <row r="1229" spans="2:18" ht="12.75" customHeight="1" x14ac:dyDescent="0.2">
      <c r="B1229" s="343"/>
      <c r="C1229" s="343"/>
      <c r="D1229" s="752" t="s">
        <v>118</v>
      </c>
      <c r="E1229" s="1277" t="str">
        <f>Translations!$B$320</f>
        <v>Цели спрямо съответната стойност на БМ</v>
      </c>
      <c r="F1229" s="1277"/>
      <c r="G1229" s="1278"/>
      <c r="H1229" s="765" t="str">
        <f>INDEX(H_OtherProcesses!H:H,MATCH($P1229,H_OtherProcesses!$P:$P,0))</f>
        <v>N.A.</v>
      </c>
      <c r="I1229" s="381" t="str">
        <f>INDEX(H_OtherProcesses!I:I,MATCH($P1229,H_OtherProcesses!$P:$P,0))</f>
        <v>N.A.</v>
      </c>
      <c r="J1229" s="381" t="str">
        <f>INDEX(H_OtherProcesses!J:J,MATCH($P1229,H_OtherProcesses!$P:$P,0))</f>
        <v>N.A.</v>
      </c>
      <c r="K1229" s="381" t="str">
        <f>INDEX(H_OtherProcesses!K:K,MATCH($P1229,H_OtherProcesses!$P:$P,0))</f>
        <v>N.A.</v>
      </c>
      <c r="L1229" s="381" t="str">
        <f>INDEX(H_OtherProcesses!L:L,MATCH($P1229,H_OtherProcesses!$P:$P,0))</f>
        <v>N.A.</v>
      </c>
      <c r="M1229" s="381" t="str">
        <f>INDEX(H_OtherProcesses!M:M,MATCH($P1229,H_OtherProcesses!$P:$P,0))</f>
        <v>N.A.</v>
      </c>
      <c r="N1229" s="381" t="str">
        <f>INDEX(H_OtherProcesses!N:N,MATCH($P1229,H_OtherProcesses!$P:$P,0))</f>
        <v>N.A.</v>
      </c>
      <c r="P1229" s="312" t="str">
        <f>EUconst_SubRelToBM&amp;R1224</f>
        <v>RelBM_</v>
      </c>
    </row>
    <row r="1230" spans="2:18" ht="5.0999999999999996" customHeight="1" x14ac:dyDescent="0.2">
      <c r="B1230" s="343"/>
      <c r="C1230" s="343"/>
    </row>
    <row r="1231" spans="2:18" ht="25.5" customHeight="1" x14ac:dyDescent="0.2">
      <c r="B1231" s="343"/>
      <c r="C1231" s="343"/>
      <c r="D1231" s="736"/>
      <c r="E1231" s="736"/>
      <c r="F1231" s="736"/>
      <c r="G1231" s="736"/>
      <c r="H1231" s="746" t="str">
        <f>Translations!$B$271</f>
        <v>Референтна стойност</v>
      </c>
      <c r="I1231" s="1268">
        <f>INDEX(EUconst_EndOfPeriods,COLUMNS($I$281:I1231))</f>
        <v>2025</v>
      </c>
      <c r="J1231" s="1268">
        <f>INDEX(EUconst_EndOfPeriods,COLUMNS($I$281:J1231))</f>
        <v>2030</v>
      </c>
      <c r="K1231" s="1268">
        <f>INDEX(EUconst_EndOfPeriods,COLUMNS($I$281:K1231))</f>
        <v>2035</v>
      </c>
      <c r="L1231" s="1268">
        <f>INDEX(EUconst_EndOfPeriods,COLUMNS($I$281:L1231))</f>
        <v>2040</v>
      </c>
      <c r="M1231" s="1268">
        <f>INDEX(EUconst_EndOfPeriods,COLUMNS($I$281:M1231))</f>
        <v>2045</v>
      </c>
      <c r="N1231" s="1268">
        <f>INDEX(EUconst_EndOfPeriods,COLUMNS($I$281:N1231))</f>
        <v>2050</v>
      </c>
    </row>
    <row r="1232" spans="2:18" ht="12.75" customHeight="1" x14ac:dyDescent="0.2">
      <c r="B1232" s="343"/>
      <c r="C1232" s="343"/>
      <c r="G1232" s="736"/>
      <c r="H1232" s="456" t="str">
        <f>H1227</f>
        <v/>
      </c>
      <c r="I1232" s="1269"/>
      <c r="J1232" s="1269"/>
      <c r="K1232" s="1269"/>
      <c r="L1232" s="1269"/>
      <c r="M1232" s="1269"/>
      <c r="N1232" s="1269"/>
    </row>
    <row r="1233" spans="2:16" ht="12.75" customHeight="1" x14ac:dyDescent="0.2">
      <c r="B1233" s="343"/>
      <c r="C1233" s="343"/>
      <c r="D1233" s="752" t="s">
        <v>119</v>
      </c>
      <c r="E1233" s="1274" t="str">
        <f>Translations!$B$321</f>
        <v>Абсолютно специфично намаление в сравнение с изходното ниво</v>
      </c>
      <c r="F1233" s="1274"/>
      <c r="G1233" s="1274"/>
      <c r="H1233" s="766" t="str">
        <f>INDEX(H_OtherProcesses!H:H,MATCH($P1233,H_OtherProcesses!$P:$P,0))</f>
        <v/>
      </c>
      <c r="I1233" s="767" t="str">
        <f>INDEX(H_OtherProcesses!I:I,MATCH($P1233,H_OtherProcesses!$P:$P,0))</f>
        <v/>
      </c>
      <c r="J1233" s="767" t="str">
        <f>INDEX(H_OtherProcesses!J:J,MATCH($P1233,H_OtherProcesses!$P:$P,0))</f>
        <v/>
      </c>
      <c r="K1233" s="767" t="str">
        <f>INDEX(H_OtherProcesses!K:K,MATCH($P1233,H_OtherProcesses!$P:$P,0))</f>
        <v/>
      </c>
      <c r="L1233" s="767" t="str">
        <f>INDEX(H_OtherProcesses!L:L,MATCH($P1233,H_OtherProcesses!$P:$P,0))</f>
        <v/>
      </c>
      <c r="M1233" s="767" t="str">
        <f>INDEX(H_OtherProcesses!M:M,MATCH($P1233,H_OtherProcesses!$P:$P,0))</f>
        <v/>
      </c>
      <c r="N1233" s="767" t="str">
        <f>INDEX(H_OtherProcesses!N:N,MATCH($P1233,H_OtherProcesses!$P:$P,0))</f>
        <v/>
      </c>
      <c r="P1233" s="175" t="str">
        <f>EUconst_SubAbsoluteReduction&amp;R1224</f>
        <v>AbsRed_</v>
      </c>
    </row>
    <row r="1234" spans="2:16" ht="5.0999999999999996" customHeight="1" x14ac:dyDescent="0.2">
      <c r="B1234" s="343"/>
      <c r="C1234" s="343"/>
    </row>
    <row r="1235" spans="2:16" ht="12.75" customHeight="1" x14ac:dyDescent="0.2">
      <c r="B1235" s="343"/>
      <c r="C1235" s="343"/>
      <c r="D1235" s="752" t="s">
        <v>120</v>
      </c>
      <c r="E1235" s="30" t="str">
        <f>Translations!$B$322</f>
        <v>Дял на въздействието на всяка мярка (100 % = стойността по точка iii.)</v>
      </c>
    </row>
    <row r="1236" spans="2:16" ht="5.0999999999999996" customHeight="1" x14ac:dyDescent="0.2">
      <c r="B1236" s="343"/>
      <c r="C1236" s="343"/>
    </row>
    <row r="1237" spans="2:16" ht="12.75" customHeight="1" x14ac:dyDescent="0.2">
      <c r="B1237" s="343"/>
      <c r="C1237" s="343"/>
      <c r="E1237" s="387" t="str">
        <f>Translations!$B$199</f>
        <v>Мярка</v>
      </c>
      <c r="F1237" s="644"/>
      <c r="G1237" s="1296" t="str">
        <f>Translations!$B$228</f>
        <v>Инвестиции</v>
      </c>
      <c r="H1237" s="1297"/>
      <c r="I1237" s="388">
        <v>2025</v>
      </c>
      <c r="J1237" s="388">
        <v>2030</v>
      </c>
      <c r="K1237" s="388">
        <v>2035</v>
      </c>
      <c r="L1237" s="388">
        <v>2040</v>
      </c>
      <c r="M1237" s="388">
        <v>2045</v>
      </c>
      <c r="N1237" s="388">
        <v>2050</v>
      </c>
    </row>
    <row r="1238" spans="2:16" ht="12.75" customHeight="1" x14ac:dyDescent="0.2">
      <c r="B1238" s="343"/>
      <c r="C1238" s="343"/>
      <c r="D1238" s="344">
        <v>1</v>
      </c>
      <c r="E1238" s="1310" t="str">
        <f>IF(INDEX(H_OtherProcesses!E:E,MATCH($P1238,H_OtherProcesses!$P:$P,0))="","",INDEX(H_OtherProcesses!E:E,MATCH($P1238,H_OtherProcesses!$P:$P,0)))</f>
        <v/>
      </c>
      <c r="F1238" s="1310"/>
      <c r="G1238" s="760" t="str">
        <f>IF(INDEX(H_OtherProcesses!G:G,MATCH($P1238,H_OtherProcesses!$P:$P,0))="","",INDEX(H_OtherProcesses!G:G,MATCH($P1238,H_OtherProcesses!$P:$P,0)))</f>
        <v/>
      </c>
      <c r="H1238" s="761"/>
      <c r="I1238" s="389" t="str">
        <f>IF($E1238="","",INDEX(H_OtherProcesses!I:I,MATCH($P1238,H_OtherProcesses!$P:$P,0)))</f>
        <v/>
      </c>
      <c r="J1238" s="389" t="str">
        <f>IF($E1238="","",INDEX(H_OtherProcesses!J:J,MATCH($P1238,H_OtherProcesses!$P:$P,0)))</f>
        <v/>
      </c>
      <c r="K1238" s="389" t="str">
        <f>IF($E1238="","",INDEX(H_OtherProcesses!K:K,MATCH($P1238,H_OtherProcesses!$P:$P,0)))</f>
        <v/>
      </c>
      <c r="L1238" s="389" t="str">
        <f>IF($E1238="","",INDEX(H_OtherProcesses!L:L,MATCH($P1238,H_OtherProcesses!$P:$P,0)))</f>
        <v/>
      </c>
      <c r="M1238" s="389" t="str">
        <f>IF($E1238="","",INDEX(H_OtherProcesses!M:M,MATCH($P1238,H_OtherProcesses!$P:$P,0)))</f>
        <v/>
      </c>
      <c r="N1238" s="389" t="str">
        <f>IF($E1238="","",INDEX(H_OtherProcesses!N:N,MATCH($P1238,H_OtherProcesses!$P:$P,0)))</f>
        <v/>
      </c>
      <c r="P1238" s="175" t="str">
        <f>EUconst_SubMeasureImpact&amp;R1224&amp;"_"&amp;D1238</f>
        <v>SubMeasImp__1</v>
      </c>
    </row>
    <row r="1239" spans="2:16" ht="12.75" customHeight="1" x14ac:dyDescent="0.2">
      <c r="B1239" s="343"/>
      <c r="C1239" s="343"/>
      <c r="D1239" s="344">
        <v>2</v>
      </c>
      <c r="E1239" s="1298" t="str">
        <f>IF(INDEX(H_OtherProcesses!E:E,MATCH($P1239,H_OtherProcesses!$P:$P,0))="","",INDEX(H_OtherProcesses!E:E,MATCH($P1239,H_OtherProcesses!$P:$P,0)))</f>
        <v/>
      </c>
      <c r="F1239" s="1299"/>
      <c r="G1239" s="755" t="str">
        <f>IF(INDEX(H_OtherProcesses!G:G,MATCH($P1239,H_OtherProcesses!$P:$P,0))="","",INDEX(H_OtherProcesses!G:G,MATCH($P1239,H_OtherProcesses!$P:$P,0)))</f>
        <v/>
      </c>
      <c r="H1239" s="756"/>
      <c r="I1239" s="390" t="str">
        <f>IF($E1239="","",INDEX(H_OtherProcesses!I:I,MATCH($P1239,H_OtherProcesses!$P:$P,0)))</f>
        <v/>
      </c>
      <c r="J1239" s="390" t="str">
        <f>IF($E1239="","",INDEX(H_OtherProcesses!J:J,MATCH($P1239,H_OtherProcesses!$P:$P,0)))</f>
        <v/>
      </c>
      <c r="K1239" s="390" t="str">
        <f>IF($E1239="","",INDEX(H_OtherProcesses!K:K,MATCH($P1239,H_OtherProcesses!$P:$P,0)))</f>
        <v/>
      </c>
      <c r="L1239" s="390" t="str">
        <f>IF($E1239="","",INDEX(H_OtherProcesses!L:L,MATCH($P1239,H_OtherProcesses!$P:$P,0)))</f>
        <v/>
      </c>
      <c r="M1239" s="390" t="str">
        <f>IF($E1239="","",INDEX(H_OtherProcesses!M:M,MATCH($P1239,H_OtherProcesses!$P:$P,0)))</f>
        <v/>
      </c>
      <c r="N1239" s="390" t="str">
        <f>IF($E1239="","",INDEX(H_OtherProcesses!N:N,MATCH($P1239,H_OtherProcesses!$P:$P,0)))</f>
        <v/>
      </c>
      <c r="P1239" s="175" t="str">
        <f>EUconst_SubMeasureImpact&amp;R1224&amp;"_"&amp;D1239</f>
        <v>SubMeasImp__2</v>
      </c>
    </row>
    <row r="1240" spans="2:16" ht="12.75" customHeight="1" x14ac:dyDescent="0.2">
      <c r="B1240" s="343"/>
      <c r="C1240" s="343"/>
      <c r="D1240" s="344">
        <v>3</v>
      </c>
      <c r="E1240" s="1298" t="str">
        <f>IF(INDEX(H_OtherProcesses!E:E,MATCH($P1240,H_OtherProcesses!$P:$P,0))="","",INDEX(H_OtherProcesses!E:E,MATCH($P1240,H_OtherProcesses!$P:$P,0)))</f>
        <v/>
      </c>
      <c r="F1240" s="1299"/>
      <c r="G1240" s="755" t="str">
        <f>IF(INDEX(H_OtherProcesses!G:G,MATCH($P1240,H_OtherProcesses!$P:$P,0))="","",INDEX(H_OtherProcesses!G:G,MATCH($P1240,H_OtherProcesses!$P:$P,0)))</f>
        <v/>
      </c>
      <c r="H1240" s="756"/>
      <c r="I1240" s="390" t="str">
        <f>IF($E1240="","",INDEX(H_OtherProcesses!I:I,MATCH($P1240,H_OtherProcesses!$P:$P,0)))</f>
        <v/>
      </c>
      <c r="J1240" s="390" t="str">
        <f>IF($E1240="","",INDEX(H_OtherProcesses!J:J,MATCH($P1240,H_OtherProcesses!$P:$P,0)))</f>
        <v/>
      </c>
      <c r="K1240" s="390" t="str">
        <f>IF($E1240="","",INDEX(H_OtherProcesses!K:K,MATCH($P1240,H_OtherProcesses!$P:$P,0)))</f>
        <v/>
      </c>
      <c r="L1240" s="390" t="str">
        <f>IF($E1240="","",INDEX(H_OtherProcesses!L:L,MATCH($P1240,H_OtherProcesses!$P:$P,0)))</f>
        <v/>
      </c>
      <c r="M1240" s="390" t="str">
        <f>IF($E1240="","",INDEX(H_OtherProcesses!M:M,MATCH($P1240,H_OtherProcesses!$P:$P,0)))</f>
        <v/>
      </c>
      <c r="N1240" s="390" t="str">
        <f>IF($E1240="","",INDEX(H_OtherProcesses!N:N,MATCH($P1240,H_OtherProcesses!$P:$P,0)))</f>
        <v/>
      </c>
      <c r="P1240" s="175" t="str">
        <f>EUconst_SubMeasureImpact&amp;R1224&amp;"_"&amp;D1240</f>
        <v>SubMeasImp__3</v>
      </c>
    </row>
    <row r="1241" spans="2:16" ht="12.75" customHeight="1" x14ac:dyDescent="0.2">
      <c r="B1241" s="343"/>
      <c r="C1241" s="343"/>
      <c r="D1241" s="344">
        <v>4</v>
      </c>
      <c r="E1241" s="1298" t="str">
        <f>IF(INDEX(H_OtherProcesses!E:E,MATCH($P1241,H_OtherProcesses!$P:$P,0))="","",INDEX(H_OtherProcesses!E:E,MATCH($P1241,H_OtherProcesses!$P:$P,0)))</f>
        <v/>
      </c>
      <c r="F1241" s="1299"/>
      <c r="G1241" s="755" t="str">
        <f>IF(INDEX(H_OtherProcesses!G:G,MATCH($P1241,H_OtherProcesses!$P:$P,0))="","",INDEX(H_OtherProcesses!G:G,MATCH($P1241,H_OtherProcesses!$P:$P,0)))</f>
        <v/>
      </c>
      <c r="H1241" s="756"/>
      <c r="I1241" s="390" t="str">
        <f>IF($E1241="","",INDEX(H_OtherProcesses!I:I,MATCH($P1241,H_OtherProcesses!$P:$P,0)))</f>
        <v/>
      </c>
      <c r="J1241" s="390" t="str">
        <f>IF($E1241="","",INDEX(H_OtherProcesses!J:J,MATCH($P1241,H_OtherProcesses!$P:$P,0)))</f>
        <v/>
      </c>
      <c r="K1241" s="390" t="str">
        <f>IF($E1241="","",INDEX(H_OtherProcesses!K:K,MATCH($P1241,H_OtherProcesses!$P:$P,0)))</f>
        <v/>
      </c>
      <c r="L1241" s="390" t="str">
        <f>IF($E1241="","",INDEX(H_OtherProcesses!L:L,MATCH($P1241,H_OtherProcesses!$P:$P,0)))</f>
        <v/>
      </c>
      <c r="M1241" s="390" t="str">
        <f>IF($E1241="","",INDEX(H_OtherProcesses!M:M,MATCH($P1241,H_OtherProcesses!$P:$P,0)))</f>
        <v/>
      </c>
      <c r="N1241" s="390" t="str">
        <f>IF($E1241="","",INDEX(H_OtherProcesses!N:N,MATCH($P1241,H_OtherProcesses!$P:$P,0)))</f>
        <v/>
      </c>
      <c r="P1241" s="175" t="str">
        <f>EUconst_SubMeasureImpact&amp;R1224&amp;"_"&amp;D1241</f>
        <v>SubMeasImp__4</v>
      </c>
    </row>
    <row r="1242" spans="2:16" ht="12.75" customHeight="1" x14ac:dyDescent="0.2">
      <c r="B1242" s="343"/>
      <c r="C1242" s="343"/>
      <c r="D1242" s="344">
        <v>5</v>
      </c>
      <c r="E1242" s="1298" t="str">
        <f>IF(INDEX(H_OtherProcesses!E:E,MATCH($P1242,H_OtherProcesses!$P:$P,0))="","",INDEX(H_OtherProcesses!E:E,MATCH($P1242,H_OtherProcesses!$P:$P,0)))</f>
        <v/>
      </c>
      <c r="F1242" s="1299"/>
      <c r="G1242" s="755" t="str">
        <f>IF(INDEX(H_OtherProcesses!G:G,MATCH($P1242,H_OtherProcesses!$P:$P,0))="","",INDEX(H_OtherProcesses!G:G,MATCH($P1242,H_OtherProcesses!$P:$P,0)))</f>
        <v/>
      </c>
      <c r="H1242" s="756"/>
      <c r="I1242" s="390" t="str">
        <f>IF($E1242="","",INDEX(H_OtherProcesses!I:I,MATCH($P1242,H_OtherProcesses!$P:$P,0)))</f>
        <v/>
      </c>
      <c r="J1242" s="390" t="str">
        <f>IF($E1242="","",INDEX(H_OtherProcesses!J:J,MATCH($P1242,H_OtherProcesses!$P:$P,0)))</f>
        <v/>
      </c>
      <c r="K1242" s="390" t="str">
        <f>IF($E1242="","",INDEX(H_OtherProcesses!K:K,MATCH($P1242,H_OtherProcesses!$P:$P,0)))</f>
        <v/>
      </c>
      <c r="L1242" s="390" t="str">
        <f>IF($E1242="","",INDEX(H_OtherProcesses!L:L,MATCH($P1242,H_OtherProcesses!$P:$P,0)))</f>
        <v/>
      </c>
      <c r="M1242" s="390" t="str">
        <f>IF($E1242="","",INDEX(H_OtherProcesses!M:M,MATCH($P1242,H_OtherProcesses!$P:$P,0)))</f>
        <v/>
      </c>
      <c r="N1242" s="390" t="str">
        <f>IF($E1242="","",INDEX(H_OtherProcesses!N:N,MATCH($P1242,H_OtherProcesses!$P:$P,0)))</f>
        <v/>
      </c>
      <c r="P1242" s="175" t="str">
        <f>EUconst_SubMeasureImpact&amp;R1224&amp;"_"&amp;D1242</f>
        <v>SubMeasImp__5</v>
      </c>
    </row>
    <row r="1243" spans="2:16" ht="12.75" customHeight="1" x14ac:dyDescent="0.2">
      <c r="B1243" s="343"/>
      <c r="C1243" s="343"/>
      <c r="D1243" s="344">
        <v>6</v>
      </c>
      <c r="E1243" s="1298" t="str">
        <f>IF(INDEX(H_OtherProcesses!E:E,MATCH($P1243,H_OtherProcesses!$P:$P,0))="","",INDEX(H_OtherProcesses!E:E,MATCH($P1243,H_OtherProcesses!$P:$P,0)))</f>
        <v/>
      </c>
      <c r="F1243" s="1299"/>
      <c r="G1243" s="755" t="str">
        <f>IF(INDEX(H_OtherProcesses!G:G,MATCH($P1243,H_OtherProcesses!$P:$P,0))="","",INDEX(H_OtherProcesses!G:G,MATCH($P1243,H_OtherProcesses!$P:$P,0)))</f>
        <v/>
      </c>
      <c r="H1243" s="756"/>
      <c r="I1243" s="390" t="str">
        <f>IF($E1243="","",INDEX(H_OtherProcesses!I:I,MATCH($P1243,H_OtherProcesses!$P:$P,0)))</f>
        <v/>
      </c>
      <c r="J1243" s="390" t="str">
        <f>IF($E1243="","",INDEX(H_OtherProcesses!J:J,MATCH($P1243,H_OtherProcesses!$P:$P,0)))</f>
        <v/>
      </c>
      <c r="K1243" s="390" t="str">
        <f>IF($E1243="","",INDEX(H_OtherProcesses!K:K,MATCH($P1243,H_OtherProcesses!$P:$P,0)))</f>
        <v/>
      </c>
      <c r="L1243" s="390" t="str">
        <f>IF($E1243="","",INDEX(H_OtherProcesses!L:L,MATCH($P1243,H_OtherProcesses!$P:$P,0)))</f>
        <v/>
      </c>
      <c r="M1243" s="390" t="str">
        <f>IF($E1243="","",INDEX(H_OtherProcesses!M:M,MATCH($P1243,H_OtherProcesses!$P:$P,0)))</f>
        <v/>
      </c>
      <c r="N1243" s="390" t="str">
        <f>IF($E1243="","",INDEX(H_OtherProcesses!N:N,MATCH($P1243,H_OtherProcesses!$P:$P,0)))</f>
        <v/>
      </c>
      <c r="P1243" s="175" t="str">
        <f>EUconst_SubMeasureImpact&amp;R1224&amp;"_"&amp;D1243</f>
        <v>SubMeasImp__6</v>
      </c>
    </row>
    <row r="1244" spans="2:16" ht="12.75" customHeight="1" x14ac:dyDescent="0.2">
      <c r="B1244" s="343"/>
      <c r="C1244" s="343"/>
      <c r="D1244" s="344">
        <v>7</v>
      </c>
      <c r="E1244" s="1298" t="str">
        <f>IF(INDEX(H_OtherProcesses!E:E,MATCH($P1244,H_OtherProcesses!$P:$P,0))="","",INDEX(H_OtherProcesses!E:E,MATCH($P1244,H_OtherProcesses!$P:$P,0)))</f>
        <v/>
      </c>
      <c r="F1244" s="1299"/>
      <c r="G1244" s="755" t="str">
        <f>IF(INDEX(H_OtherProcesses!G:G,MATCH($P1244,H_OtherProcesses!$P:$P,0))="","",INDEX(H_OtherProcesses!G:G,MATCH($P1244,H_OtherProcesses!$P:$P,0)))</f>
        <v/>
      </c>
      <c r="H1244" s="756"/>
      <c r="I1244" s="390" t="str">
        <f>IF($E1244="","",INDEX(H_OtherProcesses!I:I,MATCH($P1244,H_OtherProcesses!$P:$P,0)))</f>
        <v/>
      </c>
      <c r="J1244" s="390" t="str">
        <f>IF($E1244="","",INDEX(H_OtherProcesses!J:J,MATCH($P1244,H_OtherProcesses!$P:$P,0)))</f>
        <v/>
      </c>
      <c r="K1244" s="390" t="str">
        <f>IF($E1244="","",INDEX(H_OtherProcesses!K:K,MATCH($P1244,H_OtherProcesses!$P:$P,0)))</f>
        <v/>
      </c>
      <c r="L1244" s="390" t="str">
        <f>IF($E1244="","",INDEX(H_OtherProcesses!L:L,MATCH($P1244,H_OtherProcesses!$P:$P,0)))</f>
        <v/>
      </c>
      <c r="M1244" s="390" t="str">
        <f>IF($E1244="","",INDEX(H_OtherProcesses!M:M,MATCH($P1244,H_OtherProcesses!$P:$P,0)))</f>
        <v/>
      </c>
      <c r="N1244" s="390" t="str">
        <f>IF($E1244="","",INDEX(H_OtherProcesses!N:N,MATCH($P1244,H_OtherProcesses!$P:$P,0)))</f>
        <v/>
      </c>
      <c r="P1244" s="175" t="str">
        <f>EUconst_SubMeasureImpact&amp;R1224&amp;"_"&amp;D1244</f>
        <v>SubMeasImp__7</v>
      </c>
    </row>
    <row r="1245" spans="2:16" ht="12.75" customHeight="1" x14ac:dyDescent="0.2">
      <c r="B1245" s="343"/>
      <c r="C1245" s="343"/>
      <c r="D1245" s="344">
        <v>8</v>
      </c>
      <c r="E1245" s="1298" t="str">
        <f>IF(INDEX(H_OtherProcesses!E:E,MATCH($P1245,H_OtherProcesses!$P:$P,0))="","",INDEX(H_OtherProcesses!E:E,MATCH($P1245,H_OtherProcesses!$P:$P,0)))</f>
        <v/>
      </c>
      <c r="F1245" s="1299"/>
      <c r="G1245" s="755" t="str">
        <f>IF(INDEX(H_OtherProcesses!G:G,MATCH($P1245,H_OtherProcesses!$P:$P,0))="","",INDEX(H_OtherProcesses!G:G,MATCH($P1245,H_OtherProcesses!$P:$P,0)))</f>
        <v/>
      </c>
      <c r="H1245" s="756"/>
      <c r="I1245" s="390" t="str">
        <f>IF($E1245="","",INDEX(H_OtherProcesses!I:I,MATCH($P1245,H_OtherProcesses!$P:$P,0)))</f>
        <v/>
      </c>
      <c r="J1245" s="390" t="str">
        <f>IF($E1245="","",INDEX(H_OtherProcesses!J:J,MATCH($P1245,H_OtherProcesses!$P:$P,0)))</f>
        <v/>
      </c>
      <c r="K1245" s="390" t="str">
        <f>IF($E1245="","",INDEX(H_OtherProcesses!K:K,MATCH($P1245,H_OtherProcesses!$P:$P,0)))</f>
        <v/>
      </c>
      <c r="L1245" s="390" t="str">
        <f>IF($E1245="","",INDEX(H_OtherProcesses!L:L,MATCH($P1245,H_OtherProcesses!$P:$P,0)))</f>
        <v/>
      </c>
      <c r="M1245" s="390" t="str">
        <f>IF($E1245="","",INDEX(H_OtherProcesses!M:M,MATCH($P1245,H_OtherProcesses!$P:$P,0)))</f>
        <v/>
      </c>
      <c r="N1245" s="390" t="str">
        <f>IF($E1245="","",INDEX(H_OtherProcesses!N:N,MATCH($P1245,H_OtherProcesses!$P:$P,0)))</f>
        <v/>
      </c>
      <c r="P1245" s="175" t="str">
        <f>EUconst_SubMeasureImpact&amp;R1224&amp;"_"&amp;D1245</f>
        <v>SubMeasImp__8</v>
      </c>
    </row>
    <row r="1246" spans="2:16" ht="12.75" customHeight="1" x14ac:dyDescent="0.2">
      <c r="B1246" s="343"/>
      <c r="C1246" s="343"/>
      <c r="D1246" s="344">
        <v>9</v>
      </c>
      <c r="E1246" s="1298" t="str">
        <f>IF(INDEX(H_OtherProcesses!E:E,MATCH($P1246,H_OtherProcesses!$P:$P,0))="","",INDEX(H_OtherProcesses!E:E,MATCH($P1246,H_OtherProcesses!$P:$P,0)))</f>
        <v/>
      </c>
      <c r="F1246" s="1299"/>
      <c r="G1246" s="755" t="str">
        <f>IF(INDEX(H_OtherProcesses!G:G,MATCH($P1246,H_OtherProcesses!$P:$P,0))="","",INDEX(H_OtherProcesses!G:G,MATCH($P1246,H_OtherProcesses!$P:$P,0)))</f>
        <v/>
      </c>
      <c r="H1246" s="756"/>
      <c r="I1246" s="390" t="str">
        <f>IF($E1246="","",INDEX(H_OtherProcesses!I:I,MATCH($P1246,H_OtherProcesses!$P:$P,0)))</f>
        <v/>
      </c>
      <c r="J1246" s="390" t="str">
        <f>IF($E1246="","",INDEX(H_OtherProcesses!J:J,MATCH($P1246,H_OtherProcesses!$P:$P,0)))</f>
        <v/>
      </c>
      <c r="K1246" s="390" t="str">
        <f>IF($E1246="","",INDEX(H_OtherProcesses!K:K,MATCH($P1246,H_OtherProcesses!$P:$P,0)))</f>
        <v/>
      </c>
      <c r="L1246" s="390" t="str">
        <f>IF($E1246="","",INDEX(H_OtherProcesses!L:L,MATCH($P1246,H_OtherProcesses!$P:$P,0)))</f>
        <v/>
      </c>
      <c r="M1246" s="390" t="str">
        <f>IF($E1246="","",INDEX(H_OtherProcesses!M:M,MATCH($P1246,H_OtherProcesses!$P:$P,0)))</f>
        <v/>
      </c>
      <c r="N1246" s="390" t="str">
        <f>IF($E1246="","",INDEX(H_OtherProcesses!N:N,MATCH($P1246,H_OtherProcesses!$P:$P,0)))</f>
        <v/>
      </c>
      <c r="P1246" s="175" t="str">
        <f>EUconst_SubMeasureImpact&amp;R1224&amp;"_"&amp;D1246</f>
        <v>SubMeasImp__9</v>
      </c>
    </row>
    <row r="1247" spans="2:16" ht="12.75" customHeight="1" x14ac:dyDescent="0.2">
      <c r="B1247" s="343"/>
      <c r="C1247" s="343"/>
      <c r="D1247" s="344">
        <v>10</v>
      </c>
      <c r="E1247" s="1300" t="str">
        <f>IF(INDEX(H_OtherProcesses!E:E,MATCH($P1247,H_OtherProcesses!$P:$P,0))="","",INDEX(H_OtherProcesses!E:E,MATCH($P1247,H_OtherProcesses!$P:$P,0)))</f>
        <v/>
      </c>
      <c r="F1247" s="1301"/>
      <c r="G1247" s="753" t="str">
        <f>IF(INDEX(H_OtherProcesses!G:G,MATCH($P1247,H_OtherProcesses!$P:$P,0))="","",INDEX(H_OtherProcesses!G:G,MATCH($P1247,H_OtherProcesses!$P:$P,0)))</f>
        <v/>
      </c>
      <c r="H1247" s="754"/>
      <c r="I1247" s="391" t="str">
        <f>IF($E1247="","",INDEX(H_OtherProcesses!I:I,MATCH($P1247,H_OtherProcesses!$P:$P,0)))</f>
        <v/>
      </c>
      <c r="J1247" s="391" t="str">
        <f>IF($E1247="","",INDEX(H_OtherProcesses!J:J,MATCH($P1247,H_OtherProcesses!$P:$P,0)))</f>
        <v/>
      </c>
      <c r="K1247" s="391" t="str">
        <f>IF($E1247="","",INDEX(H_OtherProcesses!K:K,MATCH($P1247,H_OtherProcesses!$P:$P,0)))</f>
        <v/>
      </c>
      <c r="L1247" s="391" t="str">
        <f>IF($E1247="","",INDEX(H_OtherProcesses!L:L,MATCH($P1247,H_OtherProcesses!$P:$P,0)))</f>
        <v/>
      </c>
      <c r="M1247" s="391" t="str">
        <f>IF($E1247="","",INDEX(H_OtherProcesses!M:M,MATCH($P1247,H_OtherProcesses!$P:$P,0)))</f>
        <v/>
      </c>
      <c r="N1247" s="391" t="str">
        <f>IF($E1247="","",INDEX(H_OtherProcesses!N:N,MATCH($P1247,H_OtherProcesses!$P:$P,0)))</f>
        <v/>
      </c>
      <c r="P1247" s="175" t="str">
        <f>EUconst_SubMeasureImpact&amp;R1224&amp;"_"&amp;D1247</f>
        <v>SubMeasImp__10</v>
      </c>
    </row>
    <row r="1248" spans="2:16" ht="12.75" customHeight="1" x14ac:dyDescent="0.2">
      <c r="B1248" s="343"/>
      <c r="C1248" s="343"/>
      <c r="H1248" s="669" t="str">
        <f>Translations!$B$323</f>
        <v>ОБЩО</v>
      </c>
      <c r="I1248" s="434" t="str">
        <f>IF(COUNT(I1238:I1247)=0,"",SUM(I1238:I1247))</f>
        <v/>
      </c>
      <c r="J1248" s="434" t="str">
        <f t="shared" ref="J1248:N1248" si="108">IF(COUNT(J1238:J1247)=0,"",SUM(J1238:J1247))</f>
        <v/>
      </c>
      <c r="K1248" s="434" t="str">
        <f t="shared" si="108"/>
        <v/>
      </c>
      <c r="L1248" s="434" t="str">
        <f t="shared" si="108"/>
        <v/>
      </c>
      <c r="M1248" s="434" t="str">
        <f t="shared" si="108"/>
        <v/>
      </c>
      <c r="N1248" s="434" t="str">
        <f t="shared" si="108"/>
        <v/>
      </c>
    </row>
    <row r="1249" spans="2:16" ht="5.0999999999999996" customHeight="1" x14ac:dyDescent="0.2">
      <c r="B1249" s="343"/>
      <c r="C1249" s="343"/>
    </row>
    <row r="1250" spans="2:16" ht="12.75" customHeight="1" x14ac:dyDescent="0.2">
      <c r="B1250" s="343"/>
      <c r="C1250" s="343"/>
      <c r="D1250" s="752" t="s">
        <v>121</v>
      </c>
      <c r="E1250" s="30" t="str">
        <f>Translations!$B$324</f>
        <v>Дял на въздействието на всяка мярка (100 % = референтна стойност по време на изходното ниво, точка i.)</v>
      </c>
    </row>
    <row r="1251" spans="2:16" ht="5.0999999999999996" customHeight="1" x14ac:dyDescent="0.2">
      <c r="B1251" s="343"/>
      <c r="C1251" s="343"/>
    </row>
    <row r="1252" spans="2:16" ht="12.75" customHeight="1" x14ac:dyDescent="0.2">
      <c r="B1252" s="343"/>
      <c r="C1252" s="343"/>
      <c r="E1252" s="387" t="str">
        <f>Translations!$B$199</f>
        <v>Мярка</v>
      </c>
      <c r="F1252" s="644"/>
      <c r="G1252" s="435" t="str">
        <f>Translations!$B$228</f>
        <v>Инвестиции</v>
      </c>
      <c r="I1252" s="388">
        <v>2025</v>
      </c>
      <c r="J1252" s="388">
        <v>2030</v>
      </c>
      <c r="K1252" s="388">
        <v>2035</v>
      </c>
      <c r="L1252" s="388">
        <v>2040</v>
      </c>
      <c r="M1252" s="388">
        <v>2045</v>
      </c>
      <c r="N1252" s="388">
        <v>2050</v>
      </c>
    </row>
    <row r="1253" spans="2:16" ht="12.75" customHeight="1" x14ac:dyDescent="0.2">
      <c r="B1253" s="343"/>
      <c r="C1253" s="343"/>
      <c r="D1253" s="344">
        <v>1</v>
      </c>
      <c r="E1253" s="1310" t="str">
        <f t="shared" ref="E1253:E1262" si="109">E1238</f>
        <v/>
      </c>
      <c r="F1253" s="1310"/>
      <c r="G1253" s="760" t="str">
        <f t="shared" ref="G1253:G1262" si="110">G1238</f>
        <v/>
      </c>
      <c r="H1253" s="761"/>
      <c r="I1253" s="389" t="str">
        <f>IF($E1253="","",I1238*IF(INDEX(H_OtherProcesses!$H:$H,MATCH($P1253,H_OtherProcesses!$P:$P,0))=0,0,SUM(INDEX(H_OtherProcesses!I:I,MATCH($P1253,H_OtherProcesses!$P:$P,0)))/INDEX(H_OtherProcesses!$H:$H,MATCH($P1253,H_OtherProcesses!$P:$P,0))))</f>
        <v/>
      </c>
      <c r="J1253" s="389" t="str">
        <f>IF($E1253="","",J1238*IF(INDEX(H_OtherProcesses!$H:$H,MATCH($P1253,H_OtherProcesses!$P:$P,0))=0,0,SUM(INDEX(H_OtherProcesses!J:J,MATCH($P1253,H_OtherProcesses!$P:$P,0)))/INDEX(H_OtherProcesses!$H:$H,MATCH($P1253,H_OtherProcesses!$P:$P,0))))</f>
        <v/>
      </c>
      <c r="K1253" s="389" t="str">
        <f>IF($E1253="","",K1238*IF(INDEX(H_OtherProcesses!$H:$H,MATCH($P1253,H_OtherProcesses!$P:$P,0))=0,0,SUM(INDEX(H_OtherProcesses!K:K,MATCH($P1253,H_OtherProcesses!$P:$P,0)))/INDEX(H_OtherProcesses!$H:$H,MATCH($P1253,H_OtherProcesses!$P:$P,0))))</f>
        <v/>
      </c>
      <c r="L1253" s="389" t="str">
        <f>IF($E1253="","",L1238*IF(INDEX(H_OtherProcesses!$H:$H,MATCH($P1253,H_OtherProcesses!$P:$P,0))=0,0,SUM(INDEX(H_OtherProcesses!L:L,MATCH($P1253,H_OtherProcesses!$P:$P,0)))/INDEX(H_OtherProcesses!$H:$H,MATCH($P1253,H_OtherProcesses!$P:$P,0))))</f>
        <v/>
      </c>
      <c r="M1253" s="389" t="str">
        <f>IF($E1253="","",M1238*IF(INDEX(H_OtherProcesses!$H:$H,MATCH($P1253,H_OtherProcesses!$P:$P,0))=0,0,SUM(INDEX(H_OtherProcesses!M:M,MATCH($P1253,H_OtherProcesses!$P:$P,0)))/INDEX(H_OtherProcesses!$H:$H,MATCH($P1253,H_OtherProcesses!$P:$P,0))))</f>
        <v/>
      </c>
      <c r="N1253" s="389" t="str">
        <f>IF($E1253="","",N1238*IF(INDEX(H_OtherProcesses!$H:$H,MATCH($P1253,H_OtherProcesses!$P:$P,0))=0,0,SUM(INDEX(H_OtherProcesses!N:N,MATCH($P1253,H_OtherProcesses!$P:$P,0)))/INDEX(H_OtherProcesses!$H:$H,MATCH($P1253,H_OtherProcesses!$P:$P,0))))</f>
        <v/>
      </c>
      <c r="P1253" s="175" t="str">
        <f>EUconst_SubAbsoluteReduction&amp;R1224</f>
        <v>AbsRed_</v>
      </c>
    </row>
    <row r="1254" spans="2:16" ht="12.75" customHeight="1" x14ac:dyDescent="0.2">
      <c r="B1254" s="343"/>
      <c r="C1254" s="343"/>
      <c r="D1254" s="344">
        <v>2</v>
      </c>
      <c r="E1254" s="1298" t="str">
        <f t="shared" si="109"/>
        <v/>
      </c>
      <c r="F1254" s="1299"/>
      <c r="G1254" s="755" t="str">
        <f t="shared" si="110"/>
        <v/>
      </c>
      <c r="H1254" s="756"/>
      <c r="I1254" s="390" t="str">
        <f>IF($E1254="","",I1239*IF(INDEX(H_OtherProcesses!$H:$H,MATCH($P1254,H_OtherProcesses!$P:$P,0))=0,0,SUM(INDEX(H_OtherProcesses!I:I,MATCH($P1254,H_OtherProcesses!$P:$P,0)))/INDEX(H_OtherProcesses!$H:$H,MATCH($P1254,H_OtherProcesses!$P:$P,0))))</f>
        <v/>
      </c>
      <c r="J1254" s="390" t="str">
        <f>IF($E1254="","",J1239*IF(INDEX(H_OtherProcesses!$H:$H,MATCH($P1254,H_OtherProcesses!$P:$P,0))=0,0,SUM(INDEX(H_OtherProcesses!J:J,MATCH($P1254,H_OtherProcesses!$P:$P,0)))/INDEX(H_OtherProcesses!$H:$H,MATCH($P1254,H_OtherProcesses!$P:$P,0))))</f>
        <v/>
      </c>
      <c r="K1254" s="390" t="str">
        <f>IF($E1254="","",K1239*IF(INDEX(H_OtherProcesses!$H:$H,MATCH($P1254,H_OtherProcesses!$P:$P,0))=0,0,SUM(INDEX(H_OtherProcesses!K:K,MATCH($P1254,H_OtherProcesses!$P:$P,0)))/INDEX(H_OtherProcesses!$H:$H,MATCH($P1254,H_OtherProcesses!$P:$P,0))))</f>
        <v/>
      </c>
      <c r="L1254" s="390" t="str">
        <f>IF($E1254="","",L1239*IF(INDEX(H_OtherProcesses!$H:$H,MATCH($P1254,H_OtherProcesses!$P:$P,0))=0,0,SUM(INDEX(H_OtherProcesses!L:L,MATCH($P1254,H_OtherProcesses!$P:$P,0)))/INDEX(H_OtherProcesses!$H:$H,MATCH($P1254,H_OtherProcesses!$P:$P,0))))</f>
        <v/>
      </c>
      <c r="M1254" s="390" t="str">
        <f>IF($E1254="","",M1239*IF(INDEX(H_OtherProcesses!$H:$H,MATCH($P1254,H_OtherProcesses!$P:$P,0))=0,0,SUM(INDEX(H_OtherProcesses!M:M,MATCH($P1254,H_OtherProcesses!$P:$P,0)))/INDEX(H_OtherProcesses!$H:$H,MATCH($P1254,H_OtherProcesses!$P:$P,0))))</f>
        <v/>
      </c>
      <c r="N1254" s="390" t="str">
        <f>IF($E1254="","",N1239*IF(INDEX(H_OtherProcesses!$H:$H,MATCH($P1254,H_OtherProcesses!$P:$P,0))=0,0,SUM(INDEX(H_OtherProcesses!N:N,MATCH($P1254,H_OtherProcesses!$P:$P,0)))/INDEX(H_OtherProcesses!$H:$H,MATCH($P1254,H_OtherProcesses!$P:$P,0))))</f>
        <v/>
      </c>
      <c r="P1254" s="175" t="str">
        <f>EUconst_SubAbsoluteReduction&amp;R1224</f>
        <v>AbsRed_</v>
      </c>
    </row>
    <row r="1255" spans="2:16" ht="12.75" customHeight="1" x14ac:dyDescent="0.2">
      <c r="B1255" s="343"/>
      <c r="C1255" s="343"/>
      <c r="D1255" s="344">
        <v>3</v>
      </c>
      <c r="E1255" s="1298" t="str">
        <f t="shared" si="109"/>
        <v/>
      </c>
      <c r="F1255" s="1299"/>
      <c r="G1255" s="755" t="str">
        <f t="shared" si="110"/>
        <v/>
      </c>
      <c r="H1255" s="756"/>
      <c r="I1255" s="390" t="str">
        <f>IF($E1255="","",I1240*IF(INDEX(H_OtherProcesses!$H:$H,MATCH($P1255,H_OtherProcesses!$P:$P,0))=0,0,SUM(INDEX(H_OtherProcesses!I:I,MATCH($P1255,H_OtherProcesses!$P:$P,0)))/INDEX(H_OtherProcesses!$H:$H,MATCH($P1255,H_OtherProcesses!$P:$P,0))))</f>
        <v/>
      </c>
      <c r="J1255" s="390" t="str">
        <f>IF($E1255="","",J1240*IF(INDEX(H_OtherProcesses!$H:$H,MATCH($P1255,H_OtherProcesses!$P:$P,0))=0,0,SUM(INDEX(H_OtherProcesses!J:J,MATCH($P1255,H_OtherProcesses!$P:$P,0)))/INDEX(H_OtherProcesses!$H:$H,MATCH($P1255,H_OtherProcesses!$P:$P,0))))</f>
        <v/>
      </c>
      <c r="K1255" s="390" t="str">
        <f>IF($E1255="","",K1240*IF(INDEX(H_OtherProcesses!$H:$H,MATCH($P1255,H_OtherProcesses!$P:$P,0))=0,0,SUM(INDEX(H_OtherProcesses!K:K,MATCH($P1255,H_OtherProcesses!$P:$P,0)))/INDEX(H_OtherProcesses!$H:$H,MATCH($P1255,H_OtherProcesses!$P:$P,0))))</f>
        <v/>
      </c>
      <c r="L1255" s="390" t="str">
        <f>IF($E1255="","",L1240*IF(INDEX(H_OtherProcesses!$H:$H,MATCH($P1255,H_OtherProcesses!$P:$P,0))=0,0,SUM(INDEX(H_OtherProcesses!L:L,MATCH($P1255,H_OtherProcesses!$P:$P,0)))/INDEX(H_OtherProcesses!$H:$H,MATCH($P1255,H_OtherProcesses!$P:$P,0))))</f>
        <v/>
      </c>
      <c r="M1255" s="390" t="str">
        <f>IF($E1255="","",M1240*IF(INDEX(H_OtherProcesses!$H:$H,MATCH($P1255,H_OtherProcesses!$P:$P,0))=0,0,SUM(INDEX(H_OtherProcesses!M:M,MATCH($P1255,H_OtherProcesses!$P:$P,0)))/INDEX(H_OtherProcesses!$H:$H,MATCH($P1255,H_OtherProcesses!$P:$P,0))))</f>
        <v/>
      </c>
      <c r="N1255" s="390" t="str">
        <f>IF($E1255="","",N1240*IF(INDEX(H_OtherProcesses!$H:$H,MATCH($P1255,H_OtherProcesses!$P:$P,0))=0,0,SUM(INDEX(H_OtherProcesses!N:N,MATCH($P1255,H_OtherProcesses!$P:$P,0)))/INDEX(H_OtherProcesses!$H:$H,MATCH($P1255,H_OtherProcesses!$P:$P,0))))</f>
        <v/>
      </c>
      <c r="P1255" s="175" t="str">
        <f>EUconst_SubAbsoluteReduction&amp;R1224</f>
        <v>AbsRed_</v>
      </c>
    </row>
    <row r="1256" spans="2:16" ht="12.75" customHeight="1" x14ac:dyDescent="0.2">
      <c r="B1256" s="343"/>
      <c r="C1256" s="343"/>
      <c r="D1256" s="344">
        <v>4</v>
      </c>
      <c r="E1256" s="1298" t="str">
        <f t="shared" si="109"/>
        <v/>
      </c>
      <c r="F1256" s="1299"/>
      <c r="G1256" s="755" t="str">
        <f t="shared" si="110"/>
        <v/>
      </c>
      <c r="H1256" s="756"/>
      <c r="I1256" s="390" t="str">
        <f>IF($E1256="","",I1241*IF(INDEX(H_OtherProcesses!$H:$H,MATCH($P1256,H_OtherProcesses!$P:$P,0))=0,0,SUM(INDEX(H_OtherProcesses!I:I,MATCH($P1256,H_OtherProcesses!$P:$P,0)))/INDEX(H_OtherProcesses!$H:$H,MATCH($P1256,H_OtherProcesses!$P:$P,0))))</f>
        <v/>
      </c>
      <c r="J1256" s="390" t="str">
        <f>IF($E1256="","",J1241*IF(INDEX(H_OtherProcesses!$H:$H,MATCH($P1256,H_OtherProcesses!$P:$P,0))=0,0,SUM(INDEX(H_OtherProcesses!J:J,MATCH($P1256,H_OtherProcesses!$P:$P,0)))/INDEX(H_OtherProcesses!$H:$H,MATCH($P1256,H_OtherProcesses!$P:$P,0))))</f>
        <v/>
      </c>
      <c r="K1256" s="390" t="str">
        <f>IF($E1256="","",K1241*IF(INDEX(H_OtherProcesses!$H:$H,MATCH($P1256,H_OtherProcesses!$P:$P,0))=0,0,SUM(INDEX(H_OtherProcesses!K:K,MATCH($P1256,H_OtherProcesses!$P:$P,0)))/INDEX(H_OtherProcesses!$H:$H,MATCH($P1256,H_OtherProcesses!$P:$P,0))))</f>
        <v/>
      </c>
      <c r="L1256" s="390" t="str">
        <f>IF($E1256="","",L1241*IF(INDEX(H_OtherProcesses!$H:$H,MATCH($P1256,H_OtherProcesses!$P:$P,0))=0,0,SUM(INDEX(H_OtherProcesses!L:L,MATCH($P1256,H_OtherProcesses!$P:$P,0)))/INDEX(H_OtherProcesses!$H:$H,MATCH($P1256,H_OtherProcesses!$P:$P,0))))</f>
        <v/>
      </c>
      <c r="M1256" s="390" t="str">
        <f>IF($E1256="","",M1241*IF(INDEX(H_OtherProcesses!$H:$H,MATCH($P1256,H_OtherProcesses!$P:$P,0))=0,0,SUM(INDEX(H_OtherProcesses!M:M,MATCH($P1256,H_OtherProcesses!$P:$P,0)))/INDEX(H_OtherProcesses!$H:$H,MATCH($P1256,H_OtherProcesses!$P:$P,0))))</f>
        <v/>
      </c>
      <c r="N1256" s="390" t="str">
        <f>IF($E1256="","",N1241*IF(INDEX(H_OtherProcesses!$H:$H,MATCH($P1256,H_OtherProcesses!$P:$P,0))=0,0,SUM(INDEX(H_OtherProcesses!N:N,MATCH($P1256,H_OtherProcesses!$P:$P,0)))/INDEX(H_OtherProcesses!$H:$H,MATCH($P1256,H_OtherProcesses!$P:$P,0))))</f>
        <v/>
      </c>
      <c r="P1256" s="175" t="str">
        <f>EUconst_SubAbsoluteReduction&amp;R1224</f>
        <v>AbsRed_</v>
      </c>
    </row>
    <row r="1257" spans="2:16" ht="12.75" customHeight="1" x14ac:dyDescent="0.2">
      <c r="B1257" s="343"/>
      <c r="C1257" s="343"/>
      <c r="D1257" s="344">
        <v>5</v>
      </c>
      <c r="E1257" s="1298" t="str">
        <f t="shared" si="109"/>
        <v/>
      </c>
      <c r="F1257" s="1299"/>
      <c r="G1257" s="755" t="str">
        <f t="shared" si="110"/>
        <v/>
      </c>
      <c r="H1257" s="756"/>
      <c r="I1257" s="390" t="str">
        <f>IF($E1257="","",I1242*IF(INDEX(H_OtherProcesses!$H:$H,MATCH($P1257,H_OtherProcesses!$P:$P,0))=0,0,SUM(INDEX(H_OtherProcesses!I:I,MATCH($P1257,H_OtherProcesses!$P:$P,0)))/INDEX(H_OtherProcesses!$H:$H,MATCH($P1257,H_OtherProcesses!$P:$P,0))))</f>
        <v/>
      </c>
      <c r="J1257" s="390" t="str">
        <f>IF($E1257="","",J1242*IF(INDEX(H_OtherProcesses!$H:$H,MATCH($P1257,H_OtherProcesses!$P:$P,0))=0,0,SUM(INDEX(H_OtherProcesses!J:J,MATCH($P1257,H_OtherProcesses!$P:$P,0)))/INDEX(H_OtherProcesses!$H:$H,MATCH($P1257,H_OtherProcesses!$P:$P,0))))</f>
        <v/>
      </c>
      <c r="K1257" s="390" t="str">
        <f>IF($E1257="","",K1242*IF(INDEX(H_OtherProcesses!$H:$H,MATCH($P1257,H_OtherProcesses!$P:$P,0))=0,0,SUM(INDEX(H_OtherProcesses!K:K,MATCH($P1257,H_OtherProcesses!$P:$P,0)))/INDEX(H_OtherProcesses!$H:$H,MATCH($P1257,H_OtherProcesses!$P:$P,0))))</f>
        <v/>
      </c>
      <c r="L1257" s="390" t="str">
        <f>IF($E1257="","",L1242*IF(INDEX(H_OtherProcesses!$H:$H,MATCH($P1257,H_OtherProcesses!$P:$P,0))=0,0,SUM(INDEX(H_OtherProcesses!L:L,MATCH($P1257,H_OtherProcesses!$P:$P,0)))/INDEX(H_OtherProcesses!$H:$H,MATCH($P1257,H_OtherProcesses!$P:$P,0))))</f>
        <v/>
      </c>
      <c r="M1257" s="390" t="str">
        <f>IF($E1257="","",M1242*IF(INDEX(H_OtherProcesses!$H:$H,MATCH($P1257,H_OtherProcesses!$P:$P,0))=0,0,SUM(INDEX(H_OtherProcesses!M:M,MATCH($P1257,H_OtherProcesses!$P:$P,0)))/INDEX(H_OtherProcesses!$H:$H,MATCH($P1257,H_OtherProcesses!$P:$P,0))))</f>
        <v/>
      </c>
      <c r="N1257" s="390" t="str">
        <f>IF($E1257="","",N1242*IF(INDEX(H_OtherProcesses!$H:$H,MATCH($P1257,H_OtherProcesses!$P:$P,0))=0,0,SUM(INDEX(H_OtherProcesses!N:N,MATCH($P1257,H_OtherProcesses!$P:$P,0)))/INDEX(H_OtherProcesses!$H:$H,MATCH($P1257,H_OtherProcesses!$P:$P,0))))</f>
        <v/>
      </c>
      <c r="P1257" s="175" t="str">
        <f>EUconst_SubAbsoluteReduction&amp;R1224</f>
        <v>AbsRed_</v>
      </c>
    </row>
    <row r="1258" spans="2:16" ht="12.75" customHeight="1" x14ac:dyDescent="0.2">
      <c r="B1258" s="343"/>
      <c r="C1258" s="343"/>
      <c r="D1258" s="344">
        <v>6</v>
      </c>
      <c r="E1258" s="1298" t="str">
        <f t="shared" si="109"/>
        <v/>
      </c>
      <c r="F1258" s="1299"/>
      <c r="G1258" s="755" t="str">
        <f t="shared" si="110"/>
        <v/>
      </c>
      <c r="H1258" s="756"/>
      <c r="I1258" s="390" t="str">
        <f>IF($E1258="","",I1243*IF(INDEX(H_OtherProcesses!$H:$H,MATCH($P1258,H_OtherProcesses!$P:$P,0))=0,0,SUM(INDEX(H_OtherProcesses!I:I,MATCH($P1258,H_OtherProcesses!$P:$P,0)))/INDEX(H_OtherProcesses!$H:$H,MATCH($P1258,H_OtherProcesses!$P:$P,0))))</f>
        <v/>
      </c>
      <c r="J1258" s="390" t="str">
        <f>IF($E1258="","",J1243*IF(INDEX(H_OtherProcesses!$H:$H,MATCH($P1258,H_OtherProcesses!$P:$P,0))=0,0,SUM(INDEX(H_OtherProcesses!J:J,MATCH($P1258,H_OtherProcesses!$P:$P,0)))/INDEX(H_OtherProcesses!$H:$H,MATCH($P1258,H_OtherProcesses!$P:$P,0))))</f>
        <v/>
      </c>
      <c r="K1258" s="390" t="str">
        <f>IF($E1258="","",K1243*IF(INDEX(H_OtherProcesses!$H:$H,MATCH($P1258,H_OtherProcesses!$P:$P,0))=0,0,SUM(INDEX(H_OtherProcesses!K:K,MATCH($P1258,H_OtherProcesses!$P:$P,0)))/INDEX(H_OtherProcesses!$H:$H,MATCH($P1258,H_OtherProcesses!$P:$P,0))))</f>
        <v/>
      </c>
      <c r="L1258" s="390" t="str">
        <f>IF($E1258="","",L1243*IF(INDEX(H_OtherProcesses!$H:$H,MATCH($P1258,H_OtherProcesses!$P:$P,0))=0,0,SUM(INDEX(H_OtherProcesses!L:L,MATCH($P1258,H_OtherProcesses!$P:$P,0)))/INDEX(H_OtherProcesses!$H:$H,MATCH($P1258,H_OtherProcesses!$P:$P,0))))</f>
        <v/>
      </c>
      <c r="M1258" s="390" t="str">
        <f>IF($E1258="","",M1243*IF(INDEX(H_OtherProcesses!$H:$H,MATCH($P1258,H_OtherProcesses!$P:$P,0))=0,0,SUM(INDEX(H_OtherProcesses!M:M,MATCH($P1258,H_OtherProcesses!$P:$P,0)))/INDEX(H_OtherProcesses!$H:$H,MATCH($P1258,H_OtherProcesses!$P:$P,0))))</f>
        <v/>
      </c>
      <c r="N1258" s="390" t="str">
        <f>IF($E1258="","",N1243*IF(INDEX(H_OtherProcesses!$H:$H,MATCH($P1258,H_OtherProcesses!$P:$P,0))=0,0,SUM(INDEX(H_OtherProcesses!N:N,MATCH($P1258,H_OtherProcesses!$P:$P,0)))/INDEX(H_OtherProcesses!$H:$H,MATCH($P1258,H_OtherProcesses!$P:$P,0))))</f>
        <v/>
      </c>
      <c r="P1258" s="175" t="str">
        <f>EUconst_SubAbsoluteReduction&amp;R1224</f>
        <v>AbsRed_</v>
      </c>
    </row>
    <row r="1259" spans="2:16" ht="12.75" customHeight="1" x14ac:dyDescent="0.2">
      <c r="B1259" s="343"/>
      <c r="C1259" s="343"/>
      <c r="D1259" s="344">
        <v>7</v>
      </c>
      <c r="E1259" s="1298" t="str">
        <f t="shared" si="109"/>
        <v/>
      </c>
      <c r="F1259" s="1299"/>
      <c r="G1259" s="755" t="str">
        <f t="shared" si="110"/>
        <v/>
      </c>
      <c r="H1259" s="756"/>
      <c r="I1259" s="390" t="str">
        <f>IF($E1259="","",I1244*IF(INDEX(H_OtherProcesses!$H:$H,MATCH($P1259,H_OtherProcesses!$P:$P,0))=0,0,SUM(INDEX(H_OtherProcesses!I:I,MATCH($P1259,H_OtherProcesses!$P:$P,0)))/INDEX(H_OtherProcesses!$H:$H,MATCH($P1259,H_OtherProcesses!$P:$P,0))))</f>
        <v/>
      </c>
      <c r="J1259" s="390" t="str">
        <f>IF($E1259="","",J1244*IF(INDEX(H_OtherProcesses!$H:$H,MATCH($P1259,H_OtherProcesses!$P:$P,0))=0,0,SUM(INDEX(H_OtherProcesses!J:J,MATCH($P1259,H_OtherProcesses!$P:$P,0)))/INDEX(H_OtherProcesses!$H:$H,MATCH($P1259,H_OtherProcesses!$P:$P,0))))</f>
        <v/>
      </c>
      <c r="K1259" s="390" t="str">
        <f>IF($E1259="","",K1244*IF(INDEX(H_OtherProcesses!$H:$H,MATCH($P1259,H_OtherProcesses!$P:$P,0))=0,0,SUM(INDEX(H_OtherProcesses!K:K,MATCH($P1259,H_OtherProcesses!$P:$P,0)))/INDEX(H_OtherProcesses!$H:$H,MATCH($P1259,H_OtherProcesses!$P:$P,0))))</f>
        <v/>
      </c>
      <c r="L1259" s="390" t="str">
        <f>IF($E1259="","",L1244*IF(INDEX(H_OtherProcesses!$H:$H,MATCH($P1259,H_OtherProcesses!$P:$P,0))=0,0,SUM(INDEX(H_OtherProcesses!L:L,MATCH($P1259,H_OtherProcesses!$P:$P,0)))/INDEX(H_OtherProcesses!$H:$H,MATCH($P1259,H_OtherProcesses!$P:$P,0))))</f>
        <v/>
      </c>
      <c r="M1259" s="390" t="str">
        <f>IF($E1259="","",M1244*IF(INDEX(H_OtherProcesses!$H:$H,MATCH($P1259,H_OtherProcesses!$P:$P,0))=0,0,SUM(INDEX(H_OtherProcesses!M:M,MATCH($P1259,H_OtherProcesses!$P:$P,0)))/INDEX(H_OtherProcesses!$H:$H,MATCH($P1259,H_OtherProcesses!$P:$P,0))))</f>
        <v/>
      </c>
      <c r="N1259" s="390" t="str">
        <f>IF($E1259="","",N1244*IF(INDEX(H_OtherProcesses!$H:$H,MATCH($P1259,H_OtherProcesses!$P:$P,0))=0,0,SUM(INDEX(H_OtherProcesses!N:N,MATCH($P1259,H_OtherProcesses!$P:$P,0)))/INDEX(H_OtherProcesses!$H:$H,MATCH($P1259,H_OtherProcesses!$P:$P,0))))</f>
        <v/>
      </c>
      <c r="P1259" s="175" t="str">
        <f>EUconst_SubAbsoluteReduction&amp;R1224</f>
        <v>AbsRed_</v>
      </c>
    </row>
    <row r="1260" spans="2:16" ht="12.75" customHeight="1" x14ac:dyDescent="0.2">
      <c r="B1260" s="343"/>
      <c r="C1260" s="343"/>
      <c r="D1260" s="344">
        <v>8</v>
      </c>
      <c r="E1260" s="1298" t="str">
        <f t="shared" si="109"/>
        <v/>
      </c>
      <c r="F1260" s="1299"/>
      <c r="G1260" s="755" t="str">
        <f t="shared" si="110"/>
        <v/>
      </c>
      <c r="H1260" s="756"/>
      <c r="I1260" s="390" t="str">
        <f>IF($E1260="","",I1245*IF(INDEX(H_OtherProcesses!$H:$H,MATCH($P1260,H_OtherProcesses!$P:$P,0))=0,0,SUM(INDEX(H_OtherProcesses!I:I,MATCH($P1260,H_OtherProcesses!$P:$P,0)))/INDEX(H_OtherProcesses!$H:$H,MATCH($P1260,H_OtherProcesses!$P:$P,0))))</f>
        <v/>
      </c>
      <c r="J1260" s="390" t="str">
        <f>IF($E1260="","",J1245*IF(INDEX(H_OtherProcesses!$H:$H,MATCH($P1260,H_OtherProcesses!$P:$P,0))=0,0,SUM(INDEX(H_OtherProcesses!J:J,MATCH($P1260,H_OtherProcesses!$P:$P,0)))/INDEX(H_OtherProcesses!$H:$H,MATCH($P1260,H_OtherProcesses!$P:$P,0))))</f>
        <v/>
      </c>
      <c r="K1260" s="390" t="str">
        <f>IF($E1260="","",K1245*IF(INDEX(H_OtherProcesses!$H:$H,MATCH($P1260,H_OtherProcesses!$P:$P,0))=0,0,SUM(INDEX(H_OtherProcesses!K:K,MATCH($P1260,H_OtherProcesses!$P:$P,0)))/INDEX(H_OtherProcesses!$H:$H,MATCH($P1260,H_OtherProcesses!$P:$P,0))))</f>
        <v/>
      </c>
      <c r="L1260" s="390" t="str">
        <f>IF($E1260="","",L1245*IF(INDEX(H_OtherProcesses!$H:$H,MATCH($P1260,H_OtherProcesses!$P:$P,0))=0,0,SUM(INDEX(H_OtherProcesses!L:L,MATCH($P1260,H_OtherProcesses!$P:$P,0)))/INDEX(H_OtherProcesses!$H:$H,MATCH($P1260,H_OtherProcesses!$P:$P,0))))</f>
        <v/>
      </c>
      <c r="M1260" s="390" t="str">
        <f>IF($E1260="","",M1245*IF(INDEX(H_OtherProcesses!$H:$H,MATCH($P1260,H_OtherProcesses!$P:$P,0))=0,0,SUM(INDEX(H_OtherProcesses!M:M,MATCH($P1260,H_OtherProcesses!$P:$P,0)))/INDEX(H_OtherProcesses!$H:$H,MATCH($P1260,H_OtherProcesses!$P:$P,0))))</f>
        <v/>
      </c>
      <c r="N1260" s="390" t="str">
        <f>IF($E1260="","",N1245*IF(INDEX(H_OtherProcesses!$H:$H,MATCH($P1260,H_OtherProcesses!$P:$P,0))=0,0,SUM(INDEX(H_OtherProcesses!N:N,MATCH($P1260,H_OtherProcesses!$P:$P,0)))/INDEX(H_OtherProcesses!$H:$H,MATCH($P1260,H_OtherProcesses!$P:$P,0))))</f>
        <v/>
      </c>
      <c r="P1260" s="175" t="str">
        <f>EUconst_SubAbsoluteReduction&amp;R1224</f>
        <v>AbsRed_</v>
      </c>
    </row>
    <row r="1261" spans="2:16" ht="12.75" customHeight="1" x14ac:dyDescent="0.2">
      <c r="B1261" s="343"/>
      <c r="C1261" s="343"/>
      <c r="D1261" s="344">
        <v>9</v>
      </c>
      <c r="E1261" s="1298" t="str">
        <f t="shared" si="109"/>
        <v/>
      </c>
      <c r="F1261" s="1299"/>
      <c r="G1261" s="755" t="str">
        <f t="shared" si="110"/>
        <v/>
      </c>
      <c r="H1261" s="756"/>
      <c r="I1261" s="390" t="str">
        <f>IF($E1261="","",I1246*IF(INDEX(H_OtherProcesses!$H:$H,MATCH($P1261,H_OtherProcesses!$P:$P,0))=0,0,SUM(INDEX(H_OtherProcesses!I:I,MATCH($P1261,H_OtherProcesses!$P:$P,0)))/INDEX(H_OtherProcesses!$H:$H,MATCH($P1261,H_OtherProcesses!$P:$P,0))))</f>
        <v/>
      </c>
      <c r="J1261" s="390" t="str">
        <f>IF($E1261="","",J1246*IF(INDEX(H_OtherProcesses!$H:$H,MATCH($P1261,H_OtherProcesses!$P:$P,0))=0,0,SUM(INDEX(H_OtherProcesses!J:J,MATCH($P1261,H_OtherProcesses!$P:$P,0)))/INDEX(H_OtherProcesses!$H:$H,MATCH($P1261,H_OtherProcesses!$P:$P,0))))</f>
        <v/>
      </c>
      <c r="K1261" s="390" t="str">
        <f>IF($E1261="","",K1246*IF(INDEX(H_OtherProcesses!$H:$H,MATCH($P1261,H_OtherProcesses!$P:$P,0))=0,0,SUM(INDEX(H_OtherProcesses!K:K,MATCH($P1261,H_OtherProcesses!$P:$P,0)))/INDEX(H_OtherProcesses!$H:$H,MATCH($P1261,H_OtherProcesses!$P:$P,0))))</f>
        <v/>
      </c>
      <c r="L1261" s="390" t="str">
        <f>IF($E1261="","",L1246*IF(INDEX(H_OtherProcesses!$H:$H,MATCH($P1261,H_OtherProcesses!$P:$P,0))=0,0,SUM(INDEX(H_OtherProcesses!L:L,MATCH($P1261,H_OtherProcesses!$P:$P,0)))/INDEX(H_OtherProcesses!$H:$H,MATCH($P1261,H_OtherProcesses!$P:$P,0))))</f>
        <v/>
      </c>
      <c r="M1261" s="390" t="str">
        <f>IF($E1261="","",M1246*IF(INDEX(H_OtherProcesses!$H:$H,MATCH($P1261,H_OtherProcesses!$P:$P,0))=0,0,SUM(INDEX(H_OtherProcesses!M:M,MATCH($P1261,H_OtherProcesses!$P:$P,0)))/INDEX(H_OtherProcesses!$H:$H,MATCH($P1261,H_OtherProcesses!$P:$P,0))))</f>
        <v/>
      </c>
      <c r="N1261" s="390" t="str">
        <f>IF($E1261="","",N1246*IF(INDEX(H_OtherProcesses!$H:$H,MATCH($P1261,H_OtherProcesses!$P:$P,0))=0,0,SUM(INDEX(H_OtherProcesses!N:N,MATCH($P1261,H_OtherProcesses!$P:$P,0)))/INDEX(H_OtherProcesses!$H:$H,MATCH($P1261,H_OtherProcesses!$P:$P,0))))</f>
        <v/>
      </c>
      <c r="P1261" s="175" t="str">
        <f>EUconst_SubAbsoluteReduction&amp;R1224</f>
        <v>AbsRed_</v>
      </c>
    </row>
    <row r="1262" spans="2:16" ht="12.75" customHeight="1" x14ac:dyDescent="0.2">
      <c r="B1262" s="343"/>
      <c r="C1262" s="343"/>
      <c r="D1262" s="344">
        <v>10</v>
      </c>
      <c r="E1262" s="1300" t="str">
        <f t="shared" si="109"/>
        <v/>
      </c>
      <c r="F1262" s="1301"/>
      <c r="G1262" s="753" t="str">
        <f t="shared" si="110"/>
        <v/>
      </c>
      <c r="H1262" s="754"/>
      <c r="I1262" s="391" t="str">
        <f>IF($E1262="","",I1247*IF(INDEX(H_OtherProcesses!$H:$H,MATCH($P1262,H_OtherProcesses!$P:$P,0))=0,0,SUM(INDEX(H_OtherProcesses!I:I,MATCH($P1262,H_OtherProcesses!$P:$P,0)))/INDEX(H_OtherProcesses!$H:$H,MATCH($P1262,H_OtherProcesses!$P:$P,0))))</f>
        <v/>
      </c>
      <c r="J1262" s="391" t="str">
        <f>IF($E1262="","",J1247*IF(INDEX(H_OtherProcesses!$H:$H,MATCH($P1262,H_OtherProcesses!$P:$P,0))=0,0,SUM(INDEX(H_OtherProcesses!J:J,MATCH($P1262,H_OtherProcesses!$P:$P,0)))/INDEX(H_OtherProcesses!$H:$H,MATCH($P1262,H_OtherProcesses!$P:$P,0))))</f>
        <v/>
      </c>
      <c r="K1262" s="391" t="str">
        <f>IF($E1262="","",K1247*IF(INDEX(H_OtherProcesses!$H:$H,MATCH($P1262,H_OtherProcesses!$P:$P,0))=0,0,SUM(INDEX(H_OtherProcesses!K:K,MATCH($P1262,H_OtherProcesses!$P:$P,0)))/INDEX(H_OtherProcesses!$H:$H,MATCH($P1262,H_OtherProcesses!$P:$P,0))))</f>
        <v/>
      </c>
      <c r="L1262" s="391" t="str">
        <f>IF($E1262="","",L1247*IF(INDEX(H_OtherProcesses!$H:$H,MATCH($P1262,H_OtherProcesses!$P:$P,0))=0,0,SUM(INDEX(H_OtherProcesses!L:L,MATCH($P1262,H_OtherProcesses!$P:$P,0)))/INDEX(H_OtherProcesses!$H:$H,MATCH($P1262,H_OtherProcesses!$P:$P,0))))</f>
        <v/>
      </c>
      <c r="M1262" s="391" t="str">
        <f>IF($E1262="","",M1247*IF(INDEX(H_OtherProcesses!$H:$H,MATCH($P1262,H_OtherProcesses!$P:$P,0))=0,0,SUM(INDEX(H_OtherProcesses!M:M,MATCH($P1262,H_OtherProcesses!$P:$P,0)))/INDEX(H_OtherProcesses!$H:$H,MATCH($P1262,H_OtherProcesses!$P:$P,0))))</f>
        <v/>
      </c>
      <c r="N1262" s="391" t="str">
        <f>IF($E1262="","",N1247*IF(INDEX(H_OtherProcesses!$H:$H,MATCH($P1262,H_OtherProcesses!$P:$P,0))=0,0,SUM(INDEX(H_OtherProcesses!N:N,MATCH($P1262,H_OtherProcesses!$P:$P,0)))/INDEX(H_OtherProcesses!$H:$H,MATCH($P1262,H_OtherProcesses!$P:$P,0))))</f>
        <v/>
      </c>
      <c r="P1262" s="175" t="str">
        <f>EUconst_SubAbsoluteReduction&amp;R1224</f>
        <v>AbsRed_</v>
      </c>
    </row>
    <row r="1263" spans="2:16" ht="12.75" customHeight="1" x14ac:dyDescent="0.2">
      <c r="B1263" s="343"/>
      <c r="C1263" s="343"/>
      <c r="H1263" s="669" t="str">
        <f>Translations!$B$323</f>
        <v>ОБЩО</v>
      </c>
      <c r="I1263" s="386" t="str">
        <f t="shared" ref="I1263:N1263" si="111">IF(I1233=EUconst_Cessation,-1,IF(COUNT(I1253:I1262)=0,"",SUM(I1253:I1262)))</f>
        <v/>
      </c>
      <c r="J1263" s="386" t="str">
        <f t="shared" si="111"/>
        <v/>
      </c>
      <c r="K1263" s="386" t="str">
        <f t="shared" si="111"/>
        <v/>
      </c>
      <c r="L1263" s="386" t="str">
        <f t="shared" si="111"/>
        <v/>
      </c>
      <c r="M1263" s="386" t="str">
        <f t="shared" si="111"/>
        <v/>
      </c>
      <c r="N1263" s="386" t="str">
        <f t="shared" si="111"/>
        <v/>
      </c>
    </row>
    <row r="1264" spans="2:16" ht="12.75" customHeight="1" thickBot="1" x14ac:dyDescent="0.25"/>
    <row r="1265" spans="1:32" ht="5.0999999999999996" customHeight="1" x14ac:dyDescent="0.25">
      <c r="C1265" s="433"/>
      <c r="D1265" s="433"/>
      <c r="E1265" s="433"/>
      <c r="F1265" s="433"/>
      <c r="G1265" s="433"/>
      <c r="H1265" s="433"/>
      <c r="I1265" s="433"/>
      <c r="J1265" s="433"/>
      <c r="K1265" s="433"/>
      <c r="L1265" s="433"/>
      <c r="M1265" s="433"/>
      <c r="N1265" s="433"/>
    </row>
    <row r="1266" spans="1:32" ht="12.75" customHeight="1" x14ac:dyDescent="0.2"/>
    <row r="1267" spans="1:32" ht="12.75" customHeight="1" x14ac:dyDescent="0.2">
      <c r="A1267" s="175" t="s">
        <v>637</v>
      </c>
    </row>
    <row r="1268" spans="1:32" s="644" customFormat="1" ht="12.75" hidden="1" customHeight="1" x14ac:dyDescent="0.25">
      <c r="A1268" s="16" t="s">
        <v>248</v>
      </c>
      <c r="B1268" s="19" t="s">
        <v>259</v>
      </c>
      <c r="C1268" s="19" t="s">
        <v>259</v>
      </c>
      <c r="D1268" s="19" t="s">
        <v>259</v>
      </c>
      <c r="E1268" s="19" t="s">
        <v>259</v>
      </c>
      <c r="F1268" s="19" t="s">
        <v>259</v>
      </c>
      <c r="G1268" s="19" t="s">
        <v>259</v>
      </c>
      <c r="H1268" s="19" t="s">
        <v>259</v>
      </c>
      <c r="I1268" s="19" t="s">
        <v>259</v>
      </c>
      <c r="J1268" s="19" t="s">
        <v>259</v>
      </c>
      <c r="K1268" s="19" t="s">
        <v>259</v>
      </c>
      <c r="L1268" s="19" t="s">
        <v>259</v>
      </c>
      <c r="M1268" s="19" t="s">
        <v>259</v>
      </c>
      <c r="N1268" s="19" t="s">
        <v>259</v>
      </c>
      <c r="O1268" s="19" t="s">
        <v>259</v>
      </c>
      <c r="P1268" s="16" t="s">
        <v>259</v>
      </c>
      <c r="Q1268" s="16" t="s">
        <v>259</v>
      </c>
      <c r="R1268" s="16" t="s">
        <v>259</v>
      </c>
      <c r="S1268" s="16" t="s">
        <v>259</v>
      </c>
      <c r="T1268" s="16" t="s">
        <v>259</v>
      </c>
      <c r="U1268" s="16" t="s">
        <v>259</v>
      </c>
      <c r="V1268" s="16" t="s">
        <v>259</v>
      </c>
      <c r="W1268" s="16"/>
      <c r="X1268" s="16"/>
      <c r="Y1268" s="16"/>
      <c r="Z1268" s="16"/>
      <c r="AA1268" s="16"/>
      <c r="AB1268" s="16"/>
      <c r="AC1268" s="16"/>
      <c r="AD1268" s="16"/>
      <c r="AE1268" s="16"/>
      <c r="AF1268" s="16"/>
    </row>
    <row r="1269" spans="1:32" ht="12.75" hidden="1" customHeight="1" x14ac:dyDescent="0.2">
      <c r="A1269" s="16" t="s">
        <v>248</v>
      </c>
      <c r="B1269" s="16"/>
      <c r="C1269" s="16"/>
      <c r="D1269" s="16"/>
      <c r="E1269" s="16"/>
      <c r="F1269" s="16"/>
      <c r="G1269" s="16"/>
      <c r="H1269" s="16"/>
      <c r="I1269" s="16"/>
      <c r="J1269" s="16"/>
      <c r="K1269" s="16"/>
      <c r="L1269" s="16"/>
      <c r="M1269" s="16"/>
      <c r="N1269" s="16"/>
      <c r="O1269" s="16" t="s">
        <v>613</v>
      </c>
    </row>
  </sheetData>
  <sheetProtection sheet="1" objects="1" scenarios="1" formatCells="0" formatColumns="0" formatRows="0"/>
  <mergeCells count="1237">
    <mergeCell ref="F272:L272"/>
    <mergeCell ref="F273:L273"/>
    <mergeCell ref="F274:L274"/>
    <mergeCell ref="M255:N255"/>
    <mergeCell ref="M256:N256"/>
    <mergeCell ref="M257:N257"/>
    <mergeCell ref="M258:N258"/>
    <mergeCell ref="M259:N259"/>
    <mergeCell ref="M260:N260"/>
    <mergeCell ref="M261:N261"/>
    <mergeCell ref="M262:N262"/>
    <mergeCell ref="M263:N263"/>
    <mergeCell ref="M264:N264"/>
    <mergeCell ref="M265:N265"/>
    <mergeCell ref="M266:N266"/>
    <mergeCell ref="M267:N267"/>
    <mergeCell ref="M268:N268"/>
    <mergeCell ref="M269:N269"/>
    <mergeCell ref="M270:N270"/>
    <mergeCell ref="F257:L257"/>
    <mergeCell ref="F258:L258"/>
    <mergeCell ref="F259:L259"/>
    <mergeCell ref="F260:L260"/>
    <mergeCell ref="F261:L261"/>
    <mergeCell ref="F262:L262"/>
    <mergeCell ref="F263:L263"/>
    <mergeCell ref="F264:L264"/>
    <mergeCell ref="F265:L265"/>
    <mergeCell ref="F266:L266"/>
    <mergeCell ref="F267:L267"/>
    <mergeCell ref="F268:L268"/>
    <mergeCell ref="F269:L269"/>
    <mergeCell ref="F270:L270"/>
    <mergeCell ref="F271:L271"/>
    <mergeCell ref="E171:H171"/>
    <mergeCell ref="E172:H172"/>
    <mergeCell ref="E173:H173"/>
    <mergeCell ref="E174:H174"/>
    <mergeCell ref="E175:H175"/>
    <mergeCell ref="E176:H176"/>
    <mergeCell ref="E177:H177"/>
    <mergeCell ref="E178:H178"/>
    <mergeCell ref="E179:H179"/>
    <mergeCell ref="E180:H180"/>
    <mergeCell ref="E181:H181"/>
    <mergeCell ref="E182:H182"/>
    <mergeCell ref="E183:H183"/>
    <mergeCell ref="E1220:F1220"/>
    <mergeCell ref="E1256:F1256"/>
    <mergeCell ref="E1199:F1199"/>
    <mergeCell ref="E1200:F1200"/>
    <mergeCell ref="E1201:F1201"/>
    <mergeCell ref="E1202:F1202"/>
    <mergeCell ref="E1203:F1203"/>
    <mergeCell ref="E1204:F1204"/>
    <mergeCell ref="E1217:F1217"/>
    <mergeCell ref="E1218:F1218"/>
    <mergeCell ref="E1219:F1219"/>
    <mergeCell ref="E1205:F1205"/>
    <mergeCell ref="E1211:F1211"/>
    <mergeCell ref="E1212:F1212"/>
    <mergeCell ref="E1213:F1213"/>
    <mergeCell ref="E1214:F1214"/>
    <mergeCell ref="E1215:F1215"/>
    <mergeCell ref="E1257:F1257"/>
    <mergeCell ref="E1258:F1258"/>
    <mergeCell ref="E18:N18"/>
    <mergeCell ref="E19:N19"/>
    <mergeCell ref="E1244:F1244"/>
    <mergeCell ref="E1245:F1245"/>
    <mergeCell ref="E1253:F1253"/>
    <mergeCell ref="E1254:F1254"/>
    <mergeCell ref="E1255:F1255"/>
    <mergeCell ref="E1238:F1238"/>
    <mergeCell ref="E1239:F1239"/>
    <mergeCell ref="E1240:F1240"/>
    <mergeCell ref="E1241:F1241"/>
    <mergeCell ref="E1242:F1242"/>
    <mergeCell ref="E1243:F1243"/>
    <mergeCell ref="E1228:G1228"/>
    <mergeCell ref="E1229:G1229"/>
    <mergeCell ref="I1231:I1232"/>
    <mergeCell ref="J1231:J1232"/>
    <mergeCell ref="K1231:K1232"/>
    <mergeCell ref="L1231:L1232"/>
    <mergeCell ref="M1231:M1232"/>
    <mergeCell ref="N1231:N1232"/>
    <mergeCell ref="E1233:G1233"/>
    <mergeCell ref="M271:N271"/>
    <mergeCell ref="M272:N272"/>
    <mergeCell ref="M273:N273"/>
    <mergeCell ref="M274:N274"/>
    <mergeCell ref="F255:L255"/>
    <mergeCell ref="F256:L256"/>
    <mergeCell ref="E1197:F1197"/>
    <mergeCell ref="E1198:F1198"/>
    <mergeCell ref="E1216:F1216"/>
    <mergeCell ref="I1142:I1143"/>
    <mergeCell ref="J1142:J1143"/>
    <mergeCell ref="K1142:K1143"/>
    <mergeCell ref="L1142:L1143"/>
    <mergeCell ref="M1142:M1143"/>
    <mergeCell ref="N1142:N1143"/>
    <mergeCell ref="D1182:H1182"/>
    <mergeCell ref="I1182:L1182"/>
    <mergeCell ref="M1182:N1182"/>
    <mergeCell ref="G1153:H1153"/>
    <mergeCell ref="E1154:F1154"/>
    <mergeCell ref="E1155:F1155"/>
    <mergeCell ref="E1156:F1156"/>
    <mergeCell ref="E1157:F1157"/>
    <mergeCell ref="E1158:F1158"/>
    <mergeCell ref="E1159:F1159"/>
    <mergeCell ref="E1160:F1160"/>
    <mergeCell ref="E1161:F1161"/>
    <mergeCell ref="E1144:G1144"/>
    <mergeCell ref="E1145:G1145"/>
    <mergeCell ref="I1147:I1148"/>
    <mergeCell ref="J1147:J1148"/>
    <mergeCell ref="K1147:K1148"/>
    <mergeCell ref="L1147:L1148"/>
    <mergeCell ref="M1147:M1148"/>
    <mergeCell ref="N1147:N1148"/>
    <mergeCell ref="E1149:G1149"/>
    <mergeCell ref="E1176:F1176"/>
    <mergeCell ref="E1177:F1177"/>
    <mergeCell ref="E1178:F1178"/>
    <mergeCell ref="E1162:F1162"/>
    <mergeCell ref="L803:L804"/>
    <mergeCell ref="M803:M804"/>
    <mergeCell ref="N803:N804"/>
    <mergeCell ref="E805:G805"/>
    <mergeCell ref="E844:G844"/>
    <mergeCell ref="L884:L885"/>
    <mergeCell ref="M884:M885"/>
    <mergeCell ref="N884:N885"/>
    <mergeCell ref="E902:F902"/>
    <mergeCell ref="E903:F903"/>
    <mergeCell ref="E904:F904"/>
    <mergeCell ref="D1140:H1140"/>
    <mergeCell ref="I1140:L1140"/>
    <mergeCell ref="M1140:N1140"/>
    <mergeCell ref="E1015:G1015"/>
    <mergeCell ref="E1016:G1016"/>
    <mergeCell ref="I1018:I1019"/>
    <mergeCell ref="J1018:J1019"/>
    <mergeCell ref="K1018:K1019"/>
    <mergeCell ref="L1018:L1019"/>
    <mergeCell ref="M1018:M1019"/>
    <mergeCell ref="N1018:N1019"/>
    <mergeCell ref="E1020:G1020"/>
    <mergeCell ref="G1024:H1024"/>
    <mergeCell ref="E1025:F1025"/>
    <mergeCell ref="E1034:F1034"/>
    <mergeCell ref="E988:F988"/>
    <mergeCell ref="E989:F989"/>
    <mergeCell ref="E990:F990"/>
    <mergeCell ref="E991:F991"/>
    <mergeCell ref="E1005:F1005"/>
    <mergeCell ref="E1006:F1006"/>
    <mergeCell ref="N932:N933"/>
    <mergeCell ref="E934:G934"/>
    <mergeCell ref="G938:H938"/>
    <mergeCell ref="E940:F940"/>
    <mergeCell ref="E941:F941"/>
    <mergeCell ref="E956:F956"/>
    <mergeCell ref="E957:F957"/>
    <mergeCell ref="E958:F958"/>
    <mergeCell ref="E959:F959"/>
    <mergeCell ref="E960:F960"/>
    <mergeCell ref="E946:F946"/>
    <mergeCell ref="E947:F947"/>
    <mergeCell ref="E948:F948"/>
    <mergeCell ref="E954:F954"/>
    <mergeCell ref="E955:F955"/>
    <mergeCell ref="D1011:H1011"/>
    <mergeCell ref="I1011:L1011"/>
    <mergeCell ref="M1011:N1011"/>
    <mergeCell ref="E997:F997"/>
    <mergeCell ref="E998:F998"/>
    <mergeCell ref="E999:F999"/>
    <mergeCell ref="E1000:F1000"/>
    <mergeCell ref="E1001:F1001"/>
    <mergeCell ref="E1002:F1002"/>
    <mergeCell ref="E972:G972"/>
    <mergeCell ref="E973:G973"/>
    <mergeCell ref="I975:I976"/>
    <mergeCell ref="J975:J976"/>
    <mergeCell ref="E983:F983"/>
    <mergeCell ref="E984:F984"/>
    <mergeCell ref="E985:F985"/>
    <mergeCell ref="E986:F986"/>
    <mergeCell ref="K927:K928"/>
    <mergeCell ref="L927:L928"/>
    <mergeCell ref="M927:M928"/>
    <mergeCell ref="N927:N928"/>
    <mergeCell ref="E898:F898"/>
    <mergeCell ref="E899:F899"/>
    <mergeCell ref="E900:F900"/>
    <mergeCell ref="E896:F896"/>
    <mergeCell ref="E897:F897"/>
    <mergeCell ref="E886:G886"/>
    <mergeCell ref="E887:G887"/>
    <mergeCell ref="I889:I890"/>
    <mergeCell ref="J889:J890"/>
    <mergeCell ref="K889:K890"/>
    <mergeCell ref="L889:L890"/>
    <mergeCell ref="M889:M890"/>
    <mergeCell ref="N889:N890"/>
    <mergeCell ref="E891:G891"/>
    <mergeCell ref="G895:H895"/>
    <mergeCell ref="E901:F901"/>
    <mergeCell ref="E917:F917"/>
    <mergeCell ref="E905:F905"/>
    <mergeCell ref="E911:F911"/>
    <mergeCell ref="E912:F912"/>
    <mergeCell ref="E913:F913"/>
    <mergeCell ref="E914:F914"/>
    <mergeCell ref="E915:F915"/>
    <mergeCell ref="E916:F916"/>
    <mergeCell ref="E862:F862"/>
    <mergeCell ref="E868:F868"/>
    <mergeCell ref="E869:F869"/>
    <mergeCell ref="E870:F870"/>
    <mergeCell ref="E871:F871"/>
    <mergeCell ref="E872:F872"/>
    <mergeCell ref="E873:F873"/>
    <mergeCell ref="E874:F874"/>
    <mergeCell ref="E875:F875"/>
    <mergeCell ref="E876:F876"/>
    <mergeCell ref="E877:F877"/>
    <mergeCell ref="D882:H882"/>
    <mergeCell ref="I882:L882"/>
    <mergeCell ref="M882:N882"/>
    <mergeCell ref="I884:I885"/>
    <mergeCell ref="J884:J885"/>
    <mergeCell ref="K884:K885"/>
    <mergeCell ref="E859:F859"/>
    <mergeCell ref="E860:F860"/>
    <mergeCell ref="E861:F861"/>
    <mergeCell ref="E853:F853"/>
    <mergeCell ref="E854:F854"/>
    <mergeCell ref="E855:F855"/>
    <mergeCell ref="E856:F856"/>
    <mergeCell ref="E857:F857"/>
    <mergeCell ref="E858:F858"/>
    <mergeCell ref="I846:I847"/>
    <mergeCell ref="J846:J847"/>
    <mergeCell ref="K846:K847"/>
    <mergeCell ref="L846:L847"/>
    <mergeCell ref="M846:M847"/>
    <mergeCell ref="N846:N847"/>
    <mergeCell ref="E848:G848"/>
    <mergeCell ref="G852:H852"/>
    <mergeCell ref="E828:F828"/>
    <mergeCell ref="E829:F829"/>
    <mergeCell ref="E830:F830"/>
    <mergeCell ref="E831:F831"/>
    <mergeCell ref="E832:F832"/>
    <mergeCell ref="E833:F833"/>
    <mergeCell ref="E834:F834"/>
    <mergeCell ref="D839:H839"/>
    <mergeCell ref="I839:L839"/>
    <mergeCell ref="M839:N839"/>
    <mergeCell ref="I841:I842"/>
    <mergeCell ref="J841:J842"/>
    <mergeCell ref="K841:K842"/>
    <mergeCell ref="L841:L842"/>
    <mergeCell ref="M841:M842"/>
    <mergeCell ref="N841:N842"/>
    <mergeCell ref="E843:G843"/>
    <mergeCell ref="I803:I804"/>
    <mergeCell ref="J803:J804"/>
    <mergeCell ref="K803:K804"/>
    <mergeCell ref="E813:F813"/>
    <mergeCell ref="E814:F814"/>
    <mergeCell ref="E815:F815"/>
    <mergeCell ref="E816:F816"/>
    <mergeCell ref="E817:F817"/>
    <mergeCell ref="E818:F818"/>
    <mergeCell ref="E819:F819"/>
    <mergeCell ref="G809:H809"/>
    <mergeCell ref="E810:F810"/>
    <mergeCell ref="E811:F811"/>
    <mergeCell ref="E812:F812"/>
    <mergeCell ref="E825:F825"/>
    <mergeCell ref="E826:F826"/>
    <mergeCell ref="E827:F827"/>
    <mergeCell ref="E786:F786"/>
    <mergeCell ref="E787:F787"/>
    <mergeCell ref="E788:F788"/>
    <mergeCell ref="E789:F789"/>
    <mergeCell ref="E790:F790"/>
    <mergeCell ref="E791:F791"/>
    <mergeCell ref="D796:H796"/>
    <mergeCell ref="I796:L796"/>
    <mergeCell ref="M796:N796"/>
    <mergeCell ref="I798:I799"/>
    <mergeCell ref="J798:J799"/>
    <mergeCell ref="K798:K799"/>
    <mergeCell ref="L798:L799"/>
    <mergeCell ref="M798:M799"/>
    <mergeCell ref="N798:N799"/>
    <mergeCell ref="E800:G800"/>
    <mergeCell ref="E801:G801"/>
    <mergeCell ref="E767:F767"/>
    <mergeCell ref="E768:F768"/>
    <mergeCell ref="E758:G758"/>
    <mergeCell ref="E762:G762"/>
    <mergeCell ref="G766:H766"/>
    <mergeCell ref="E782:F782"/>
    <mergeCell ref="E783:F783"/>
    <mergeCell ref="E769:F769"/>
    <mergeCell ref="E770:F770"/>
    <mergeCell ref="E774:F774"/>
    <mergeCell ref="E775:F775"/>
    <mergeCell ref="E776:F776"/>
    <mergeCell ref="E771:F771"/>
    <mergeCell ref="E772:F772"/>
    <mergeCell ref="E773:F773"/>
    <mergeCell ref="E784:F784"/>
    <mergeCell ref="E785:F785"/>
    <mergeCell ref="E676:G676"/>
    <mergeCell ref="G680:H680"/>
    <mergeCell ref="E681:F681"/>
    <mergeCell ref="E682:F682"/>
    <mergeCell ref="E683:F683"/>
    <mergeCell ref="E684:F684"/>
    <mergeCell ref="E685:F685"/>
    <mergeCell ref="E686:F686"/>
    <mergeCell ref="E687:F687"/>
    <mergeCell ref="E688:F688"/>
    <mergeCell ref="E689:F689"/>
    <mergeCell ref="E690:F690"/>
    <mergeCell ref="E696:F696"/>
    <mergeCell ref="E697:F697"/>
    <mergeCell ref="L712:L713"/>
    <mergeCell ref="M712:M713"/>
    <mergeCell ref="N712:N713"/>
    <mergeCell ref="M710:N710"/>
    <mergeCell ref="I710:L710"/>
    <mergeCell ref="I712:I713"/>
    <mergeCell ref="J712:J713"/>
    <mergeCell ref="K712:K713"/>
    <mergeCell ref="E610:F610"/>
    <mergeCell ref="E611:F611"/>
    <mergeCell ref="E612:F612"/>
    <mergeCell ref="E613:F613"/>
    <mergeCell ref="E614:F614"/>
    <mergeCell ref="E615:F615"/>
    <mergeCell ref="E618:F618"/>
    <mergeCell ref="E619:F619"/>
    <mergeCell ref="G637:H637"/>
    <mergeCell ref="E638:F638"/>
    <mergeCell ref="E639:F639"/>
    <mergeCell ref="E640:F640"/>
    <mergeCell ref="E641:F641"/>
    <mergeCell ref="E642:F642"/>
    <mergeCell ref="E643:F643"/>
    <mergeCell ref="E644:F644"/>
    <mergeCell ref="E655:F655"/>
    <mergeCell ref="E647:F647"/>
    <mergeCell ref="E653:F653"/>
    <mergeCell ref="E654:F654"/>
    <mergeCell ref="E633:G633"/>
    <mergeCell ref="E645:F645"/>
    <mergeCell ref="E646:F646"/>
    <mergeCell ref="E543:G543"/>
    <mergeCell ref="E558:F558"/>
    <mergeCell ref="E559:F559"/>
    <mergeCell ref="E560:F560"/>
    <mergeCell ref="E561:F561"/>
    <mergeCell ref="E569:F569"/>
    <mergeCell ref="E570:F570"/>
    <mergeCell ref="E571:F571"/>
    <mergeCell ref="E572:F572"/>
    <mergeCell ref="E573:F573"/>
    <mergeCell ref="E574:F574"/>
    <mergeCell ref="E575:F575"/>
    <mergeCell ref="E576:F576"/>
    <mergeCell ref="E590:G590"/>
    <mergeCell ref="G594:H594"/>
    <mergeCell ref="E595:F595"/>
    <mergeCell ref="E596:F596"/>
    <mergeCell ref="E586:G586"/>
    <mergeCell ref="E456:G456"/>
    <mergeCell ref="E457:G457"/>
    <mergeCell ref="E483:F483"/>
    <mergeCell ref="E484:F484"/>
    <mergeCell ref="E485:F485"/>
    <mergeCell ref="E486:F486"/>
    <mergeCell ref="E487:F487"/>
    <mergeCell ref="E488:F488"/>
    <mergeCell ref="E509:F509"/>
    <mergeCell ref="E510:F510"/>
    <mergeCell ref="E504:G504"/>
    <mergeCell ref="G508:H508"/>
    <mergeCell ref="E511:F511"/>
    <mergeCell ref="E512:F512"/>
    <mergeCell ref="E513:F513"/>
    <mergeCell ref="E514:F514"/>
    <mergeCell ref="E515:F515"/>
    <mergeCell ref="E499:G499"/>
    <mergeCell ref="E500:G500"/>
    <mergeCell ref="E400:F400"/>
    <mergeCell ref="E401:F401"/>
    <mergeCell ref="E402:F402"/>
    <mergeCell ref="E403:F403"/>
    <mergeCell ref="E404:F404"/>
    <mergeCell ref="D409:H409"/>
    <mergeCell ref="I409:N409"/>
    <mergeCell ref="I411:I412"/>
    <mergeCell ref="J411:J412"/>
    <mergeCell ref="K411:K412"/>
    <mergeCell ref="L411:L412"/>
    <mergeCell ref="M411:M412"/>
    <mergeCell ref="N411:N412"/>
    <mergeCell ref="E413:G413"/>
    <mergeCell ref="E414:G414"/>
    <mergeCell ref="E426:F426"/>
    <mergeCell ref="E427:F427"/>
    <mergeCell ref="I416:I417"/>
    <mergeCell ref="J416:J417"/>
    <mergeCell ref="K416:K417"/>
    <mergeCell ref="L416:L417"/>
    <mergeCell ref="M416:M417"/>
    <mergeCell ref="N416:N417"/>
    <mergeCell ref="E418:G418"/>
    <mergeCell ref="G422:H422"/>
    <mergeCell ref="E423:F423"/>
    <mergeCell ref="E424:F424"/>
    <mergeCell ref="E425:F425"/>
    <mergeCell ref="E337:F337"/>
    <mergeCell ref="E338:F338"/>
    <mergeCell ref="E339:F339"/>
    <mergeCell ref="E340:F340"/>
    <mergeCell ref="E341:F341"/>
    <mergeCell ref="E342:F342"/>
    <mergeCell ref="E343:F343"/>
    <mergeCell ref="E328:G328"/>
    <mergeCell ref="I330:I331"/>
    <mergeCell ref="J330:J331"/>
    <mergeCell ref="K330:K331"/>
    <mergeCell ref="L330:L331"/>
    <mergeCell ref="M330:M331"/>
    <mergeCell ref="N330:N331"/>
    <mergeCell ref="E332:G332"/>
    <mergeCell ref="G336:H336"/>
    <mergeCell ref="E371:G371"/>
    <mergeCell ref="E356:F356"/>
    <mergeCell ref="E357:F357"/>
    <mergeCell ref="E344:F344"/>
    <mergeCell ref="E352:F352"/>
    <mergeCell ref="E353:F353"/>
    <mergeCell ref="E354:F354"/>
    <mergeCell ref="E355:F355"/>
    <mergeCell ref="E345:F345"/>
    <mergeCell ref="E346:F346"/>
    <mergeCell ref="E358:F358"/>
    <mergeCell ref="E359:F359"/>
    <mergeCell ref="E360:F360"/>
    <mergeCell ref="E361:F361"/>
    <mergeCell ref="D366:H366"/>
    <mergeCell ref="I366:N366"/>
    <mergeCell ref="D323:H323"/>
    <mergeCell ref="I323:N323"/>
    <mergeCell ref="I325:I326"/>
    <mergeCell ref="J325:J326"/>
    <mergeCell ref="K325:K326"/>
    <mergeCell ref="L325:L326"/>
    <mergeCell ref="M325:M326"/>
    <mergeCell ref="N325:N326"/>
    <mergeCell ref="E327:G327"/>
    <mergeCell ref="E140:H140"/>
    <mergeCell ref="E161:H161"/>
    <mergeCell ref="E162:H162"/>
    <mergeCell ref="E163:H163"/>
    <mergeCell ref="E184:H184"/>
    <mergeCell ref="E130:H130"/>
    <mergeCell ref="E142:H142"/>
    <mergeCell ref="E154:H154"/>
    <mergeCell ref="E151:H151"/>
    <mergeCell ref="E152:H152"/>
    <mergeCell ref="E155:H155"/>
    <mergeCell ref="E156:H156"/>
    <mergeCell ref="E157:H157"/>
    <mergeCell ref="E158:H158"/>
    <mergeCell ref="E159:H159"/>
    <mergeCell ref="E160:H160"/>
    <mergeCell ref="E143:H143"/>
    <mergeCell ref="E144:H144"/>
    <mergeCell ref="E145:H145"/>
    <mergeCell ref="E146:H146"/>
    <mergeCell ref="E147:H147"/>
    <mergeCell ref="E148:H148"/>
    <mergeCell ref="E149:H149"/>
    <mergeCell ref="E65:G65"/>
    <mergeCell ref="E66:G66"/>
    <mergeCell ref="E67:G67"/>
    <mergeCell ref="E68:G68"/>
    <mergeCell ref="E69:G69"/>
    <mergeCell ref="E70:G70"/>
    <mergeCell ref="D45:N45"/>
    <mergeCell ref="D72:N72"/>
    <mergeCell ref="E74:N74"/>
    <mergeCell ref="E56:G56"/>
    <mergeCell ref="E57:G57"/>
    <mergeCell ref="E58:G58"/>
    <mergeCell ref="E59:G59"/>
    <mergeCell ref="E60:G60"/>
    <mergeCell ref="E61:G61"/>
    <mergeCell ref="E62:G62"/>
    <mergeCell ref="E63:G63"/>
    <mergeCell ref="E64:G64"/>
    <mergeCell ref="E47:G47"/>
    <mergeCell ref="E48:G48"/>
    <mergeCell ref="E49:G49"/>
    <mergeCell ref="E50:G50"/>
    <mergeCell ref="E51:G51"/>
    <mergeCell ref="E52:G52"/>
    <mergeCell ref="E53:G53"/>
    <mergeCell ref="E54:G54"/>
    <mergeCell ref="E55:G55"/>
    <mergeCell ref="E4:F4"/>
    <mergeCell ref="G4:H4"/>
    <mergeCell ref="I4:J4"/>
    <mergeCell ref="K4:L4"/>
    <mergeCell ref="M4:N4"/>
    <mergeCell ref="D6:N6"/>
    <mergeCell ref="B2:D4"/>
    <mergeCell ref="G2:H2"/>
    <mergeCell ref="I2:J2"/>
    <mergeCell ref="K2:L2"/>
    <mergeCell ref="M2:N2"/>
    <mergeCell ref="E3:F3"/>
    <mergeCell ref="G3:H3"/>
    <mergeCell ref="I3:J3"/>
    <mergeCell ref="K3:L3"/>
    <mergeCell ref="M3:N3"/>
    <mergeCell ref="D8:N8"/>
    <mergeCell ref="I280:N280"/>
    <mergeCell ref="I282:I283"/>
    <mergeCell ref="J282:J283"/>
    <mergeCell ref="K282:K283"/>
    <mergeCell ref="L282:L283"/>
    <mergeCell ref="M282:M283"/>
    <mergeCell ref="N282:N283"/>
    <mergeCell ref="E284:G284"/>
    <mergeCell ref="M287:M288"/>
    <mergeCell ref="N287:N288"/>
    <mergeCell ref="I287:I288"/>
    <mergeCell ref="J287:J288"/>
    <mergeCell ref="K287:K288"/>
    <mergeCell ref="L287:L288"/>
    <mergeCell ref="E316:F316"/>
    <mergeCell ref="E76:G76"/>
    <mergeCell ref="E77:G77"/>
    <mergeCell ref="E78:G78"/>
    <mergeCell ref="E79:G79"/>
    <mergeCell ref="E80:G80"/>
    <mergeCell ref="E81:G81"/>
    <mergeCell ref="E285:G285"/>
    <mergeCell ref="D280:H280"/>
    <mergeCell ref="E289:G289"/>
    <mergeCell ref="D128:N128"/>
    <mergeCell ref="E101:N101"/>
    <mergeCell ref="E150:H150"/>
    <mergeCell ref="E131:H131"/>
    <mergeCell ref="E132:H132"/>
    <mergeCell ref="E133:H133"/>
    <mergeCell ref="E108:G108"/>
    <mergeCell ref="E94:G94"/>
    <mergeCell ref="E317:F317"/>
    <mergeCell ref="E318:F318"/>
    <mergeCell ref="G293:H293"/>
    <mergeCell ref="E309:F309"/>
    <mergeCell ref="E310:F310"/>
    <mergeCell ref="E311:F311"/>
    <mergeCell ref="E312:F312"/>
    <mergeCell ref="E313:F313"/>
    <mergeCell ref="E314:F314"/>
    <mergeCell ref="E301:F301"/>
    <mergeCell ref="E302:F302"/>
    <mergeCell ref="E303:F303"/>
    <mergeCell ref="E294:F294"/>
    <mergeCell ref="E295:F295"/>
    <mergeCell ref="E296:F296"/>
    <mergeCell ref="E297:F297"/>
    <mergeCell ref="E298:F298"/>
    <mergeCell ref="E299:F299"/>
    <mergeCell ref="E300:F300"/>
    <mergeCell ref="E315:F315"/>
    <mergeCell ref="E88:G88"/>
    <mergeCell ref="E89:G89"/>
    <mergeCell ref="E90:G90"/>
    <mergeCell ref="E91:G91"/>
    <mergeCell ref="E92:G92"/>
    <mergeCell ref="E93:G93"/>
    <mergeCell ref="E82:G82"/>
    <mergeCell ref="E83:G83"/>
    <mergeCell ref="E84:G84"/>
    <mergeCell ref="E85:G85"/>
    <mergeCell ref="E86:G86"/>
    <mergeCell ref="E87:G87"/>
    <mergeCell ref="E103:G103"/>
    <mergeCell ref="E104:G104"/>
    <mergeCell ref="E105:G105"/>
    <mergeCell ref="E106:G106"/>
    <mergeCell ref="E107:G107"/>
    <mergeCell ref="E95:G95"/>
    <mergeCell ref="E96:G96"/>
    <mergeCell ref="E97:G97"/>
    <mergeCell ref="E98:G98"/>
    <mergeCell ref="E99:G99"/>
    <mergeCell ref="E109:G109"/>
    <mergeCell ref="E110:G110"/>
    <mergeCell ref="E111:G111"/>
    <mergeCell ref="E112:G112"/>
    <mergeCell ref="E113:G113"/>
    <mergeCell ref="E114:G114"/>
    <mergeCell ref="E121:G121"/>
    <mergeCell ref="E122:G122"/>
    <mergeCell ref="E123:G123"/>
    <mergeCell ref="E124:G124"/>
    <mergeCell ref="E125:G125"/>
    <mergeCell ref="D186:N186"/>
    <mergeCell ref="E134:H134"/>
    <mergeCell ref="E135:H135"/>
    <mergeCell ref="E136:H136"/>
    <mergeCell ref="E137:H137"/>
    <mergeCell ref="E138:H138"/>
    <mergeCell ref="E139:H139"/>
    <mergeCell ref="E126:G126"/>
    <mergeCell ref="E115:G115"/>
    <mergeCell ref="E116:G116"/>
    <mergeCell ref="E117:G117"/>
    <mergeCell ref="E118:G118"/>
    <mergeCell ref="E119:G119"/>
    <mergeCell ref="E120:G120"/>
    <mergeCell ref="E164:H164"/>
    <mergeCell ref="E165:H165"/>
    <mergeCell ref="E166:H166"/>
    <mergeCell ref="E167:H167"/>
    <mergeCell ref="E168:H168"/>
    <mergeCell ref="E169:H169"/>
    <mergeCell ref="E170:H170"/>
    <mergeCell ref="D277:N277"/>
    <mergeCell ref="F190:G190"/>
    <mergeCell ref="H190:N190"/>
    <mergeCell ref="F191:G191"/>
    <mergeCell ref="H191:N191"/>
    <mergeCell ref="F192:G192"/>
    <mergeCell ref="H192:N192"/>
    <mergeCell ref="F193:G193"/>
    <mergeCell ref="H193:N193"/>
    <mergeCell ref="F194:G194"/>
    <mergeCell ref="H194:N194"/>
    <mergeCell ref="F195:G195"/>
    <mergeCell ref="H195:N195"/>
    <mergeCell ref="F196:G196"/>
    <mergeCell ref="H196:N196"/>
    <mergeCell ref="F197:G197"/>
    <mergeCell ref="H197:N197"/>
    <mergeCell ref="F198:G198"/>
    <mergeCell ref="H198:N198"/>
    <mergeCell ref="F199:G199"/>
    <mergeCell ref="H199:N199"/>
    <mergeCell ref="F200:G200"/>
    <mergeCell ref="H200:N200"/>
    <mergeCell ref="E208:H208"/>
    <mergeCell ref="I208:K208"/>
    <mergeCell ref="L208:N208"/>
    <mergeCell ref="E212:H212"/>
    <mergeCell ref="I212:K212"/>
    <mergeCell ref="L212:N212"/>
    <mergeCell ref="E209:H209"/>
    <mergeCell ref="I209:K209"/>
    <mergeCell ref="L209:N209"/>
    <mergeCell ref="E188:N188"/>
    <mergeCell ref="E202:H202"/>
    <mergeCell ref="I202:K202"/>
    <mergeCell ref="L202:N202"/>
    <mergeCell ref="E203:H203"/>
    <mergeCell ref="I203:K203"/>
    <mergeCell ref="L203:N203"/>
    <mergeCell ref="E204:H204"/>
    <mergeCell ref="I204:K204"/>
    <mergeCell ref="L204:N204"/>
    <mergeCell ref="E205:H205"/>
    <mergeCell ref="I205:K205"/>
    <mergeCell ref="L205:N205"/>
    <mergeCell ref="E206:H206"/>
    <mergeCell ref="I206:K206"/>
    <mergeCell ref="L206:N206"/>
    <mergeCell ref="E207:H207"/>
    <mergeCell ref="I207:K207"/>
    <mergeCell ref="L207:N207"/>
    <mergeCell ref="E210:H210"/>
    <mergeCell ref="I210:K210"/>
    <mergeCell ref="L210:N210"/>
    <mergeCell ref="E211:H211"/>
    <mergeCell ref="I211:K211"/>
    <mergeCell ref="L211:N211"/>
    <mergeCell ref="I233:N233"/>
    <mergeCell ref="I234:N234"/>
    <mergeCell ref="I235:N235"/>
    <mergeCell ref="I236:N236"/>
    <mergeCell ref="I237:N237"/>
    <mergeCell ref="I238:N238"/>
    <mergeCell ref="E226:N226"/>
    <mergeCell ref="F228:G228"/>
    <mergeCell ref="F229:G229"/>
    <mergeCell ref="F230:G230"/>
    <mergeCell ref="F231:G231"/>
    <mergeCell ref="F232:G232"/>
    <mergeCell ref="F233:G233"/>
    <mergeCell ref="F236:G236"/>
    <mergeCell ref="F237:G237"/>
    <mergeCell ref="F238:G238"/>
    <mergeCell ref="I228:N228"/>
    <mergeCell ref="I229:N229"/>
    <mergeCell ref="I230:N230"/>
    <mergeCell ref="I231:N231"/>
    <mergeCell ref="I232:N232"/>
    <mergeCell ref="F254:L254"/>
    <mergeCell ref="F275:L275"/>
    <mergeCell ref="M246:N246"/>
    <mergeCell ref="M247:N247"/>
    <mergeCell ref="M248:N248"/>
    <mergeCell ref="M249:N249"/>
    <mergeCell ref="M250:N250"/>
    <mergeCell ref="M251:N251"/>
    <mergeCell ref="M252:N252"/>
    <mergeCell ref="M253:N253"/>
    <mergeCell ref="M254:N254"/>
    <mergeCell ref="M275:N275"/>
    <mergeCell ref="F246:L246"/>
    <mergeCell ref="F247:L247"/>
    <mergeCell ref="F248:L248"/>
    <mergeCell ref="F249:L249"/>
    <mergeCell ref="E13:I13"/>
    <mergeCell ref="E14:I14"/>
    <mergeCell ref="E15:I15"/>
    <mergeCell ref="E16:I16"/>
    <mergeCell ref="E21:N21"/>
    <mergeCell ref="F250:L250"/>
    <mergeCell ref="F251:L251"/>
    <mergeCell ref="F252:L252"/>
    <mergeCell ref="F253:L253"/>
    <mergeCell ref="D240:H240"/>
    <mergeCell ref="D241:H241"/>
    <mergeCell ref="E243:N243"/>
    <mergeCell ref="F245:L245"/>
    <mergeCell ref="M245:N245"/>
    <mergeCell ref="F234:G234"/>
    <mergeCell ref="F235:G235"/>
    <mergeCell ref="E10:N10"/>
    <mergeCell ref="E36:F36"/>
    <mergeCell ref="H36:I36"/>
    <mergeCell ref="E27:F27"/>
    <mergeCell ref="H27:I27"/>
    <mergeCell ref="E28:F28"/>
    <mergeCell ref="H28:I28"/>
    <mergeCell ref="E29:F29"/>
    <mergeCell ref="H29:I29"/>
    <mergeCell ref="E30:F30"/>
    <mergeCell ref="H30:I30"/>
    <mergeCell ref="E31:F31"/>
    <mergeCell ref="H31:I31"/>
    <mergeCell ref="E23:F23"/>
    <mergeCell ref="H23:I23"/>
    <mergeCell ref="E25:F25"/>
    <mergeCell ref="H25:I25"/>
    <mergeCell ref="E26:F26"/>
    <mergeCell ref="H26:I26"/>
    <mergeCell ref="J12:N12"/>
    <mergeCell ref="J13:N13"/>
    <mergeCell ref="J15:N15"/>
    <mergeCell ref="J16:N16"/>
    <mergeCell ref="E12:I12"/>
    <mergeCell ref="L14:N14"/>
    <mergeCell ref="J14:K14"/>
    <mergeCell ref="E42:F42"/>
    <mergeCell ref="H42:I42"/>
    <mergeCell ref="E43:F43"/>
    <mergeCell ref="H43:I43"/>
    <mergeCell ref="E24:F24"/>
    <mergeCell ref="H24:I24"/>
    <mergeCell ref="E37:F37"/>
    <mergeCell ref="H37:I37"/>
    <mergeCell ref="E38:F38"/>
    <mergeCell ref="H38:I38"/>
    <mergeCell ref="E39:F39"/>
    <mergeCell ref="H39:I39"/>
    <mergeCell ref="E40:F40"/>
    <mergeCell ref="H40:I40"/>
    <mergeCell ref="E41:F41"/>
    <mergeCell ref="H41:I41"/>
    <mergeCell ref="E32:F32"/>
    <mergeCell ref="H32:I32"/>
    <mergeCell ref="E33:F33"/>
    <mergeCell ref="H33:I33"/>
    <mergeCell ref="E34:F34"/>
    <mergeCell ref="H34:I34"/>
    <mergeCell ref="E35:F35"/>
    <mergeCell ref="H35:I35"/>
    <mergeCell ref="M368:M369"/>
    <mergeCell ref="N368:N369"/>
    <mergeCell ref="E370:G370"/>
    <mergeCell ref="I373:I374"/>
    <mergeCell ref="J373:J374"/>
    <mergeCell ref="K373:K374"/>
    <mergeCell ref="L373:L374"/>
    <mergeCell ref="M373:M374"/>
    <mergeCell ref="N373:N374"/>
    <mergeCell ref="E375:G375"/>
    <mergeCell ref="G379:H379"/>
    <mergeCell ref="E384:F384"/>
    <mergeCell ref="E385:F385"/>
    <mergeCell ref="E386:F386"/>
    <mergeCell ref="E397:F397"/>
    <mergeCell ref="E398:F398"/>
    <mergeCell ref="E399:F399"/>
    <mergeCell ref="I368:I369"/>
    <mergeCell ref="J368:J369"/>
    <mergeCell ref="K368:K369"/>
    <mergeCell ref="L368:L369"/>
    <mergeCell ref="E382:F382"/>
    <mergeCell ref="E383:F383"/>
    <mergeCell ref="E387:F387"/>
    <mergeCell ref="E388:F388"/>
    <mergeCell ref="E389:F389"/>
    <mergeCell ref="E380:F380"/>
    <mergeCell ref="E381:F381"/>
    <mergeCell ref="E395:F395"/>
    <mergeCell ref="E396:F396"/>
    <mergeCell ref="E438:F438"/>
    <mergeCell ref="E439:F439"/>
    <mergeCell ref="E440:F440"/>
    <mergeCell ref="E441:F441"/>
    <mergeCell ref="E442:F442"/>
    <mergeCell ref="E443:F443"/>
    <mergeCell ref="E428:F428"/>
    <mergeCell ref="E429:F429"/>
    <mergeCell ref="E430:F430"/>
    <mergeCell ref="E431:F431"/>
    <mergeCell ref="E432:F432"/>
    <mergeCell ref="I452:N452"/>
    <mergeCell ref="I454:I455"/>
    <mergeCell ref="J454:J455"/>
    <mergeCell ref="K454:K455"/>
    <mergeCell ref="L454:L455"/>
    <mergeCell ref="M454:M455"/>
    <mergeCell ref="N454:N455"/>
    <mergeCell ref="E444:F444"/>
    <mergeCell ref="E445:F445"/>
    <mergeCell ref="E446:F446"/>
    <mergeCell ref="E447:F447"/>
    <mergeCell ref="D452:H452"/>
    <mergeCell ref="I459:I460"/>
    <mergeCell ref="J459:J460"/>
    <mergeCell ref="K459:K460"/>
    <mergeCell ref="L459:L460"/>
    <mergeCell ref="M459:M460"/>
    <mergeCell ref="N459:N460"/>
    <mergeCell ref="E461:G461"/>
    <mergeCell ref="G465:H465"/>
    <mergeCell ref="E489:F489"/>
    <mergeCell ref="E490:F490"/>
    <mergeCell ref="D495:H495"/>
    <mergeCell ref="I495:N495"/>
    <mergeCell ref="I497:I498"/>
    <mergeCell ref="J497:J498"/>
    <mergeCell ref="K497:K498"/>
    <mergeCell ref="L497:L498"/>
    <mergeCell ref="M497:M498"/>
    <mergeCell ref="N497:N498"/>
    <mergeCell ref="E466:F466"/>
    <mergeCell ref="E467:F467"/>
    <mergeCell ref="E468:F468"/>
    <mergeCell ref="E469:F469"/>
    <mergeCell ref="E470:F470"/>
    <mergeCell ref="E471:F471"/>
    <mergeCell ref="E472:F472"/>
    <mergeCell ref="E473:F473"/>
    <mergeCell ref="E474:F474"/>
    <mergeCell ref="E475:F475"/>
    <mergeCell ref="E481:F481"/>
    <mergeCell ref="E482:F482"/>
    <mergeCell ref="I502:I503"/>
    <mergeCell ref="J502:J503"/>
    <mergeCell ref="K502:K503"/>
    <mergeCell ref="L502:L503"/>
    <mergeCell ref="M502:M503"/>
    <mergeCell ref="N502:N503"/>
    <mergeCell ref="E528:F528"/>
    <mergeCell ref="E529:F529"/>
    <mergeCell ref="D538:H538"/>
    <mergeCell ref="I538:N538"/>
    <mergeCell ref="I540:I541"/>
    <mergeCell ref="J540:J541"/>
    <mergeCell ref="K540:K541"/>
    <mergeCell ref="L540:L541"/>
    <mergeCell ref="M540:M541"/>
    <mergeCell ref="N540:N541"/>
    <mergeCell ref="E542:G542"/>
    <mergeCell ref="E516:F516"/>
    <mergeCell ref="E517:F517"/>
    <mergeCell ref="E518:F518"/>
    <mergeCell ref="E524:F524"/>
    <mergeCell ref="E525:F525"/>
    <mergeCell ref="E526:F526"/>
    <mergeCell ref="E527:F527"/>
    <mergeCell ref="E530:F530"/>
    <mergeCell ref="E531:F531"/>
    <mergeCell ref="E532:F532"/>
    <mergeCell ref="E533:F533"/>
    <mergeCell ref="I545:I546"/>
    <mergeCell ref="J545:J546"/>
    <mergeCell ref="K545:K546"/>
    <mergeCell ref="L545:L546"/>
    <mergeCell ref="M545:M546"/>
    <mergeCell ref="N545:N546"/>
    <mergeCell ref="E567:F567"/>
    <mergeCell ref="E568:F568"/>
    <mergeCell ref="D581:H581"/>
    <mergeCell ref="I581:N581"/>
    <mergeCell ref="I583:I584"/>
    <mergeCell ref="J583:J584"/>
    <mergeCell ref="K583:K584"/>
    <mergeCell ref="L583:L584"/>
    <mergeCell ref="M583:M584"/>
    <mergeCell ref="N583:N584"/>
    <mergeCell ref="E585:G585"/>
    <mergeCell ref="E547:G547"/>
    <mergeCell ref="E552:F552"/>
    <mergeCell ref="G551:H551"/>
    <mergeCell ref="E553:F553"/>
    <mergeCell ref="E554:F554"/>
    <mergeCell ref="E555:F555"/>
    <mergeCell ref="E556:F556"/>
    <mergeCell ref="E557:F557"/>
    <mergeCell ref="I588:I589"/>
    <mergeCell ref="J588:J589"/>
    <mergeCell ref="K588:K589"/>
    <mergeCell ref="L588:L589"/>
    <mergeCell ref="M588:M589"/>
    <mergeCell ref="N588:N589"/>
    <mergeCell ref="D624:H624"/>
    <mergeCell ref="I624:N624"/>
    <mergeCell ref="I626:I627"/>
    <mergeCell ref="J626:J627"/>
    <mergeCell ref="K626:K627"/>
    <mergeCell ref="L626:L627"/>
    <mergeCell ref="M626:M627"/>
    <mergeCell ref="N626:N627"/>
    <mergeCell ref="E628:G628"/>
    <mergeCell ref="E629:G629"/>
    <mergeCell ref="I631:I632"/>
    <mergeCell ref="J631:J632"/>
    <mergeCell ref="K631:K632"/>
    <mergeCell ref="L631:L632"/>
    <mergeCell ref="M631:M632"/>
    <mergeCell ref="N631:N632"/>
    <mergeCell ref="E597:F597"/>
    <mergeCell ref="E598:F598"/>
    <mergeCell ref="E599:F599"/>
    <mergeCell ref="E600:F600"/>
    <mergeCell ref="E601:F601"/>
    <mergeCell ref="E602:F602"/>
    <mergeCell ref="E603:F603"/>
    <mergeCell ref="E604:F604"/>
    <mergeCell ref="E616:F616"/>
    <mergeCell ref="E617:F617"/>
    <mergeCell ref="E657:F657"/>
    <mergeCell ref="E658:F658"/>
    <mergeCell ref="E659:F659"/>
    <mergeCell ref="D667:H667"/>
    <mergeCell ref="I667:N667"/>
    <mergeCell ref="I669:I670"/>
    <mergeCell ref="J669:J670"/>
    <mergeCell ref="K669:K670"/>
    <mergeCell ref="L669:L670"/>
    <mergeCell ref="M669:M670"/>
    <mergeCell ref="N669:N670"/>
    <mergeCell ref="E671:G671"/>
    <mergeCell ref="E672:G672"/>
    <mergeCell ref="I674:I675"/>
    <mergeCell ref="J674:J675"/>
    <mergeCell ref="K674:K675"/>
    <mergeCell ref="L674:L675"/>
    <mergeCell ref="M674:M675"/>
    <mergeCell ref="N674:N675"/>
    <mergeCell ref="E656:F656"/>
    <mergeCell ref="E660:F660"/>
    <mergeCell ref="E661:F661"/>
    <mergeCell ref="E662:F662"/>
    <mergeCell ref="E698:F698"/>
    <mergeCell ref="E699:F699"/>
    <mergeCell ref="E700:F700"/>
    <mergeCell ref="E701:F701"/>
    <mergeCell ref="E702:F702"/>
    <mergeCell ref="E703:F703"/>
    <mergeCell ref="E704:F704"/>
    <mergeCell ref="E705:F705"/>
    <mergeCell ref="D753:H753"/>
    <mergeCell ref="I753:L753"/>
    <mergeCell ref="M753:N753"/>
    <mergeCell ref="I755:I756"/>
    <mergeCell ref="J755:J756"/>
    <mergeCell ref="K755:K756"/>
    <mergeCell ref="L755:L756"/>
    <mergeCell ref="M755:M756"/>
    <mergeCell ref="N755:N756"/>
    <mergeCell ref="E714:G714"/>
    <mergeCell ref="D710:H710"/>
    <mergeCell ref="E746:F746"/>
    <mergeCell ref="E747:F747"/>
    <mergeCell ref="E748:F748"/>
    <mergeCell ref="E732:F732"/>
    <mergeCell ref="E733:F733"/>
    <mergeCell ref="E739:F739"/>
    <mergeCell ref="E740:F740"/>
    <mergeCell ref="E741:F741"/>
    <mergeCell ref="E742:F742"/>
    <mergeCell ref="E743:F743"/>
    <mergeCell ref="E744:F744"/>
    <mergeCell ref="E745:F745"/>
    <mergeCell ref="G723:H723"/>
    <mergeCell ref="E757:G757"/>
    <mergeCell ref="I760:I761"/>
    <mergeCell ref="J760:J761"/>
    <mergeCell ref="K760:K761"/>
    <mergeCell ref="L760:L761"/>
    <mergeCell ref="M760:M761"/>
    <mergeCell ref="N760:N761"/>
    <mergeCell ref="E715:G715"/>
    <mergeCell ref="I717:I718"/>
    <mergeCell ref="J717:J718"/>
    <mergeCell ref="K717:K718"/>
    <mergeCell ref="L717:L718"/>
    <mergeCell ref="M717:M718"/>
    <mergeCell ref="N717:N718"/>
    <mergeCell ref="E719:G719"/>
    <mergeCell ref="E724:F724"/>
    <mergeCell ref="E725:F725"/>
    <mergeCell ref="E726:F726"/>
    <mergeCell ref="E727:F727"/>
    <mergeCell ref="E728:F728"/>
    <mergeCell ref="E729:F729"/>
    <mergeCell ref="E730:F730"/>
    <mergeCell ref="E731:F731"/>
    <mergeCell ref="E929:G929"/>
    <mergeCell ref="E918:F918"/>
    <mergeCell ref="E919:F919"/>
    <mergeCell ref="E920:F920"/>
    <mergeCell ref="E942:F942"/>
    <mergeCell ref="E943:F943"/>
    <mergeCell ref="E944:F944"/>
    <mergeCell ref="E945:F945"/>
    <mergeCell ref="D968:H968"/>
    <mergeCell ref="I968:L968"/>
    <mergeCell ref="M968:N968"/>
    <mergeCell ref="I970:I971"/>
    <mergeCell ref="J970:J971"/>
    <mergeCell ref="K970:K971"/>
    <mergeCell ref="L970:L971"/>
    <mergeCell ref="M970:M971"/>
    <mergeCell ref="N970:N971"/>
    <mergeCell ref="E961:F961"/>
    <mergeCell ref="E962:F962"/>
    <mergeCell ref="E963:F963"/>
    <mergeCell ref="E939:F939"/>
    <mergeCell ref="E930:G930"/>
    <mergeCell ref="I932:I933"/>
    <mergeCell ref="J932:J933"/>
    <mergeCell ref="K932:K933"/>
    <mergeCell ref="L932:L933"/>
    <mergeCell ref="M932:M933"/>
    <mergeCell ref="D925:H925"/>
    <mergeCell ref="I925:L925"/>
    <mergeCell ref="M925:N925"/>
    <mergeCell ref="I927:I928"/>
    <mergeCell ref="J927:J928"/>
    <mergeCell ref="E987:F987"/>
    <mergeCell ref="N975:N976"/>
    <mergeCell ref="E977:G977"/>
    <mergeCell ref="G981:H981"/>
    <mergeCell ref="E982:F982"/>
    <mergeCell ref="K975:K976"/>
    <mergeCell ref="L975:L976"/>
    <mergeCell ref="M975:M976"/>
    <mergeCell ref="E1003:F1003"/>
    <mergeCell ref="E1004:F1004"/>
    <mergeCell ref="E1044:F1044"/>
    <mergeCell ref="E1045:F1045"/>
    <mergeCell ref="E1046:F1046"/>
    <mergeCell ref="I1013:I1014"/>
    <mergeCell ref="J1013:J1014"/>
    <mergeCell ref="K1013:K1014"/>
    <mergeCell ref="L1013:L1014"/>
    <mergeCell ref="M1013:M1014"/>
    <mergeCell ref="N1013:N1014"/>
    <mergeCell ref="E1042:F1042"/>
    <mergeCell ref="E1043:F1043"/>
    <mergeCell ref="I1061:I1062"/>
    <mergeCell ref="J1061:J1062"/>
    <mergeCell ref="K1061:K1062"/>
    <mergeCell ref="L1061:L1062"/>
    <mergeCell ref="M1061:M1062"/>
    <mergeCell ref="N1061:N1062"/>
    <mergeCell ref="E1040:F1040"/>
    <mergeCell ref="E1041:F1041"/>
    <mergeCell ref="E1026:F1026"/>
    <mergeCell ref="E1027:F1027"/>
    <mergeCell ref="E1028:F1028"/>
    <mergeCell ref="E1029:F1029"/>
    <mergeCell ref="E1030:F1030"/>
    <mergeCell ref="E1031:F1031"/>
    <mergeCell ref="E1032:F1032"/>
    <mergeCell ref="E1033:F1033"/>
    <mergeCell ref="E1063:G1063"/>
    <mergeCell ref="E1047:F1047"/>
    <mergeCell ref="E1048:F1048"/>
    <mergeCell ref="E1049:F1049"/>
    <mergeCell ref="D1054:H1054"/>
    <mergeCell ref="I1054:L1054"/>
    <mergeCell ref="M1054:N1054"/>
    <mergeCell ref="I1056:I1057"/>
    <mergeCell ref="J1056:J1057"/>
    <mergeCell ref="K1056:K1057"/>
    <mergeCell ref="L1056:L1057"/>
    <mergeCell ref="M1056:M1057"/>
    <mergeCell ref="N1056:N1057"/>
    <mergeCell ref="E1058:G1058"/>
    <mergeCell ref="E1059:G1059"/>
    <mergeCell ref="G1067:H1067"/>
    <mergeCell ref="E1068:F1068"/>
    <mergeCell ref="E1069:F1069"/>
    <mergeCell ref="E1070:F1070"/>
    <mergeCell ref="E1071:F1071"/>
    <mergeCell ref="E1072:F1072"/>
    <mergeCell ref="E1073:F1073"/>
    <mergeCell ref="E1074:F1074"/>
    <mergeCell ref="E1075:F1075"/>
    <mergeCell ref="E1076:F1076"/>
    <mergeCell ref="E1077:F1077"/>
    <mergeCell ref="E1083:F1083"/>
    <mergeCell ref="E1084:F1084"/>
    <mergeCell ref="E1085:F1085"/>
    <mergeCell ref="E1086:F1086"/>
    <mergeCell ref="E1087:F1087"/>
    <mergeCell ref="E1088:F1088"/>
    <mergeCell ref="E1089:F1089"/>
    <mergeCell ref="E1090:F1090"/>
    <mergeCell ref="E1091:F1091"/>
    <mergeCell ref="E1092:F1092"/>
    <mergeCell ref="D1097:H1097"/>
    <mergeCell ref="I1097:L1097"/>
    <mergeCell ref="M1097:N1097"/>
    <mergeCell ref="I1099:I1100"/>
    <mergeCell ref="J1099:J1100"/>
    <mergeCell ref="K1099:K1100"/>
    <mergeCell ref="L1099:L1100"/>
    <mergeCell ref="M1099:M1100"/>
    <mergeCell ref="N1099:N1100"/>
    <mergeCell ref="E1101:G1101"/>
    <mergeCell ref="E1102:G1102"/>
    <mergeCell ref="I1104:I1105"/>
    <mergeCell ref="J1104:J1105"/>
    <mergeCell ref="K1104:K1105"/>
    <mergeCell ref="L1104:L1105"/>
    <mergeCell ref="M1104:M1105"/>
    <mergeCell ref="N1104:N1105"/>
    <mergeCell ref="E1196:F1196"/>
    <mergeCell ref="E1131:F1131"/>
    <mergeCell ref="E1132:F1132"/>
    <mergeCell ref="E1133:F1133"/>
    <mergeCell ref="E1134:F1134"/>
    <mergeCell ref="E1135:F1135"/>
    <mergeCell ref="E1106:G1106"/>
    <mergeCell ref="G1110:H1110"/>
    <mergeCell ref="E1111:F1111"/>
    <mergeCell ref="E1112:F1112"/>
    <mergeCell ref="E1113:F1113"/>
    <mergeCell ref="E1114:F1114"/>
    <mergeCell ref="E1115:F1115"/>
    <mergeCell ref="E1116:F1116"/>
    <mergeCell ref="E1117:F1117"/>
    <mergeCell ref="E1118:F1118"/>
    <mergeCell ref="E1119:F1119"/>
    <mergeCell ref="E1120:F1120"/>
    <mergeCell ref="E1126:F1126"/>
    <mergeCell ref="E1127:F1127"/>
    <mergeCell ref="E1128:F1128"/>
    <mergeCell ref="E1129:F1129"/>
    <mergeCell ref="E1130:F1130"/>
    <mergeCell ref="E1169:F1169"/>
    <mergeCell ref="E1170:F1170"/>
    <mergeCell ref="E1171:F1171"/>
    <mergeCell ref="E1172:F1172"/>
    <mergeCell ref="E1173:F1173"/>
    <mergeCell ref="E1174:F1174"/>
    <mergeCell ref="E1175:F1175"/>
    <mergeCell ref="E1163:F1163"/>
    <mergeCell ref="I1226:I1227"/>
    <mergeCell ref="J1226:J1227"/>
    <mergeCell ref="K1226:K1227"/>
    <mergeCell ref="L1226:L1227"/>
    <mergeCell ref="M1226:M1227"/>
    <mergeCell ref="N1226:N1227"/>
    <mergeCell ref="G1237:H1237"/>
    <mergeCell ref="E1246:F1246"/>
    <mergeCell ref="E1247:F1247"/>
    <mergeCell ref="E1259:F1259"/>
    <mergeCell ref="E1260:F1260"/>
    <mergeCell ref="E1261:F1261"/>
    <mergeCell ref="E1262:F1262"/>
    <mergeCell ref="D1224:H1224"/>
    <mergeCell ref="I1224:L1224"/>
    <mergeCell ref="M1224:N1224"/>
    <mergeCell ref="I1184:I1185"/>
    <mergeCell ref="J1184:J1185"/>
    <mergeCell ref="K1184:K1185"/>
    <mergeCell ref="L1184:L1185"/>
    <mergeCell ref="M1184:M1185"/>
    <mergeCell ref="N1184:N1185"/>
    <mergeCell ref="E1186:G1186"/>
    <mergeCell ref="E1187:G1187"/>
    <mergeCell ref="I1189:I1190"/>
    <mergeCell ref="J1189:J1190"/>
    <mergeCell ref="K1189:K1190"/>
    <mergeCell ref="L1189:L1190"/>
    <mergeCell ref="M1189:M1190"/>
    <mergeCell ref="N1189:N1190"/>
    <mergeCell ref="E1191:G1191"/>
    <mergeCell ref="G1195:H1195"/>
  </mergeCells>
  <conditionalFormatting sqref="I294:N303">
    <cfRule type="cellIs" dxfId="50" priority="223" operator="equal">
      <formula>0</formula>
    </cfRule>
  </conditionalFormatting>
  <conditionalFormatting sqref="I77:N99">
    <cfRule type="dataBar" priority="217">
      <dataBar>
        <cfvo type="min"/>
        <cfvo type="max"/>
        <color rgb="FF638EC6"/>
      </dataBar>
      <extLst>
        <ext xmlns:x14="http://schemas.microsoft.com/office/spreadsheetml/2009/9/main" uri="{B025F937-C7B1-47D3-B67F-A62EFF666E3E}">
          <x14:id>{1FF6BDC9-69E3-420A-AA38-CF11D6F9EC86}</x14:id>
        </ext>
      </extLst>
    </cfRule>
  </conditionalFormatting>
  <conditionalFormatting sqref="I104:N126">
    <cfRule type="dataBar" priority="213">
      <dataBar>
        <cfvo type="min"/>
        <cfvo type="max"/>
        <color rgb="FF638EC6"/>
      </dataBar>
      <extLst>
        <ext xmlns:x14="http://schemas.microsoft.com/office/spreadsheetml/2009/9/main" uri="{B025F937-C7B1-47D3-B67F-A62EFF666E3E}">
          <x14:id>{39A2A60D-F232-4C2D-881C-AE461E84BEA3}</x14:id>
        </ext>
      </extLst>
    </cfRule>
  </conditionalFormatting>
  <conditionalFormatting sqref="I131:N140 I143:N152 I155:N184">
    <cfRule type="expression" dxfId="49" priority="203">
      <formula>I131=1</formula>
    </cfRule>
  </conditionalFormatting>
  <conditionalFormatting sqref="I187:N187">
    <cfRule type="expression" dxfId="48" priority="202">
      <formula>I187=1</formula>
    </cfRule>
  </conditionalFormatting>
  <conditionalFormatting sqref="I724:N733">
    <cfRule type="cellIs" dxfId="47" priority="161" operator="equal">
      <formula>0</formula>
    </cfRule>
  </conditionalFormatting>
  <conditionalFormatting sqref="I1154:N1163">
    <cfRule type="cellIs" dxfId="46" priority="131" operator="equal">
      <formula>0</formula>
    </cfRule>
  </conditionalFormatting>
  <conditionalFormatting sqref="I1169:N1178">
    <cfRule type="cellIs" dxfId="45" priority="130" operator="equal">
      <formula>0</formula>
    </cfRule>
  </conditionalFormatting>
  <conditionalFormatting sqref="I337:N346">
    <cfRule type="cellIs" dxfId="44" priority="122" operator="equal">
      <formula>0</formula>
    </cfRule>
  </conditionalFormatting>
  <conditionalFormatting sqref="I380:N389">
    <cfRule type="cellIs" dxfId="43" priority="119" operator="equal">
      <formula>0</formula>
    </cfRule>
  </conditionalFormatting>
  <conditionalFormatting sqref="I1169:N1179">
    <cfRule type="dataBar" priority="129">
      <dataBar>
        <cfvo type="num" val="-1"/>
        <cfvo type="max"/>
        <color rgb="FF638EC6"/>
      </dataBar>
      <extLst>
        <ext xmlns:x14="http://schemas.microsoft.com/office/spreadsheetml/2009/9/main" uri="{B025F937-C7B1-47D3-B67F-A62EFF666E3E}">
          <x14:id>{7E7E996C-C5F2-4BAE-90D5-9800D134AB33}</x14:id>
        </ext>
      </extLst>
    </cfRule>
  </conditionalFormatting>
  <conditionalFormatting sqref="I1211:N1220">
    <cfRule type="cellIs" dxfId="42" priority="62" operator="equal">
      <formula>0</formula>
    </cfRule>
  </conditionalFormatting>
  <conditionalFormatting sqref="I1211:N1221">
    <cfRule type="dataBar" priority="61">
      <dataBar>
        <cfvo type="num" val="-1"/>
        <cfvo type="max"/>
        <color rgb="FF638EC6"/>
      </dataBar>
      <extLst>
        <ext xmlns:x14="http://schemas.microsoft.com/office/spreadsheetml/2009/9/main" uri="{B025F937-C7B1-47D3-B67F-A62EFF666E3E}">
          <x14:id>{C4689801-7AF2-4A84-B969-355E9DA7103E}</x14:id>
        </ext>
      </extLst>
    </cfRule>
  </conditionalFormatting>
  <conditionalFormatting sqref="I1253:N1262">
    <cfRule type="cellIs" dxfId="41" priority="60" operator="equal">
      <formula>0</formula>
    </cfRule>
  </conditionalFormatting>
  <conditionalFormatting sqref="I1253:N1263">
    <cfRule type="dataBar" priority="59">
      <dataBar>
        <cfvo type="num" val="-1"/>
        <cfvo type="max"/>
        <color rgb="FF638EC6"/>
      </dataBar>
      <extLst>
        <ext xmlns:x14="http://schemas.microsoft.com/office/spreadsheetml/2009/9/main" uri="{B025F937-C7B1-47D3-B67F-A62EFF666E3E}">
          <x14:id>{8904C109-4AF4-4AA3-9B69-879A706F7F06}</x14:id>
        </ext>
      </extLst>
    </cfRule>
  </conditionalFormatting>
  <conditionalFormatting sqref="I1126:N1135">
    <cfRule type="cellIs" dxfId="40" priority="58" operator="equal">
      <formula>0</formula>
    </cfRule>
  </conditionalFormatting>
  <conditionalFormatting sqref="I1126:N1136">
    <cfRule type="dataBar" priority="57">
      <dataBar>
        <cfvo type="num" val="-1"/>
        <cfvo type="max"/>
        <color rgb="FF638EC6"/>
      </dataBar>
      <extLst>
        <ext xmlns:x14="http://schemas.microsoft.com/office/spreadsheetml/2009/9/main" uri="{B025F937-C7B1-47D3-B67F-A62EFF666E3E}">
          <x14:id>{86C92CB1-678F-4626-B2F7-F52DDCAC3FE3}</x14:id>
        </ext>
      </extLst>
    </cfRule>
  </conditionalFormatting>
  <conditionalFormatting sqref="I1083:N1092">
    <cfRule type="cellIs" dxfId="39" priority="56" operator="equal">
      <formula>0</formula>
    </cfRule>
  </conditionalFormatting>
  <conditionalFormatting sqref="I1083:N1093">
    <cfRule type="dataBar" priority="55">
      <dataBar>
        <cfvo type="num" val="-1"/>
        <cfvo type="max"/>
        <color rgb="FF638EC6"/>
      </dataBar>
      <extLst>
        <ext xmlns:x14="http://schemas.microsoft.com/office/spreadsheetml/2009/9/main" uri="{B025F937-C7B1-47D3-B67F-A62EFF666E3E}">
          <x14:id>{C0B357FC-0840-44FB-82AA-B3E714F08592}</x14:id>
        </ext>
      </extLst>
    </cfRule>
  </conditionalFormatting>
  <conditionalFormatting sqref="I1040:N1049">
    <cfRule type="cellIs" dxfId="38" priority="54" operator="equal">
      <formula>0</formula>
    </cfRule>
  </conditionalFormatting>
  <conditionalFormatting sqref="I1040:N1050">
    <cfRule type="dataBar" priority="53">
      <dataBar>
        <cfvo type="num" val="-1"/>
        <cfvo type="max"/>
        <color rgb="FF638EC6"/>
      </dataBar>
      <extLst>
        <ext xmlns:x14="http://schemas.microsoft.com/office/spreadsheetml/2009/9/main" uri="{B025F937-C7B1-47D3-B67F-A62EFF666E3E}">
          <x14:id>{EE3A798B-A3D6-4858-A187-20E4E670B2FA}</x14:id>
        </ext>
      </extLst>
    </cfRule>
  </conditionalFormatting>
  <conditionalFormatting sqref="I997:N1006">
    <cfRule type="cellIs" dxfId="37" priority="52" operator="equal">
      <formula>0</formula>
    </cfRule>
  </conditionalFormatting>
  <conditionalFormatting sqref="I997:N1007">
    <cfRule type="dataBar" priority="51">
      <dataBar>
        <cfvo type="num" val="-1"/>
        <cfvo type="max"/>
        <color rgb="FF638EC6"/>
      </dataBar>
      <extLst>
        <ext xmlns:x14="http://schemas.microsoft.com/office/spreadsheetml/2009/9/main" uri="{B025F937-C7B1-47D3-B67F-A62EFF666E3E}">
          <x14:id>{40EAEB60-D095-4D36-8F12-3FC2BE83FA74}</x14:id>
        </ext>
      </extLst>
    </cfRule>
  </conditionalFormatting>
  <conditionalFormatting sqref="I954:N963">
    <cfRule type="cellIs" dxfId="36" priority="50" operator="equal">
      <formula>0</formula>
    </cfRule>
  </conditionalFormatting>
  <conditionalFormatting sqref="I954:N964">
    <cfRule type="dataBar" priority="49">
      <dataBar>
        <cfvo type="num" val="-1"/>
        <cfvo type="max"/>
        <color rgb="FF638EC6"/>
      </dataBar>
      <extLst>
        <ext xmlns:x14="http://schemas.microsoft.com/office/spreadsheetml/2009/9/main" uri="{B025F937-C7B1-47D3-B67F-A62EFF666E3E}">
          <x14:id>{F9CFABC3-66C8-4E68-98C3-AF58AD182DE0}</x14:id>
        </ext>
      </extLst>
    </cfRule>
  </conditionalFormatting>
  <conditionalFormatting sqref="I911:N920">
    <cfRule type="cellIs" dxfId="35" priority="48" operator="equal">
      <formula>0</formula>
    </cfRule>
  </conditionalFormatting>
  <conditionalFormatting sqref="I911:N921">
    <cfRule type="dataBar" priority="47">
      <dataBar>
        <cfvo type="num" val="-1"/>
        <cfvo type="max"/>
        <color rgb="FF638EC6"/>
      </dataBar>
      <extLst>
        <ext xmlns:x14="http://schemas.microsoft.com/office/spreadsheetml/2009/9/main" uri="{B025F937-C7B1-47D3-B67F-A62EFF666E3E}">
          <x14:id>{F653B6D5-7103-4843-AC39-90BF25FA33B2}</x14:id>
        </ext>
      </extLst>
    </cfRule>
  </conditionalFormatting>
  <conditionalFormatting sqref="I868:N877">
    <cfRule type="cellIs" dxfId="34" priority="46" operator="equal">
      <formula>0</formula>
    </cfRule>
  </conditionalFormatting>
  <conditionalFormatting sqref="I868:N878">
    <cfRule type="dataBar" priority="45">
      <dataBar>
        <cfvo type="num" val="-1"/>
        <cfvo type="max"/>
        <color rgb="FF638EC6"/>
      </dataBar>
      <extLst>
        <ext xmlns:x14="http://schemas.microsoft.com/office/spreadsheetml/2009/9/main" uri="{B025F937-C7B1-47D3-B67F-A62EFF666E3E}">
          <x14:id>{8FA76930-AA38-4842-B001-72A56938FACC}</x14:id>
        </ext>
      </extLst>
    </cfRule>
  </conditionalFormatting>
  <conditionalFormatting sqref="I825:N834">
    <cfRule type="cellIs" dxfId="33" priority="44" operator="equal">
      <formula>0</formula>
    </cfRule>
  </conditionalFormatting>
  <conditionalFormatting sqref="I825:N835">
    <cfRule type="dataBar" priority="43">
      <dataBar>
        <cfvo type="num" val="-1"/>
        <cfvo type="max"/>
        <color rgb="FF638EC6"/>
      </dataBar>
      <extLst>
        <ext xmlns:x14="http://schemas.microsoft.com/office/spreadsheetml/2009/9/main" uri="{B025F937-C7B1-47D3-B67F-A62EFF666E3E}">
          <x14:id>{FB3E2D27-0E6F-4955-9ABF-E7378C96BAC9}</x14:id>
        </ext>
      </extLst>
    </cfRule>
  </conditionalFormatting>
  <conditionalFormatting sqref="I782:N791">
    <cfRule type="cellIs" dxfId="32" priority="42" operator="equal">
      <formula>0</formula>
    </cfRule>
  </conditionalFormatting>
  <conditionalFormatting sqref="I782:N792">
    <cfRule type="dataBar" priority="41">
      <dataBar>
        <cfvo type="num" val="-1"/>
        <cfvo type="max"/>
        <color rgb="FF638EC6"/>
      </dataBar>
      <extLst>
        <ext xmlns:x14="http://schemas.microsoft.com/office/spreadsheetml/2009/9/main" uri="{B025F937-C7B1-47D3-B67F-A62EFF666E3E}">
          <x14:id>{00C269AB-6C98-47C3-B449-7677A2C27EA2}</x14:id>
        </ext>
      </extLst>
    </cfRule>
  </conditionalFormatting>
  <conditionalFormatting sqref="I739:N748">
    <cfRule type="cellIs" dxfId="31" priority="40" operator="equal">
      <formula>0</formula>
    </cfRule>
  </conditionalFormatting>
  <conditionalFormatting sqref="I739:N749">
    <cfRule type="dataBar" priority="39">
      <dataBar>
        <cfvo type="num" val="-1"/>
        <cfvo type="max"/>
        <color rgb="FF638EC6"/>
      </dataBar>
      <extLst>
        <ext xmlns:x14="http://schemas.microsoft.com/office/spreadsheetml/2009/9/main" uri="{B025F937-C7B1-47D3-B67F-A62EFF666E3E}">
          <x14:id>{BFA5F3A9-C3C4-4C46-8F42-D2E68782623E}</x14:id>
        </ext>
      </extLst>
    </cfRule>
  </conditionalFormatting>
  <conditionalFormatting sqref="I696:N705">
    <cfRule type="cellIs" dxfId="30" priority="38" operator="equal">
      <formula>0</formula>
    </cfRule>
  </conditionalFormatting>
  <conditionalFormatting sqref="I696:N706">
    <cfRule type="dataBar" priority="37">
      <dataBar>
        <cfvo type="num" val="-1"/>
        <cfvo type="max"/>
        <color rgb="FF638EC6"/>
      </dataBar>
      <extLst>
        <ext xmlns:x14="http://schemas.microsoft.com/office/spreadsheetml/2009/9/main" uri="{B025F937-C7B1-47D3-B67F-A62EFF666E3E}">
          <x14:id>{6BED2C44-18AA-47BD-8713-6C1CC1DAB7BA}</x14:id>
        </ext>
      </extLst>
    </cfRule>
  </conditionalFormatting>
  <conditionalFormatting sqref="I653:N662">
    <cfRule type="cellIs" dxfId="29" priority="36" operator="equal">
      <formula>0</formula>
    </cfRule>
  </conditionalFormatting>
  <conditionalFormatting sqref="I653:N663">
    <cfRule type="dataBar" priority="35">
      <dataBar>
        <cfvo type="num" val="-1"/>
        <cfvo type="max"/>
        <color rgb="FF638EC6"/>
      </dataBar>
      <extLst>
        <ext xmlns:x14="http://schemas.microsoft.com/office/spreadsheetml/2009/9/main" uri="{B025F937-C7B1-47D3-B67F-A62EFF666E3E}">
          <x14:id>{D2C6CB8D-E7A8-4DFA-A912-E0A453CD5957}</x14:id>
        </ext>
      </extLst>
    </cfRule>
  </conditionalFormatting>
  <conditionalFormatting sqref="I610:N619">
    <cfRule type="cellIs" dxfId="28" priority="34" operator="equal">
      <formula>0</formula>
    </cfRule>
  </conditionalFormatting>
  <conditionalFormatting sqref="I610:N620">
    <cfRule type="dataBar" priority="33">
      <dataBar>
        <cfvo type="num" val="-1"/>
        <cfvo type="max"/>
        <color rgb="FF638EC6"/>
      </dataBar>
      <extLst>
        <ext xmlns:x14="http://schemas.microsoft.com/office/spreadsheetml/2009/9/main" uri="{B025F937-C7B1-47D3-B67F-A62EFF666E3E}">
          <x14:id>{945156EA-E8A5-4BEA-A8CE-73D839CF6E65}</x14:id>
        </ext>
      </extLst>
    </cfRule>
  </conditionalFormatting>
  <conditionalFormatting sqref="I567:N576">
    <cfRule type="cellIs" dxfId="27" priority="32" operator="equal">
      <formula>0</formula>
    </cfRule>
  </conditionalFormatting>
  <conditionalFormatting sqref="I567:N577">
    <cfRule type="dataBar" priority="31">
      <dataBar>
        <cfvo type="num" val="-1"/>
        <cfvo type="max"/>
        <color rgb="FF638EC6"/>
      </dataBar>
      <extLst>
        <ext xmlns:x14="http://schemas.microsoft.com/office/spreadsheetml/2009/9/main" uri="{B025F937-C7B1-47D3-B67F-A62EFF666E3E}">
          <x14:id>{F213E27E-8C77-45FA-9A70-0666F51AD401}</x14:id>
        </ext>
      </extLst>
    </cfRule>
  </conditionalFormatting>
  <conditionalFormatting sqref="I524:N533">
    <cfRule type="cellIs" dxfId="26" priority="30" operator="equal">
      <formula>0</formula>
    </cfRule>
  </conditionalFormatting>
  <conditionalFormatting sqref="I524:N534">
    <cfRule type="dataBar" priority="29">
      <dataBar>
        <cfvo type="num" val="-1"/>
        <cfvo type="max"/>
        <color rgb="FF638EC6"/>
      </dataBar>
      <extLst>
        <ext xmlns:x14="http://schemas.microsoft.com/office/spreadsheetml/2009/9/main" uri="{B025F937-C7B1-47D3-B67F-A62EFF666E3E}">
          <x14:id>{95A42A61-73CA-465B-8E1D-DBC9B259105D}</x14:id>
        </ext>
      </extLst>
    </cfRule>
  </conditionalFormatting>
  <conditionalFormatting sqref="I481:N490">
    <cfRule type="cellIs" dxfId="25" priority="28" operator="equal">
      <formula>0</formula>
    </cfRule>
  </conditionalFormatting>
  <conditionalFormatting sqref="I481:N491">
    <cfRule type="dataBar" priority="27">
      <dataBar>
        <cfvo type="num" val="-1"/>
        <cfvo type="max"/>
        <color rgb="FF638EC6"/>
      </dataBar>
      <extLst>
        <ext xmlns:x14="http://schemas.microsoft.com/office/spreadsheetml/2009/9/main" uri="{B025F937-C7B1-47D3-B67F-A62EFF666E3E}">
          <x14:id>{543044DC-9D65-4B65-9F9D-895F834AF235}</x14:id>
        </ext>
      </extLst>
    </cfRule>
  </conditionalFormatting>
  <conditionalFormatting sqref="I438:N447">
    <cfRule type="cellIs" dxfId="24" priority="26" operator="equal">
      <formula>0</formula>
    </cfRule>
  </conditionalFormatting>
  <conditionalFormatting sqref="I438:N448">
    <cfRule type="dataBar" priority="25">
      <dataBar>
        <cfvo type="num" val="-1"/>
        <cfvo type="max"/>
        <color rgb="FF638EC6"/>
      </dataBar>
      <extLst>
        <ext xmlns:x14="http://schemas.microsoft.com/office/spreadsheetml/2009/9/main" uri="{B025F937-C7B1-47D3-B67F-A62EFF666E3E}">
          <x14:id>{B6E07830-CE28-4956-8866-650C49722982}</x14:id>
        </ext>
      </extLst>
    </cfRule>
  </conditionalFormatting>
  <conditionalFormatting sqref="I395:N404">
    <cfRule type="cellIs" dxfId="23" priority="24" operator="equal">
      <formula>0</formula>
    </cfRule>
  </conditionalFormatting>
  <conditionalFormatting sqref="I395:N405">
    <cfRule type="dataBar" priority="23">
      <dataBar>
        <cfvo type="num" val="-1"/>
        <cfvo type="max"/>
        <color rgb="FF638EC6"/>
      </dataBar>
      <extLst>
        <ext xmlns:x14="http://schemas.microsoft.com/office/spreadsheetml/2009/9/main" uri="{B025F937-C7B1-47D3-B67F-A62EFF666E3E}">
          <x14:id>{BF50B182-CE50-4464-8DC1-359A9FCE4FF4}</x14:id>
        </ext>
      </extLst>
    </cfRule>
  </conditionalFormatting>
  <conditionalFormatting sqref="I352:N361">
    <cfRule type="cellIs" dxfId="22" priority="22" operator="equal">
      <formula>0</formula>
    </cfRule>
  </conditionalFormatting>
  <conditionalFormatting sqref="I352:N362">
    <cfRule type="dataBar" priority="21">
      <dataBar>
        <cfvo type="num" val="-1"/>
        <cfvo type="max"/>
        <color rgb="FF638EC6"/>
      </dataBar>
      <extLst>
        <ext xmlns:x14="http://schemas.microsoft.com/office/spreadsheetml/2009/9/main" uri="{B025F937-C7B1-47D3-B67F-A62EFF666E3E}">
          <x14:id>{B7070FAF-CB98-4CC6-83BA-F8FDA3241119}</x14:id>
        </ext>
      </extLst>
    </cfRule>
  </conditionalFormatting>
  <conditionalFormatting sqref="I309:N318">
    <cfRule type="cellIs" dxfId="21" priority="20" operator="equal">
      <formula>0</formula>
    </cfRule>
  </conditionalFormatting>
  <conditionalFormatting sqref="I309:N319">
    <cfRule type="dataBar" priority="19">
      <dataBar>
        <cfvo type="num" val="-1"/>
        <cfvo type="max"/>
        <color rgb="FF638EC6"/>
      </dataBar>
      <extLst>
        <ext xmlns:x14="http://schemas.microsoft.com/office/spreadsheetml/2009/9/main" uri="{B025F937-C7B1-47D3-B67F-A62EFF666E3E}">
          <x14:id>{0186F553-F052-4306-9ADF-7349B2949E6B}</x14:id>
        </ext>
      </extLst>
    </cfRule>
  </conditionalFormatting>
  <conditionalFormatting sqref="I423:N432">
    <cfRule type="cellIs" dxfId="20" priority="18" operator="equal">
      <formula>0</formula>
    </cfRule>
  </conditionalFormatting>
  <conditionalFormatting sqref="I466:N475">
    <cfRule type="cellIs" dxfId="19" priority="17" operator="equal">
      <formula>0</formula>
    </cfRule>
  </conditionalFormatting>
  <conditionalFormatting sqref="I509:N518">
    <cfRule type="cellIs" dxfId="18" priority="16" operator="equal">
      <formula>0</formula>
    </cfRule>
  </conditionalFormatting>
  <conditionalFormatting sqref="I552:N561">
    <cfRule type="cellIs" dxfId="17" priority="15" operator="equal">
      <formula>0</formula>
    </cfRule>
  </conditionalFormatting>
  <conditionalFormatting sqref="I595:N604">
    <cfRule type="cellIs" dxfId="16" priority="14" operator="equal">
      <formula>0</formula>
    </cfRule>
  </conditionalFormatting>
  <conditionalFormatting sqref="I638:N647">
    <cfRule type="cellIs" dxfId="15" priority="13" operator="equal">
      <formula>0</formula>
    </cfRule>
  </conditionalFormatting>
  <conditionalFormatting sqref="I681:N690">
    <cfRule type="cellIs" dxfId="14" priority="12" operator="equal">
      <formula>0</formula>
    </cfRule>
  </conditionalFormatting>
  <conditionalFormatting sqref="I767:N776">
    <cfRule type="cellIs" dxfId="13" priority="11" operator="equal">
      <formula>0</formula>
    </cfRule>
  </conditionalFormatting>
  <conditionalFormatting sqref="I810:N819">
    <cfRule type="cellIs" dxfId="12" priority="10" operator="equal">
      <formula>0</formula>
    </cfRule>
  </conditionalFormatting>
  <conditionalFormatting sqref="I853:N862">
    <cfRule type="cellIs" dxfId="11" priority="9" operator="equal">
      <formula>0</formula>
    </cfRule>
  </conditionalFormatting>
  <conditionalFormatting sqref="I896:N905">
    <cfRule type="cellIs" dxfId="10" priority="8" operator="equal">
      <formula>0</formula>
    </cfRule>
  </conditionalFormatting>
  <conditionalFormatting sqref="I939:N948">
    <cfRule type="cellIs" dxfId="9" priority="7" operator="equal">
      <formula>0</formula>
    </cfRule>
  </conditionalFormatting>
  <conditionalFormatting sqref="I982:N991">
    <cfRule type="cellIs" dxfId="8" priority="6" operator="equal">
      <formula>0</formula>
    </cfRule>
  </conditionalFormatting>
  <conditionalFormatting sqref="I1025:N1034">
    <cfRule type="cellIs" dxfId="7" priority="5" operator="equal">
      <formula>0</formula>
    </cfRule>
  </conditionalFormatting>
  <conditionalFormatting sqref="I1068:N1077">
    <cfRule type="cellIs" dxfId="6" priority="4" operator="equal">
      <formula>0</formula>
    </cfRule>
  </conditionalFormatting>
  <conditionalFormatting sqref="I1111:N1120">
    <cfRule type="cellIs" dxfId="5" priority="3" operator="equal">
      <formula>0</formula>
    </cfRule>
  </conditionalFormatting>
  <conditionalFormatting sqref="I1196:N1205">
    <cfRule type="cellIs" dxfId="4" priority="2" operator="equal">
      <formula>0</formula>
    </cfRule>
  </conditionalFormatting>
  <conditionalFormatting sqref="I1238:N1247">
    <cfRule type="cellIs" dxfId="3" priority="1" operator="equal">
      <formula>0</formula>
    </cfRule>
  </conditionalFormatting>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extLst>
    <ext xmlns:x14="http://schemas.microsoft.com/office/spreadsheetml/2009/9/main" uri="{78C0D931-6437-407d-A8EE-F0AAD7539E65}">
      <x14:conditionalFormattings>
        <x14:conditionalFormatting xmlns:xm="http://schemas.microsoft.com/office/excel/2006/main">
          <x14:cfRule type="dataBar" id="{1FF6BDC9-69E3-420A-AA38-CF11D6F9EC86}">
            <x14:dataBar minLength="0" maxLength="100" border="1" negativeBarBorderColorSameAsPositive="0">
              <x14:cfvo type="autoMin"/>
              <x14:cfvo type="autoMax"/>
              <x14:borderColor rgb="FF638EC6"/>
              <x14:negativeFillColor rgb="FFFF0000"/>
              <x14:negativeBorderColor rgb="FFFF0000"/>
              <x14:axisColor rgb="FF000000"/>
            </x14:dataBar>
          </x14:cfRule>
          <xm:sqref>I77:N99</xm:sqref>
        </x14:conditionalFormatting>
        <x14:conditionalFormatting xmlns:xm="http://schemas.microsoft.com/office/excel/2006/main">
          <x14:cfRule type="dataBar" id="{39A2A60D-F232-4C2D-881C-AE461E84BEA3}">
            <x14:dataBar minLength="0" maxLength="100" border="1" negativeBarBorderColorSameAsPositive="0">
              <x14:cfvo type="autoMin"/>
              <x14:cfvo type="autoMax"/>
              <x14:borderColor rgb="FF638EC6"/>
              <x14:negativeFillColor rgb="FFFF0000"/>
              <x14:negativeBorderColor rgb="FFFF0000"/>
              <x14:axisColor rgb="FF000000"/>
            </x14:dataBar>
          </x14:cfRule>
          <xm:sqref>I104:N126</xm:sqref>
        </x14:conditionalFormatting>
        <x14:conditionalFormatting xmlns:xm="http://schemas.microsoft.com/office/excel/2006/main">
          <x14:cfRule type="dataBar" id="{7E7E996C-C5F2-4BAE-90D5-9800D134AB33}">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I1169:N1179</xm:sqref>
        </x14:conditionalFormatting>
        <x14:conditionalFormatting xmlns:xm="http://schemas.microsoft.com/office/excel/2006/main">
          <x14:cfRule type="dataBar" id="{C4689801-7AF2-4A84-B969-355E9DA7103E}">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I1211:N1221</xm:sqref>
        </x14:conditionalFormatting>
        <x14:conditionalFormatting xmlns:xm="http://schemas.microsoft.com/office/excel/2006/main">
          <x14:cfRule type="dataBar" id="{8904C109-4AF4-4AA3-9B69-879A706F7F06}">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I1253:N1263</xm:sqref>
        </x14:conditionalFormatting>
        <x14:conditionalFormatting xmlns:xm="http://schemas.microsoft.com/office/excel/2006/main">
          <x14:cfRule type="dataBar" id="{86C92CB1-678F-4626-B2F7-F52DDCAC3FE3}">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I1126:N1136</xm:sqref>
        </x14:conditionalFormatting>
        <x14:conditionalFormatting xmlns:xm="http://schemas.microsoft.com/office/excel/2006/main">
          <x14:cfRule type="dataBar" id="{C0B357FC-0840-44FB-82AA-B3E714F08592}">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I1083:N1093</xm:sqref>
        </x14:conditionalFormatting>
        <x14:conditionalFormatting xmlns:xm="http://schemas.microsoft.com/office/excel/2006/main">
          <x14:cfRule type="dataBar" id="{EE3A798B-A3D6-4858-A187-20E4E670B2FA}">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I1040:N1050</xm:sqref>
        </x14:conditionalFormatting>
        <x14:conditionalFormatting xmlns:xm="http://schemas.microsoft.com/office/excel/2006/main">
          <x14:cfRule type="dataBar" id="{40EAEB60-D095-4D36-8F12-3FC2BE83FA74}">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I997:N1007</xm:sqref>
        </x14:conditionalFormatting>
        <x14:conditionalFormatting xmlns:xm="http://schemas.microsoft.com/office/excel/2006/main">
          <x14:cfRule type="dataBar" id="{F9CFABC3-66C8-4E68-98C3-AF58AD182DE0}">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I954:N964</xm:sqref>
        </x14:conditionalFormatting>
        <x14:conditionalFormatting xmlns:xm="http://schemas.microsoft.com/office/excel/2006/main">
          <x14:cfRule type="dataBar" id="{F653B6D5-7103-4843-AC39-90BF25FA33B2}">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I911:N921</xm:sqref>
        </x14:conditionalFormatting>
        <x14:conditionalFormatting xmlns:xm="http://schemas.microsoft.com/office/excel/2006/main">
          <x14:cfRule type="dataBar" id="{8FA76930-AA38-4842-B001-72A56938FACC}">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I868:N878</xm:sqref>
        </x14:conditionalFormatting>
        <x14:conditionalFormatting xmlns:xm="http://schemas.microsoft.com/office/excel/2006/main">
          <x14:cfRule type="dataBar" id="{FB3E2D27-0E6F-4955-9ABF-E7378C96BAC9}">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I825:N835</xm:sqref>
        </x14:conditionalFormatting>
        <x14:conditionalFormatting xmlns:xm="http://schemas.microsoft.com/office/excel/2006/main">
          <x14:cfRule type="dataBar" id="{00C269AB-6C98-47C3-B449-7677A2C27EA2}">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I782:N792</xm:sqref>
        </x14:conditionalFormatting>
        <x14:conditionalFormatting xmlns:xm="http://schemas.microsoft.com/office/excel/2006/main">
          <x14:cfRule type="dataBar" id="{BFA5F3A9-C3C4-4C46-8F42-D2E68782623E}">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I739:N749</xm:sqref>
        </x14:conditionalFormatting>
        <x14:conditionalFormatting xmlns:xm="http://schemas.microsoft.com/office/excel/2006/main">
          <x14:cfRule type="dataBar" id="{6BED2C44-18AA-47BD-8713-6C1CC1DAB7BA}">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I696:N706</xm:sqref>
        </x14:conditionalFormatting>
        <x14:conditionalFormatting xmlns:xm="http://schemas.microsoft.com/office/excel/2006/main">
          <x14:cfRule type="dataBar" id="{D2C6CB8D-E7A8-4DFA-A912-E0A453CD5957}">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I653:N663</xm:sqref>
        </x14:conditionalFormatting>
        <x14:conditionalFormatting xmlns:xm="http://schemas.microsoft.com/office/excel/2006/main">
          <x14:cfRule type="dataBar" id="{945156EA-E8A5-4BEA-A8CE-73D839CF6E65}">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I610:N620</xm:sqref>
        </x14:conditionalFormatting>
        <x14:conditionalFormatting xmlns:xm="http://schemas.microsoft.com/office/excel/2006/main">
          <x14:cfRule type="dataBar" id="{F213E27E-8C77-45FA-9A70-0666F51AD401}">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I567:N577</xm:sqref>
        </x14:conditionalFormatting>
        <x14:conditionalFormatting xmlns:xm="http://schemas.microsoft.com/office/excel/2006/main">
          <x14:cfRule type="dataBar" id="{95A42A61-73CA-465B-8E1D-DBC9B259105D}">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I524:N534</xm:sqref>
        </x14:conditionalFormatting>
        <x14:conditionalFormatting xmlns:xm="http://schemas.microsoft.com/office/excel/2006/main">
          <x14:cfRule type="dataBar" id="{543044DC-9D65-4B65-9F9D-895F834AF235}">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I481:N491</xm:sqref>
        </x14:conditionalFormatting>
        <x14:conditionalFormatting xmlns:xm="http://schemas.microsoft.com/office/excel/2006/main">
          <x14:cfRule type="dataBar" id="{B6E07830-CE28-4956-8866-650C49722982}">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I438:N448</xm:sqref>
        </x14:conditionalFormatting>
        <x14:conditionalFormatting xmlns:xm="http://schemas.microsoft.com/office/excel/2006/main">
          <x14:cfRule type="dataBar" id="{BF50B182-CE50-4464-8DC1-359A9FCE4FF4}">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I395:N405</xm:sqref>
        </x14:conditionalFormatting>
        <x14:conditionalFormatting xmlns:xm="http://schemas.microsoft.com/office/excel/2006/main">
          <x14:cfRule type="dataBar" id="{B7070FAF-CB98-4CC6-83BA-F8FDA3241119}">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I352:N362</xm:sqref>
        </x14:conditionalFormatting>
        <x14:conditionalFormatting xmlns:xm="http://schemas.microsoft.com/office/excel/2006/main">
          <x14:cfRule type="dataBar" id="{0186F553-F052-4306-9ADF-7349B2949E6B}">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I309:N319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O71"/>
  <sheetViews>
    <sheetView workbookViewId="0">
      <selection sqref="A1:C3"/>
    </sheetView>
  </sheetViews>
  <sheetFormatPr defaultColWidth="11.42578125" defaultRowHeight="15" x14ac:dyDescent="0.25"/>
  <cols>
    <col min="1" max="1" width="2.7109375" style="30" customWidth="1"/>
    <col min="2" max="3" width="4.7109375" style="30" customWidth="1"/>
    <col min="4" max="13" width="12.7109375" style="30" customWidth="1"/>
    <col min="14" max="14" width="4.7109375" style="30" customWidth="1"/>
    <col min="15" max="15" width="9.140625" style="543" hidden="1" customWidth="1"/>
    <col min="16" max="16384" width="11.42578125" style="218"/>
  </cols>
  <sheetData>
    <row r="1" spans="1:15" s="644" customFormat="1" ht="15.75" customHeight="1" thickBot="1" x14ac:dyDescent="0.3">
      <c r="A1" s="1395" t="str">
        <f>Translations!$B$507</f>
        <v>I. 
 Специфични за държавите-членки</v>
      </c>
      <c r="B1" s="1396"/>
      <c r="C1" s="975"/>
      <c r="D1" s="189" t="str">
        <f>Translations!$B$2</f>
        <v>Навигационна зона:</v>
      </c>
      <c r="E1" s="208"/>
      <c r="F1" s="892" t="str">
        <f>Translations!$B$14</f>
        <v>Съдържание</v>
      </c>
      <c r="G1" s="889"/>
      <c r="H1" s="889"/>
      <c r="I1" s="889"/>
      <c r="J1" s="889"/>
      <c r="K1" s="889"/>
      <c r="L1" s="889"/>
      <c r="M1" s="889"/>
      <c r="N1" s="30"/>
      <c r="O1" s="166" t="s">
        <v>248</v>
      </c>
    </row>
    <row r="2" spans="1:15" s="644" customFormat="1" ht="15.75" customHeight="1" thickBot="1" x14ac:dyDescent="0.3">
      <c r="A2" s="1397"/>
      <c r="B2" s="1398"/>
      <c r="C2" s="1399"/>
      <c r="D2" s="889"/>
      <c r="E2" s="1403"/>
      <c r="F2" s="1404"/>
      <c r="G2" s="1404"/>
      <c r="H2" s="1404"/>
      <c r="I2" s="1404"/>
      <c r="J2" s="1404"/>
      <c r="K2" s="1404"/>
      <c r="L2" s="1404"/>
      <c r="M2" s="1404"/>
      <c r="N2" s="30"/>
      <c r="O2" s="287" t="str">
        <f ca="1">IF(ISERROR(CELL("filename",P2)),"J_MSspecific",MID(CELL("filename",P2),FIND("]",CELL("filename",P2))+1,1024))</f>
        <v>J_MSspecific</v>
      </c>
    </row>
    <row r="3" spans="1:15" s="644" customFormat="1" ht="15.75" customHeight="1" thickBot="1" x14ac:dyDescent="0.3">
      <c r="A3" s="1400"/>
      <c r="B3" s="1401"/>
      <c r="C3" s="1402"/>
      <c r="D3" s="889"/>
      <c r="E3" s="889"/>
      <c r="F3" s="1404"/>
      <c r="G3" s="1404"/>
      <c r="H3" s="1404"/>
      <c r="I3" s="1404"/>
      <c r="J3" s="1404"/>
      <c r="K3" s="1404"/>
      <c r="L3" s="1404"/>
      <c r="M3" s="1404"/>
      <c r="N3" s="30"/>
      <c r="O3" s="290"/>
    </row>
    <row r="4" spans="1:15" s="644" customFormat="1" x14ac:dyDescent="0.25">
      <c r="A4" s="154"/>
      <c r="B4" s="209"/>
      <c r="C4" s="210"/>
      <c r="D4" s="210"/>
      <c r="E4" s="211"/>
      <c r="F4" s="211"/>
      <c r="G4" s="211"/>
      <c r="H4" s="154"/>
      <c r="I4" s="154"/>
      <c r="J4" s="154"/>
      <c r="K4" s="154"/>
      <c r="L4" s="17"/>
      <c r="M4" s="17"/>
      <c r="N4" s="17"/>
      <c r="O4" s="293"/>
    </row>
    <row r="5" spans="1:15" s="644" customFormat="1" ht="23.25" customHeight="1" x14ac:dyDescent="0.25">
      <c r="A5" s="154"/>
      <c r="B5" s="212" t="s">
        <v>440</v>
      </c>
      <c r="C5" s="212" t="str">
        <f>Translations!$B$508</f>
        <v>ДОПЪЛНИТЕЛНИ ИЗИСКВАНИЯ ЗА ДАННИ ОТ СТРАНА НА ДЪРЖАВАТА ЧЛЕНКА</v>
      </c>
      <c r="D5" s="212"/>
      <c r="E5" s="212"/>
      <c r="F5" s="212"/>
      <c r="G5" s="212"/>
      <c r="H5" s="212"/>
      <c r="I5" s="212"/>
      <c r="J5" s="212"/>
      <c r="K5" s="212"/>
      <c r="L5" s="17"/>
      <c r="M5" s="17"/>
      <c r="N5" s="17"/>
      <c r="O5" s="543"/>
    </row>
    <row r="6" spans="1:15" s="644" customFormat="1" x14ac:dyDescent="0.25">
      <c r="A6" s="154"/>
      <c r="B6" s="154"/>
      <c r="C6" s="154"/>
      <c r="D6" s="154"/>
      <c r="E6" s="154"/>
      <c r="F6" s="154"/>
      <c r="G6" s="154"/>
      <c r="H6" s="154"/>
      <c r="I6" s="154"/>
      <c r="J6" s="154"/>
      <c r="K6" s="154"/>
      <c r="L6" s="17"/>
      <c r="M6" s="17"/>
      <c r="N6" s="17"/>
      <c r="O6" s="543"/>
    </row>
    <row r="7" spans="1:15" s="644" customFormat="1" ht="15.75" x14ac:dyDescent="0.25">
      <c r="A7" s="154"/>
      <c r="B7" s="182" t="s">
        <v>113</v>
      </c>
      <c r="C7" s="217" t="str">
        <f>Translations!$B$509</f>
        <v>Определя се от държавата-членка</v>
      </c>
      <c r="D7" s="217"/>
      <c r="E7" s="217"/>
      <c r="F7" s="217"/>
      <c r="G7" s="217"/>
      <c r="H7" s="217"/>
      <c r="I7" s="217"/>
      <c r="J7" s="217"/>
      <c r="K7" s="217"/>
      <c r="L7" s="217"/>
      <c r="M7" s="217"/>
      <c r="N7" s="17"/>
      <c r="O7" s="543"/>
    </row>
    <row r="8" spans="1:15" s="644" customFormat="1" ht="5.0999999999999996" customHeight="1" x14ac:dyDescent="0.25">
      <c r="A8" s="154"/>
      <c r="B8" s="154"/>
      <c r="C8" s="154"/>
      <c r="D8" s="154"/>
      <c r="E8" s="154"/>
      <c r="F8" s="154"/>
      <c r="G8" s="154"/>
      <c r="H8" s="154"/>
      <c r="I8" s="154"/>
      <c r="J8" s="154"/>
      <c r="K8" s="154"/>
      <c r="L8" s="17"/>
      <c r="M8" s="17"/>
      <c r="N8" s="17"/>
      <c r="O8" s="543"/>
    </row>
    <row r="9" spans="1:15" s="644" customFormat="1" ht="12.75" x14ac:dyDescent="0.2">
      <c r="A9" s="30"/>
      <c r="B9" s="30"/>
      <c r="C9" s="30"/>
      <c r="D9" s="30"/>
      <c r="E9" s="30"/>
      <c r="F9" s="30"/>
      <c r="G9" s="30"/>
      <c r="H9" s="30"/>
      <c r="I9" s="30"/>
      <c r="J9" s="30"/>
      <c r="K9" s="30"/>
      <c r="L9" s="30"/>
      <c r="M9" s="30"/>
      <c r="N9" s="30"/>
      <c r="O9" s="547"/>
    </row>
    <row r="71" spans="15:15" x14ac:dyDescent="0.25">
      <c r="O71" s="19" t="s">
        <v>259</v>
      </c>
    </row>
  </sheetData>
  <sheetProtection sheet="1" objects="1" scenarios="1" formatCells="0" formatColumns="0" formatRows="0"/>
  <mergeCells count="1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s>
  <hyperlinks>
    <hyperlink ref="F1:G1" location="JUMP_TOC_Home" display="Table of contents"/>
  </hyperlinks>
  <pageMargins left="0.70866141732283472" right="0.70866141732283472" top="0.78740157480314965" bottom="0.78740157480314965" header="0.31496062992125984" footer="0.31496062992125984"/>
  <pageSetup paperSize="9" scale="94" fitToHeight="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O71"/>
  <sheetViews>
    <sheetView workbookViewId="0">
      <selection sqref="A1:C3"/>
    </sheetView>
  </sheetViews>
  <sheetFormatPr defaultColWidth="11.42578125" defaultRowHeight="15" x14ac:dyDescent="0.25"/>
  <cols>
    <col min="1" max="1" width="2.7109375" style="216" customWidth="1"/>
    <col min="2" max="3" width="4.7109375" style="216" customWidth="1"/>
    <col min="4" max="13" width="12.7109375" style="216" customWidth="1"/>
    <col min="14" max="14" width="11.42578125" style="173"/>
    <col min="15" max="15" width="9.140625" style="543" hidden="1" customWidth="1"/>
    <col min="16" max="16384" width="11.42578125" style="173"/>
  </cols>
  <sheetData>
    <row r="1" spans="1:15" s="30" customFormat="1" ht="15.75" customHeight="1" thickBot="1" x14ac:dyDescent="0.3">
      <c r="A1" s="1395" t="str">
        <f>Translations!$B$510</f>
        <v>K. 
Коментари</v>
      </c>
      <c r="B1" s="1396"/>
      <c r="C1" s="975"/>
      <c r="D1" s="189" t="str">
        <f>Translations!$B$2</f>
        <v>Навигационна зона:</v>
      </c>
      <c r="E1" s="208"/>
      <c r="F1" s="892" t="str">
        <f>Translations!$B$14</f>
        <v>Съдържание</v>
      </c>
      <c r="G1" s="889"/>
      <c r="H1" s="889"/>
      <c r="I1" s="889"/>
      <c r="J1" s="889"/>
      <c r="K1" s="889"/>
      <c r="L1" s="889"/>
      <c r="M1" s="889"/>
      <c r="N1" s="17"/>
      <c r="O1" s="166" t="s">
        <v>248</v>
      </c>
    </row>
    <row r="2" spans="1:15" s="30" customFormat="1" ht="15.75" customHeight="1" thickBot="1" x14ac:dyDescent="0.25">
      <c r="A2" s="1397"/>
      <c r="B2" s="1398"/>
      <c r="C2" s="1399"/>
      <c r="D2" s="889"/>
      <c r="E2" s="1403"/>
      <c r="F2" s="1404"/>
      <c r="G2" s="1404"/>
      <c r="H2" s="1404"/>
      <c r="I2" s="1404"/>
      <c r="J2" s="1404"/>
      <c r="K2" s="1404"/>
      <c r="L2" s="1404"/>
      <c r="M2" s="1404"/>
      <c r="N2" s="17"/>
      <c r="O2" s="287" t="str">
        <f ca="1">IF(ISERROR(CELL("filename",P2)),"K_Comments",MID(CELL("filename",P2),FIND("]",CELL("filename",P2))+1,1024))</f>
        <v>K_Comments</v>
      </c>
    </row>
    <row r="3" spans="1:15" s="30" customFormat="1" ht="15.75" customHeight="1" thickBot="1" x14ac:dyDescent="0.25">
      <c r="A3" s="1400"/>
      <c r="B3" s="1401"/>
      <c r="C3" s="1402"/>
      <c r="D3" s="889"/>
      <c r="E3" s="889"/>
      <c r="F3" s="1404"/>
      <c r="G3" s="1404"/>
      <c r="H3" s="1404"/>
      <c r="I3" s="1404"/>
      <c r="J3" s="1404"/>
      <c r="K3" s="1404"/>
      <c r="L3" s="1404"/>
      <c r="M3" s="1404"/>
      <c r="N3" s="17"/>
      <c r="O3" s="290"/>
    </row>
    <row r="4" spans="1:15" s="30" customFormat="1" x14ac:dyDescent="0.25">
      <c r="A4" s="154"/>
      <c r="B4" s="209"/>
      <c r="C4" s="210"/>
      <c r="D4" s="210"/>
      <c r="E4" s="211"/>
      <c r="F4" s="211"/>
      <c r="G4" s="211"/>
      <c r="H4" s="154"/>
      <c r="I4" s="154"/>
      <c r="J4" s="154"/>
      <c r="K4" s="154"/>
      <c r="L4" s="17"/>
      <c r="M4" s="17"/>
      <c r="N4" s="17"/>
      <c r="O4" s="293"/>
    </row>
    <row r="5" spans="1:15" s="30" customFormat="1" ht="23.25" customHeight="1" x14ac:dyDescent="0.25">
      <c r="A5" s="154"/>
      <c r="B5" s="212" t="s">
        <v>885</v>
      </c>
      <c r="C5" s="983" t="str">
        <f>Translations!$B$511</f>
        <v>КОМЕНТАРИ И ДОПЪЛНИТЕЛНА ИНФОРМАЦИЯ</v>
      </c>
      <c r="D5" s="1004"/>
      <c r="E5" s="1004"/>
      <c r="F5" s="1004"/>
      <c r="G5" s="1004"/>
      <c r="H5" s="1004"/>
      <c r="I5" s="1004"/>
      <c r="J5" s="1004"/>
      <c r="K5" s="1004"/>
      <c r="L5" s="1004"/>
      <c r="M5" s="1004"/>
      <c r="N5" s="17"/>
      <c r="O5" s="543"/>
    </row>
    <row r="6" spans="1:15" s="30" customFormat="1" x14ac:dyDescent="0.25">
      <c r="A6" s="154"/>
      <c r="B6" s="154"/>
      <c r="C6" s="154"/>
      <c r="D6" s="154"/>
      <c r="E6" s="154"/>
      <c r="F6" s="154"/>
      <c r="G6" s="154"/>
      <c r="H6" s="154"/>
      <c r="I6" s="154"/>
      <c r="J6" s="154"/>
      <c r="K6" s="154"/>
      <c r="L6" s="17"/>
      <c r="M6" s="17"/>
      <c r="N6" s="17"/>
      <c r="O6" s="543"/>
    </row>
    <row r="7" spans="1:15" s="30" customFormat="1" ht="15.75" customHeight="1" x14ac:dyDescent="0.25">
      <c r="A7" s="154"/>
      <c r="B7" s="182" t="s">
        <v>113</v>
      </c>
      <c r="C7" s="1414" t="str">
        <f>Translations!$B$512</f>
        <v>Документи в подкрепа на настоящия доклад</v>
      </c>
      <c r="D7" s="1414"/>
      <c r="E7" s="1414"/>
      <c r="F7" s="1414"/>
      <c r="G7" s="1414"/>
      <c r="H7" s="1414"/>
      <c r="I7" s="1414"/>
      <c r="J7" s="1414"/>
      <c r="K7" s="1414"/>
      <c r="L7" s="1414"/>
      <c r="M7" s="1414"/>
      <c r="N7" s="17"/>
      <c r="O7" s="543"/>
    </row>
    <row r="8" spans="1:15" s="30" customFormat="1" ht="5.0999999999999996" customHeight="1" x14ac:dyDescent="0.25">
      <c r="A8" s="154"/>
      <c r="B8" s="154"/>
      <c r="C8" s="154"/>
      <c r="D8" s="154"/>
      <c r="E8" s="154"/>
      <c r="F8" s="154"/>
      <c r="G8" s="154"/>
      <c r="H8" s="154"/>
      <c r="I8" s="154"/>
      <c r="J8" s="154"/>
      <c r="K8" s="154"/>
      <c r="L8" s="17"/>
      <c r="M8" s="17"/>
      <c r="N8" s="17"/>
      <c r="O8" s="543"/>
    </row>
    <row r="9" spans="1:15" s="30" customFormat="1" ht="15" customHeight="1" x14ac:dyDescent="0.25">
      <c r="A9" s="154"/>
      <c r="B9" s="213"/>
      <c r="C9" s="1419" t="str">
        <f>Translations!$B$513</f>
        <v>Моля, избройте тук всички съответни документи, които са представени заедно с този план</v>
      </c>
      <c r="D9" s="1004"/>
      <c r="E9" s="1004"/>
      <c r="F9" s="1004"/>
      <c r="G9" s="1004"/>
      <c r="H9" s="1004"/>
      <c r="I9" s="1004"/>
      <c r="J9" s="1004"/>
      <c r="K9" s="1004"/>
      <c r="L9" s="1004"/>
      <c r="M9" s="1004"/>
      <c r="N9" s="17"/>
      <c r="O9" s="547"/>
    </row>
    <row r="10" spans="1:15" s="30" customFormat="1" ht="15" customHeight="1" x14ac:dyDescent="0.2">
      <c r="C10" s="1216" t="str">
        <f>Translations!$B$514</f>
        <v>Моля, посочете по-долу името(ата) на файла (ако е в електронен формат) или референтния(те) номер(а) на документа (ако е на хартиен носител):</v>
      </c>
      <c r="D10" s="1004"/>
      <c r="E10" s="1004"/>
      <c r="F10" s="1004"/>
      <c r="G10" s="1004"/>
      <c r="H10" s="1004"/>
      <c r="I10" s="1004"/>
      <c r="J10" s="1004"/>
      <c r="K10" s="1004"/>
      <c r="L10" s="1004"/>
      <c r="M10" s="1004"/>
      <c r="O10" s="543"/>
    </row>
    <row r="11" spans="1:15" s="30" customFormat="1" ht="5.0999999999999996" customHeight="1" x14ac:dyDescent="0.25">
      <c r="A11" s="154"/>
      <c r="B11" s="154"/>
      <c r="C11" s="154"/>
      <c r="D11" s="154"/>
      <c r="E11" s="154"/>
      <c r="F11" s="154"/>
      <c r="G11" s="154"/>
      <c r="H11" s="154"/>
      <c r="I11" s="154"/>
      <c r="J11" s="154"/>
      <c r="K11" s="154"/>
      <c r="L11" s="17"/>
      <c r="M11" s="17"/>
      <c r="N11" s="17"/>
      <c r="O11" s="543"/>
    </row>
    <row r="12" spans="1:15" s="30" customFormat="1" ht="12.75" x14ac:dyDescent="0.2">
      <c r="D12" s="747" t="str">
        <f>Translations!$B$515</f>
        <v>Име на файла/референция</v>
      </c>
      <c r="E12" s="748"/>
      <c r="F12" s="747" t="str">
        <f>Translations!$B$516</f>
        <v>Описание на документа</v>
      </c>
      <c r="G12" s="747"/>
      <c r="H12" s="747"/>
      <c r="I12" s="747"/>
      <c r="J12" s="747"/>
      <c r="K12" s="747"/>
      <c r="L12" s="214"/>
      <c r="M12" s="214"/>
      <c r="O12" s="543"/>
    </row>
    <row r="13" spans="1:15" s="30" customFormat="1" x14ac:dyDescent="0.2">
      <c r="D13" s="1415"/>
      <c r="E13" s="1416"/>
      <c r="F13" s="1417"/>
      <c r="G13" s="1418"/>
      <c r="H13" s="1418"/>
      <c r="I13" s="1418"/>
      <c r="J13" s="1418"/>
      <c r="K13" s="1418"/>
      <c r="L13" s="1418"/>
      <c r="M13" s="1418"/>
      <c r="O13" s="543"/>
    </row>
    <row r="14" spans="1:15" s="30" customFormat="1" x14ac:dyDescent="0.2">
      <c r="D14" s="1406"/>
      <c r="E14" s="1407"/>
      <c r="F14" s="1408"/>
      <c r="G14" s="1409"/>
      <c r="H14" s="1409"/>
      <c r="I14" s="1409"/>
      <c r="J14" s="1409"/>
      <c r="K14" s="1409"/>
      <c r="L14" s="1409"/>
      <c r="M14" s="1409"/>
      <c r="O14" s="543"/>
    </row>
    <row r="15" spans="1:15" s="30" customFormat="1" x14ac:dyDescent="0.2">
      <c r="D15" s="1406"/>
      <c r="E15" s="1407"/>
      <c r="F15" s="1408"/>
      <c r="G15" s="1409"/>
      <c r="H15" s="1409"/>
      <c r="I15" s="1409"/>
      <c r="J15" s="1409"/>
      <c r="K15" s="1409"/>
      <c r="L15" s="1409"/>
      <c r="M15" s="1409"/>
      <c r="O15" s="543"/>
    </row>
    <row r="16" spans="1:15" s="30" customFormat="1" x14ac:dyDescent="0.2">
      <c r="D16" s="1406"/>
      <c r="E16" s="1407"/>
      <c r="F16" s="1408"/>
      <c r="G16" s="1409"/>
      <c r="H16" s="1409"/>
      <c r="I16" s="1409"/>
      <c r="J16" s="1409"/>
      <c r="K16" s="1409"/>
      <c r="L16" s="1409"/>
      <c r="M16" s="1409"/>
      <c r="O16" s="543"/>
    </row>
    <row r="17" spans="1:15" s="30" customFormat="1" x14ac:dyDescent="0.2">
      <c r="D17" s="1406"/>
      <c r="E17" s="1407"/>
      <c r="F17" s="1408"/>
      <c r="G17" s="1409"/>
      <c r="H17" s="1409"/>
      <c r="I17" s="1409"/>
      <c r="J17" s="1409"/>
      <c r="K17" s="1409"/>
      <c r="L17" s="1409"/>
      <c r="M17" s="1409"/>
      <c r="O17" s="543"/>
    </row>
    <row r="18" spans="1:15" s="30" customFormat="1" x14ac:dyDescent="0.2">
      <c r="D18" s="1406"/>
      <c r="E18" s="1407"/>
      <c r="F18" s="1408"/>
      <c r="G18" s="1409"/>
      <c r="H18" s="1409"/>
      <c r="I18" s="1409"/>
      <c r="J18" s="1409"/>
      <c r="K18" s="1409"/>
      <c r="L18" s="1409"/>
      <c r="M18" s="1409"/>
      <c r="O18" s="543"/>
    </row>
    <row r="19" spans="1:15" s="30" customFormat="1" x14ac:dyDescent="0.2">
      <c r="D19" s="1406"/>
      <c r="E19" s="1407"/>
      <c r="F19" s="1408"/>
      <c r="G19" s="1409"/>
      <c r="H19" s="1409"/>
      <c r="I19" s="1409"/>
      <c r="J19" s="1409"/>
      <c r="K19" s="1409"/>
      <c r="L19" s="1409"/>
      <c r="M19" s="1409"/>
      <c r="O19" s="543"/>
    </row>
    <row r="20" spans="1:15" s="30" customFormat="1" x14ac:dyDescent="0.2">
      <c r="D20" s="1406"/>
      <c r="E20" s="1407"/>
      <c r="F20" s="1408"/>
      <c r="G20" s="1409"/>
      <c r="H20" s="1409"/>
      <c r="I20" s="1409"/>
      <c r="J20" s="1409"/>
      <c r="K20" s="1409"/>
      <c r="L20" s="1409"/>
      <c r="M20" s="1409"/>
      <c r="O20" s="543"/>
    </row>
    <row r="21" spans="1:15" s="30" customFormat="1" x14ac:dyDescent="0.2">
      <c r="D21" s="1410"/>
      <c r="E21" s="1411"/>
      <c r="F21" s="1412"/>
      <c r="G21" s="1413"/>
      <c r="H21" s="1413"/>
      <c r="I21" s="1413"/>
      <c r="J21" s="1413"/>
      <c r="K21" s="1413"/>
      <c r="L21" s="1413"/>
      <c r="M21" s="1413"/>
      <c r="O21" s="543"/>
    </row>
    <row r="22" spans="1:15" s="30" customFormat="1" ht="12.75" x14ac:dyDescent="0.2">
      <c r="O22" s="543"/>
    </row>
    <row r="23" spans="1:15" s="30" customFormat="1" ht="15.75" customHeight="1" x14ac:dyDescent="0.25">
      <c r="A23" s="154"/>
      <c r="B23" s="182" t="s">
        <v>195</v>
      </c>
      <c r="C23" s="1414" t="str">
        <f>Translations!$B$517</f>
        <v>Свободно място за всякакъв вид допълнителна информация</v>
      </c>
      <c r="D23" s="1414"/>
      <c r="E23" s="1414"/>
      <c r="F23" s="1414"/>
      <c r="G23" s="1414"/>
      <c r="H23" s="1414"/>
      <c r="I23" s="1414"/>
      <c r="J23" s="1414"/>
      <c r="K23" s="1414"/>
      <c r="L23" s="1414"/>
      <c r="M23" s="1414"/>
      <c r="N23" s="17"/>
      <c r="O23" s="543"/>
    </row>
    <row r="24" spans="1:15" s="30" customFormat="1" ht="5.0999999999999996" customHeight="1" x14ac:dyDescent="0.25">
      <c r="A24" s="154"/>
      <c r="B24" s="154"/>
      <c r="C24" s="154"/>
      <c r="D24" s="154"/>
      <c r="E24" s="154"/>
      <c r="F24" s="154"/>
      <c r="G24" s="154"/>
      <c r="H24" s="154"/>
      <c r="I24" s="154"/>
      <c r="J24" s="154"/>
      <c r="K24" s="154"/>
      <c r="L24" s="17"/>
      <c r="M24" s="17"/>
      <c r="N24" s="17"/>
      <c r="O24" s="543"/>
    </row>
    <row r="25" spans="1:15" s="30" customFormat="1" ht="30" customHeight="1" x14ac:dyDescent="0.25">
      <c r="A25" s="154"/>
      <c r="B25" s="215"/>
      <c r="C25" s="1405" t="str">
        <f>Translations!$B$518</f>
        <v>В полето по-долу можете да въведете цялата информация, която не е била подходяща за въвеждане в други листове и която смятате за важна за компетентния орган.</v>
      </c>
      <c r="D25" s="1405"/>
      <c r="E25" s="1405"/>
      <c r="F25" s="1405"/>
      <c r="G25" s="1405"/>
      <c r="H25" s="1405"/>
      <c r="I25" s="1405"/>
      <c r="J25" s="1405"/>
      <c r="K25" s="1405"/>
      <c r="L25" s="1405"/>
      <c r="M25" s="1405"/>
      <c r="N25" s="17"/>
      <c r="O25" s="543"/>
    </row>
    <row r="26" spans="1:15" s="216" customFormat="1" ht="12.75" x14ac:dyDescent="0.2">
      <c r="A26" s="482"/>
      <c r="B26" s="482"/>
      <c r="C26" s="482"/>
      <c r="D26" s="482"/>
      <c r="E26" s="482"/>
      <c r="F26" s="482"/>
      <c r="G26" s="482"/>
      <c r="H26" s="482"/>
      <c r="I26" s="482"/>
      <c r="J26" s="482"/>
      <c r="K26" s="482"/>
      <c r="L26" s="482"/>
      <c r="M26" s="482"/>
      <c r="N26" s="482"/>
      <c r="O26" s="543"/>
    </row>
    <row r="27" spans="1:15" s="216" customFormat="1" ht="12.75" x14ac:dyDescent="0.2">
      <c r="A27" s="482"/>
      <c r="B27" s="482"/>
      <c r="C27" s="482"/>
      <c r="D27" s="482"/>
      <c r="E27" s="482"/>
      <c r="F27" s="482"/>
      <c r="G27" s="482"/>
      <c r="H27" s="482"/>
      <c r="I27" s="482"/>
      <c r="J27" s="482"/>
      <c r="K27" s="482"/>
      <c r="L27" s="482"/>
      <c r="M27" s="482"/>
      <c r="N27" s="482"/>
      <c r="O27" s="543"/>
    </row>
    <row r="28" spans="1:15" s="216" customFormat="1" ht="12.75" x14ac:dyDescent="0.2">
      <c r="A28" s="482"/>
      <c r="B28" s="482"/>
      <c r="C28" s="482"/>
      <c r="D28" s="482"/>
      <c r="E28" s="482"/>
      <c r="F28" s="482"/>
      <c r="G28" s="482"/>
      <c r="H28" s="482"/>
      <c r="I28" s="482"/>
      <c r="J28" s="482"/>
      <c r="K28" s="482"/>
      <c r="L28" s="482"/>
      <c r="M28" s="482"/>
      <c r="N28" s="482"/>
      <c r="O28" s="543"/>
    </row>
    <row r="29" spans="1:15" s="216" customFormat="1" ht="12.75" x14ac:dyDescent="0.2">
      <c r="A29" s="482"/>
      <c r="B29" s="482"/>
      <c r="C29" s="482"/>
      <c r="D29" s="482"/>
      <c r="E29" s="482"/>
      <c r="F29" s="482"/>
      <c r="G29" s="482"/>
      <c r="H29" s="482"/>
      <c r="I29" s="482"/>
      <c r="J29" s="482"/>
      <c r="K29" s="482"/>
      <c r="L29" s="482"/>
      <c r="M29" s="482"/>
      <c r="N29" s="482"/>
      <c r="O29" s="543"/>
    </row>
    <row r="30" spans="1:15" s="216" customFormat="1" ht="12.75" x14ac:dyDescent="0.2">
      <c r="A30" s="482"/>
      <c r="B30" s="482"/>
      <c r="C30" s="482"/>
      <c r="D30" s="482"/>
      <c r="E30" s="482"/>
      <c r="F30" s="482"/>
      <c r="G30" s="482"/>
      <c r="H30" s="482"/>
      <c r="I30" s="482"/>
      <c r="J30" s="482"/>
      <c r="K30" s="482"/>
      <c r="L30" s="482"/>
      <c r="M30" s="482"/>
      <c r="N30" s="482"/>
      <c r="O30" s="543"/>
    </row>
    <row r="31" spans="1:15" s="216" customFormat="1" ht="12.75" x14ac:dyDescent="0.2">
      <c r="A31" s="482"/>
      <c r="B31" s="482"/>
      <c r="C31" s="482"/>
      <c r="D31" s="482"/>
      <c r="E31" s="482"/>
      <c r="F31" s="482"/>
      <c r="G31" s="482"/>
      <c r="H31" s="482"/>
      <c r="I31" s="482"/>
      <c r="J31" s="482"/>
      <c r="K31" s="482"/>
      <c r="L31" s="482"/>
      <c r="M31" s="482"/>
      <c r="N31" s="482"/>
      <c r="O31" s="543"/>
    </row>
    <row r="32" spans="1:15" s="216" customFormat="1" ht="12.75" x14ac:dyDescent="0.2">
      <c r="A32" s="482"/>
      <c r="B32" s="482"/>
      <c r="C32" s="482"/>
      <c r="D32" s="482"/>
      <c r="E32" s="482"/>
      <c r="F32" s="482"/>
      <c r="G32" s="482"/>
      <c r="H32" s="482"/>
      <c r="I32" s="482"/>
      <c r="J32" s="482"/>
      <c r="K32" s="482"/>
      <c r="L32" s="482"/>
      <c r="M32" s="482"/>
      <c r="N32" s="482"/>
      <c r="O32" s="543"/>
    </row>
    <row r="33" spans="1:15" s="216" customFormat="1" ht="12.75" x14ac:dyDescent="0.2">
      <c r="A33" s="482"/>
      <c r="B33" s="482"/>
      <c r="C33" s="482"/>
      <c r="D33" s="482"/>
      <c r="E33" s="482"/>
      <c r="F33" s="482"/>
      <c r="G33" s="482"/>
      <c r="H33" s="482"/>
      <c r="I33" s="482"/>
      <c r="J33" s="482"/>
      <c r="K33" s="482"/>
      <c r="L33" s="482"/>
      <c r="M33" s="482"/>
      <c r="N33" s="482"/>
      <c r="O33" s="543"/>
    </row>
    <row r="34" spans="1:15" s="216" customFormat="1" ht="12.75" x14ac:dyDescent="0.2">
      <c r="A34" s="482"/>
      <c r="B34" s="482"/>
      <c r="C34" s="482"/>
      <c r="D34" s="482"/>
      <c r="E34" s="482"/>
      <c r="F34" s="482"/>
      <c r="G34" s="482"/>
      <c r="H34" s="482"/>
      <c r="I34" s="482"/>
      <c r="J34" s="482"/>
      <c r="K34" s="482"/>
      <c r="L34" s="482"/>
      <c r="M34" s="482"/>
      <c r="N34" s="482"/>
      <c r="O34" s="543"/>
    </row>
    <row r="35" spans="1:15" s="216" customFormat="1" ht="12.75" x14ac:dyDescent="0.2">
      <c r="A35" s="482"/>
      <c r="B35" s="482"/>
      <c r="C35" s="482"/>
      <c r="D35" s="482"/>
      <c r="E35" s="482"/>
      <c r="F35" s="482"/>
      <c r="G35" s="482"/>
      <c r="H35" s="482"/>
      <c r="I35" s="482"/>
      <c r="J35" s="482"/>
      <c r="K35" s="482"/>
      <c r="L35" s="482"/>
      <c r="M35" s="482"/>
      <c r="N35" s="482"/>
      <c r="O35" s="543"/>
    </row>
    <row r="36" spans="1:15" s="216" customFormat="1" ht="12.75" x14ac:dyDescent="0.2">
      <c r="A36" s="482"/>
      <c r="B36" s="482"/>
      <c r="C36" s="482"/>
      <c r="D36" s="482"/>
      <c r="E36" s="482"/>
      <c r="F36" s="482"/>
      <c r="G36" s="482"/>
      <c r="H36" s="482"/>
      <c r="I36" s="482"/>
      <c r="J36" s="482"/>
      <c r="K36" s="482"/>
      <c r="L36" s="482"/>
      <c r="M36" s="482"/>
      <c r="N36" s="482"/>
      <c r="O36" s="543"/>
    </row>
    <row r="37" spans="1:15" s="216" customFormat="1" ht="12.75" x14ac:dyDescent="0.2">
      <c r="A37" s="482"/>
      <c r="B37" s="482"/>
      <c r="C37" s="482"/>
      <c r="D37" s="482"/>
      <c r="E37" s="482"/>
      <c r="F37" s="482"/>
      <c r="G37" s="482"/>
      <c r="H37" s="482"/>
      <c r="I37" s="482"/>
      <c r="J37" s="482"/>
      <c r="K37" s="482"/>
      <c r="L37" s="482"/>
      <c r="M37" s="482"/>
      <c r="N37" s="482"/>
      <c r="O37" s="543"/>
    </row>
    <row r="38" spans="1:15" s="216" customFormat="1" ht="12.75" x14ac:dyDescent="0.2">
      <c r="A38" s="482"/>
      <c r="B38" s="482"/>
      <c r="C38" s="482"/>
      <c r="D38" s="482"/>
      <c r="E38" s="482"/>
      <c r="F38" s="482"/>
      <c r="G38" s="482"/>
      <c r="H38" s="482"/>
      <c r="I38" s="482"/>
      <c r="J38" s="482"/>
      <c r="K38" s="482"/>
      <c r="L38" s="482"/>
      <c r="M38" s="482"/>
      <c r="N38" s="482"/>
      <c r="O38" s="543"/>
    </row>
    <row r="39" spans="1:15" s="216" customFormat="1" ht="12.75" x14ac:dyDescent="0.2">
      <c r="A39" s="482"/>
      <c r="B39" s="482"/>
      <c r="C39" s="482"/>
      <c r="D39" s="482"/>
      <c r="E39" s="482"/>
      <c r="F39" s="482"/>
      <c r="G39" s="482"/>
      <c r="H39" s="482"/>
      <c r="I39" s="482"/>
      <c r="J39" s="482"/>
      <c r="K39" s="482"/>
      <c r="L39" s="482"/>
      <c r="M39" s="482"/>
      <c r="N39" s="482"/>
      <c r="O39" s="543"/>
    </row>
    <row r="40" spans="1:15" s="216" customFormat="1" ht="12.75" x14ac:dyDescent="0.2">
      <c r="A40" s="482"/>
      <c r="B40" s="482"/>
      <c r="C40" s="482"/>
      <c r="D40" s="482"/>
      <c r="E40" s="482"/>
      <c r="F40" s="482"/>
      <c r="G40" s="482"/>
      <c r="H40" s="482"/>
      <c r="I40" s="482"/>
      <c r="J40" s="482"/>
      <c r="K40" s="482"/>
      <c r="L40" s="482"/>
      <c r="M40" s="482"/>
      <c r="N40" s="482"/>
      <c r="O40" s="543"/>
    </row>
    <row r="41" spans="1:15" s="216" customFormat="1" ht="12.75" x14ac:dyDescent="0.2">
      <c r="A41" s="482"/>
      <c r="B41" s="482"/>
      <c r="C41" s="482"/>
      <c r="D41" s="482"/>
      <c r="E41" s="482"/>
      <c r="F41" s="482"/>
      <c r="G41" s="482"/>
      <c r="H41" s="482"/>
      <c r="I41" s="482"/>
      <c r="J41" s="482"/>
      <c r="K41" s="482"/>
      <c r="L41" s="482"/>
      <c r="M41" s="482"/>
      <c r="N41" s="482"/>
      <c r="O41" s="543"/>
    </row>
    <row r="42" spans="1:15" s="216" customFormat="1" ht="12.75" x14ac:dyDescent="0.2">
      <c r="A42" s="482"/>
      <c r="B42" s="482"/>
      <c r="C42" s="482"/>
      <c r="D42" s="482"/>
      <c r="E42" s="482"/>
      <c r="F42" s="482"/>
      <c r="G42" s="482"/>
      <c r="H42" s="482"/>
      <c r="I42" s="482"/>
      <c r="J42" s="482"/>
      <c r="K42" s="482"/>
      <c r="L42" s="482"/>
      <c r="M42" s="482"/>
      <c r="N42" s="482"/>
      <c r="O42" s="543"/>
    </row>
    <row r="43" spans="1:15" s="216" customFormat="1" ht="12.75" x14ac:dyDescent="0.2">
      <c r="A43" s="482"/>
      <c r="B43" s="482"/>
      <c r="C43" s="482"/>
      <c r="D43" s="482"/>
      <c r="E43" s="482"/>
      <c r="F43" s="482"/>
      <c r="G43" s="482"/>
      <c r="H43" s="482"/>
      <c r="I43" s="482"/>
      <c r="J43" s="482"/>
      <c r="K43" s="482"/>
      <c r="L43" s="482"/>
      <c r="M43" s="482"/>
      <c r="N43" s="482"/>
      <c r="O43" s="543"/>
    </row>
    <row r="44" spans="1:15" s="216" customFormat="1" ht="12.75" x14ac:dyDescent="0.2">
      <c r="A44" s="482"/>
      <c r="B44" s="482"/>
      <c r="C44" s="482"/>
      <c r="D44" s="482"/>
      <c r="E44" s="482"/>
      <c r="F44" s="482"/>
      <c r="G44" s="482"/>
      <c r="H44" s="482"/>
      <c r="I44" s="482"/>
      <c r="J44" s="482"/>
      <c r="K44" s="482"/>
      <c r="L44" s="482"/>
      <c r="M44" s="482"/>
      <c r="N44" s="482"/>
      <c r="O44" s="543"/>
    </row>
    <row r="45" spans="1:15" s="216" customFormat="1" ht="12.75" x14ac:dyDescent="0.2">
      <c r="A45" s="482"/>
      <c r="B45" s="482"/>
      <c r="C45" s="482"/>
      <c r="D45" s="482"/>
      <c r="E45" s="482"/>
      <c r="F45" s="482"/>
      <c r="G45" s="482"/>
      <c r="H45" s="482"/>
      <c r="I45" s="482"/>
      <c r="J45" s="482"/>
      <c r="K45" s="482"/>
      <c r="L45" s="482"/>
      <c r="M45" s="482"/>
      <c r="N45" s="482"/>
      <c r="O45" s="543"/>
    </row>
    <row r="46" spans="1:15" s="216" customFormat="1" ht="12.75" x14ac:dyDescent="0.2">
      <c r="A46" s="482"/>
      <c r="B46" s="482"/>
      <c r="C46" s="482"/>
      <c r="D46" s="482"/>
      <c r="E46" s="482"/>
      <c r="F46" s="482"/>
      <c r="G46" s="482"/>
      <c r="H46" s="482"/>
      <c r="I46" s="482"/>
      <c r="J46" s="482"/>
      <c r="K46" s="482"/>
      <c r="L46" s="482"/>
      <c r="M46" s="482"/>
      <c r="N46" s="482"/>
      <c r="O46" s="543"/>
    </row>
    <row r="47" spans="1:15" s="216" customFormat="1" ht="12.75" x14ac:dyDescent="0.2">
      <c r="A47" s="482"/>
      <c r="B47" s="482"/>
      <c r="C47" s="482"/>
      <c r="D47" s="482"/>
      <c r="E47" s="482"/>
      <c r="F47" s="482"/>
      <c r="G47" s="482"/>
      <c r="H47" s="482"/>
      <c r="I47" s="482"/>
      <c r="J47" s="482"/>
      <c r="K47" s="482"/>
      <c r="L47" s="482"/>
      <c r="M47" s="482"/>
      <c r="N47" s="482"/>
      <c r="O47" s="543"/>
    </row>
    <row r="48" spans="1:15" s="216" customFormat="1" ht="12.75" x14ac:dyDescent="0.2">
      <c r="A48" s="482"/>
      <c r="B48" s="482"/>
      <c r="C48" s="482"/>
      <c r="D48" s="482"/>
      <c r="E48" s="482"/>
      <c r="F48" s="482"/>
      <c r="G48" s="482"/>
      <c r="H48" s="482"/>
      <c r="I48" s="482"/>
      <c r="J48" s="482"/>
      <c r="K48" s="482"/>
      <c r="L48" s="482"/>
      <c r="M48" s="482"/>
      <c r="N48" s="482"/>
      <c r="O48" s="543"/>
    </row>
    <row r="49" spans="1:15" s="216" customFormat="1" ht="12.75" x14ac:dyDescent="0.2">
      <c r="A49" s="482"/>
      <c r="B49" s="482"/>
      <c r="C49" s="482"/>
      <c r="D49" s="482"/>
      <c r="E49" s="482"/>
      <c r="F49" s="482"/>
      <c r="G49" s="482"/>
      <c r="H49" s="482"/>
      <c r="I49" s="482"/>
      <c r="J49" s="482"/>
      <c r="K49" s="482"/>
      <c r="L49" s="482"/>
      <c r="M49" s="482"/>
      <c r="N49" s="482"/>
      <c r="O49" s="543"/>
    </row>
    <row r="50" spans="1:15" s="216" customFormat="1" ht="12.75" x14ac:dyDescent="0.2">
      <c r="A50" s="482"/>
      <c r="B50" s="482"/>
      <c r="C50" s="482"/>
      <c r="D50" s="482"/>
      <c r="E50" s="482"/>
      <c r="F50" s="482"/>
      <c r="G50" s="482"/>
      <c r="H50" s="482"/>
      <c r="I50" s="482"/>
      <c r="J50" s="482"/>
      <c r="K50" s="482"/>
      <c r="L50" s="482"/>
      <c r="M50" s="482"/>
      <c r="N50" s="482"/>
      <c r="O50" s="543"/>
    </row>
    <row r="51" spans="1:15" s="216" customFormat="1" ht="12.75" x14ac:dyDescent="0.2">
      <c r="A51" s="482"/>
      <c r="B51" s="482"/>
      <c r="C51" s="482"/>
      <c r="D51" s="482"/>
      <c r="E51" s="482"/>
      <c r="F51" s="482"/>
      <c r="G51" s="482"/>
      <c r="H51" s="482"/>
      <c r="I51" s="482"/>
      <c r="J51" s="482"/>
      <c r="K51" s="482"/>
      <c r="L51" s="482"/>
      <c r="M51" s="482"/>
      <c r="N51" s="482"/>
      <c r="O51" s="543"/>
    </row>
    <row r="52" spans="1:15" s="216" customFormat="1" ht="12.75" x14ac:dyDescent="0.2">
      <c r="A52" s="482"/>
      <c r="B52" s="482"/>
      <c r="C52" s="482"/>
      <c r="D52" s="482"/>
      <c r="E52" s="482"/>
      <c r="F52" s="482"/>
      <c r="G52" s="482"/>
      <c r="H52" s="482"/>
      <c r="I52" s="482"/>
      <c r="J52" s="482"/>
      <c r="K52" s="482"/>
      <c r="L52" s="482"/>
      <c r="M52" s="482"/>
      <c r="N52" s="482"/>
      <c r="O52" s="543"/>
    </row>
    <row r="53" spans="1:15" s="216" customFormat="1" ht="12.75" x14ac:dyDescent="0.2">
      <c r="A53" s="482"/>
      <c r="B53" s="482"/>
      <c r="C53" s="482"/>
      <c r="D53" s="482"/>
      <c r="E53" s="482"/>
      <c r="F53" s="482"/>
      <c r="G53" s="482"/>
      <c r="H53" s="482"/>
      <c r="I53" s="482"/>
      <c r="J53" s="482"/>
      <c r="K53" s="482"/>
      <c r="L53" s="482"/>
      <c r="M53" s="482"/>
      <c r="N53" s="482"/>
      <c r="O53" s="543"/>
    </row>
    <row r="54" spans="1:15" s="216" customFormat="1" ht="12.75" x14ac:dyDescent="0.2">
      <c r="A54" s="482"/>
      <c r="B54" s="482"/>
      <c r="C54" s="482"/>
      <c r="D54" s="482"/>
      <c r="E54" s="482"/>
      <c r="F54" s="482"/>
      <c r="G54" s="482"/>
      <c r="H54" s="482"/>
      <c r="I54" s="482"/>
      <c r="J54" s="482"/>
      <c r="K54" s="482"/>
      <c r="L54" s="482"/>
      <c r="M54" s="482"/>
      <c r="N54" s="482"/>
      <c r="O54" s="543"/>
    </row>
    <row r="55" spans="1:15" s="216" customFormat="1" ht="12.75" x14ac:dyDescent="0.2">
      <c r="A55" s="482"/>
      <c r="B55" s="482"/>
      <c r="C55" s="482"/>
      <c r="D55" s="482"/>
      <c r="E55" s="482"/>
      <c r="F55" s="482"/>
      <c r="G55" s="482"/>
      <c r="H55" s="482"/>
      <c r="I55" s="482"/>
      <c r="J55" s="482"/>
      <c r="K55" s="482"/>
      <c r="L55" s="482"/>
      <c r="M55" s="482"/>
      <c r="N55" s="482"/>
      <c r="O55" s="543"/>
    </row>
    <row r="56" spans="1:15" s="216" customFormat="1" ht="12.75" x14ac:dyDescent="0.2">
      <c r="A56" s="482"/>
      <c r="B56" s="482"/>
      <c r="C56" s="482"/>
      <c r="D56" s="482"/>
      <c r="E56" s="482"/>
      <c r="F56" s="482"/>
      <c r="G56" s="482"/>
      <c r="H56" s="482"/>
      <c r="I56" s="482"/>
      <c r="J56" s="482"/>
      <c r="K56" s="482"/>
      <c r="L56" s="482"/>
      <c r="M56" s="482"/>
      <c r="N56" s="482"/>
      <c r="O56" s="543"/>
    </row>
    <row r="57" spans="1:15" s="216" customFormat="1" ht="12.75" x14ac:dyDescent="0.2">
      <c r="A57" s="482"/>
      <c r="B57" s="482"/>
      <c r="C57" s="482"/>
      <c r="D57" s="482"/>
      <c r="E57" s="482"/>
      <c r="F57" s="482"/>
      <c r="G57" s="482"/>
      <c r="H57" s="482"/>
      <c r="I57" s="482"/>
      <c r="J57" s="482"/>
      <c r="K57" s="482"/>
      <c r="L57" s="482"/>
      <c r="M57" s="482"/>
      <c r="N57" s="482"/>
      <c r="O57" s="543"/>
    </row>
    <row r="58" spans="1:15" s="216" customFormat="1" ht="12.75" x14ac:dyDescent="0.2">
      <c r="A58" s="482"/>
      <c r="B58" s="482"/>
      <c r="C58" s="482"/>
      <c r="D58" s="482"/>
      <c r="E58" s="482"/>
      <c r="F58" s="482"/>
      <c r="G58" s="482"/>
      <c r="H58" s="482"/>
      <c r="I58" s="482"/>
      <c r="J58" s="482"/>
      <c r="K58" s="482"/>
      <c r="L58" s="482"/>
      <c r="M58" s="482"/>
      <c r="N58" s="482"/>
      <c r="O58" s="543"/>
    </row>
    <row r="59" spans="1:15" s="216" customFormat="1" ht="12.75" x14ac:dyDescent="0.2">
      <c r="A59" s="482"/>
      <c r="B59" s="482"/>
      <c r="C59" s="482"/>
      <c r="D59" s="482"/>
      <c r="E59" s="482"/>
      <c r="F59" s="482"/>
      <c r="G59" s="482"/>
      <c r="H59" s="482"/>
      <c r="I59" s="482"/>
      <c r="J59" s="482"/>
      <c r="K59" s="482"/>
      <c r="L59" s="482"/>
      <c r="M59" s="482"/>
      <c r="N59" s="482"/>
      <c r="O59" s="543"/>
    </row>
    <row r="60" spans="1:15" s="216" customFormat="1" ht="12.75" x14ac:dyDescent="0.2">
      <c r="A60" s="482"/>
      <c r="B60" s="482"/>
      <c r="C60" s="482"/>
      <c r="D60" s="482"/>
      <c r="E60" s="482"/>
      <c r="F60" s="482"/>
      <c r="G60" s="482"/>
      <c r="H60" s="482"/>
      <c r="I60" s="482"/>
      <c r="J60" s="482"/>
      <c r="K60" s="482"/>
      <c r="L60" s="482"/>
      <c r="M60" s="482"/>
      <c r="N60" s="482"/>
      <c r="O60" s="543"/>
    </row>
    <row r="61" spans="1:15" s="216" customFormat="1" ht="12.75" x14ac:dyDescent="0.2">
      <c r="A61" s="482"/>
      <c r="B61" s="482"/>
      <c r="C61" s="482"/>
      <c r="D61" s="482"/>
      <c r="E61" s="482"/>
      <c r="F61" s="482"/>
      <c r="G61" s="482"/>
      <c r="H61" s="482"/>
      <c r="I61" s="482"/>
      <c r="J61" s="482"/>
      <c r="K61" s="482"/>
      <c r="L61" s="482"/>
      <c r="M61" s="482"/>
      <c r="N61" s="482"/>
      <c r="O61" s="543"/>
    </row>
    <row r="62" spans="1:15" s="216" customFormat="1" ht="12.75" x14ac:dyDescent="0.2">
      <c r="A62" s="482"/>
      <c r="B62" s="482"/>
      <c r="C62" s="482"/>
      <c r="D62" s="482"/>
      <c r="E62" s="482"/>
      <c r="F62" s="482"/>
      <c r="G62" s="482"/>
      <c r="H62" s="482"/>
      <c r="I62" s="482"/>
      <c r="J62" s="482"/>
      <c r="K62" s="482"/>
      <c r="L62" s="482"/>
      <c r="M62" s="482"/>
      <c r="N62" s="482"/>
      <c r="O62" s="543"/>
    </row>
    <row r="63" spans="1:15" s="216" customFormat="1" ht="12.75" x14ac:dyDescent="0.2">
      <c r="A63" s="482"/>
      <c r="B63" s="482"/>
      <c r="C63" s="482"/>
      <c r="D63" s="482"/>
      <c r="E63" s="482"/>
      <c r="F63" s="482"/>
      <c r="G63" s="482"/>
      <c r="H63" s="482"/>
      <c r="I63" s="482"/>
      <c r="J63" s="482"/>
      <c r="K63" s="482"/>
      <c r="L63" s="482"/>
      <c r="M63" s="482"/>
      <c r="N63" s="482"/>
      <c r="O63" s="543"/>
    </row>
    <row r="64" spans="1:15" s="216" customFormat="1" ht="12.75" x14ac:dyDescent="0.2">
      <c r="A64" s="482"/>
      <c r="B64" s="482"/>
      <c r="C64" s="482"/>
      <c r="D64" s="482"/>
      <c r="E64" s="482"/>
      <c r="F64" s="482"/>
      <c r="G64" s="482"/>
      <c r="H64" s="482"/>
      <c r="I64" s="482"/>
      <c r="J64" s="482"/>
      <c r="K64" s="482"/>
      <c r="L64" s="482"/>
      <c r="M64" s="482"/>
      <c r="N64" s="482"/>
      <c r="O64" s="543"/>
    </row>
    <row r="65" spans="1:15" s="216" customFormat="1" ht="12.75" x14ac:dyDescent="0.2">
      <c r="A65" s="482"/>
      <c r="B65" s="482"/>
      <c r="C65" s="482"/>
      <c r="D65" s="482"/>
      <c r="E65" s="482"/>
      <c r="F65" s="482"/>
      <c r="G65" s="482"/>
      <c r="H65" s="482"/>
      <c r="I65" s="482"/>
      <c r="J65" s="482"/>
      <c r="K65" s="482"/>
      <c r="L65" s="482"/>
      <c r="M65" s="482"/>
      <c r="N65" s="482"/>
      <c r="O65" s="543"/>
    </row>
    <row r="66" spans="1:15" s="216" customFormat="1" ht="12.75" x14ac:dyDescent="0.2">
      <c r="A66" s="482"/>
      <c r="B66" s="482"/>
      <c r="C66" s="482"/>
      <c r="D66" s="482"/>
      <c r="E66" s="482"/>
      <c r="F66" s="482"/>
      <c r="G66" s="482"/>
      <c r="H66" s="482"/>
      <c r="I66" s="482"/>
      <c r="J66" s="482"/>
      <c r="K66" s="482"/>
      <c r="L66" s="482"/>
      <c r="M66" s="482"/>
      <c r="N66" s="482"/>
      <c r="O66" s="543"/>
    </row>
    <row r="67" spans="1:15" s="216" customFormat="1" ht="12.75" x14ac:dyDescent="0.2">
      <c r="A67" s="482"/>
      <c r="B67" s="482"/>
      <c r="C67" s="482"/>
      <c r="D67" s="482"/>
      <c r="E67" s="482"/>
      <c r="F67" s="482"/>
      <c r="G67" s="482"/>
      <c r="H67" s="482"/>
      <c r="I67" s="482"/>
      <c r="J67" s="482"/>
      <c r="K67" s="482"/>
      <c r="L67" s="482"/>
      <c r="M67" s="482"/>
      <c r="N67" s="482"/>
      <c r="O67" s="543"/>
    </row>
    <row r="68" spans="1:15" s="216" customFormat="1" ht="12.75" x14ac:dyDescent="0.2">
      <c r="A68" s="482"/>
      <c r="B68" s="482"/>
      <c r="C68" s="482"/>
      <c r="D68" s="482"/>
      <c r="E68" s="482"/>
      <c r="F68" s="482"/>
      <c r="G68" s="482"/>
      <c r="H68" s="482"/>
      <c r="I68" s="482"/>
      <c r="J68" s="482"/>
      <c r="K68" s="482"/>
      <c r="L68" s="482"/>
      <c r="M68" s="482"/>
      <c r="N68" s="482"/>
      <c r="O68" s="543"/>
    </row>
    <row r="69" spans="1:15" s="216" customFormat="1" ht="12.75" x14ac:dyDescent="0.2">
      <c r="A69" s="482"/>
      <c r="B69" s="482"/>
      <c r="C69" s="482"/>
      <c r="D69" s="482"/>
      <c r="E69" s="482"/>
      <c r="F69" s="482"/>
      <c r="G69" s="482"/>
      <c r="H69" s="482"/>
      <c r="I69" s="482"/>
      <c r="J69" s="482"/>
      <c r="K69" s="482"/>
      <c r="L69" s="482"/>
      <c r="M69" s="482"/>
      <c r="N69" s="482"/>
      <c r="O69" s="543"/>
    </row>
    <row r="70" spans="1:15" x14ac:dyDescent="0.25">
      <c r="A70" s="482"/>
      <c r="B70" s="482"/>
      <c r="C70" s="482"/>
      <c r="D70" s="482"/>
      <c r="E70" s="482"/>
      <c r="F70" s="482"/>
      <c r="G70" s="482"/>
      <c r="H70" s="482"/>
      <c r="I70" s="482"/>
      <c r="J70" s="482"/>
      <c r="K70" s="482"/>
      <c r="L70" s="482"/>
      <c r="M70" s="482"/>
    </row>
    <row r="71" spans="1:15" x14ac:dyDescent="0.25">
      <c r="A71" s="482"/>
      <c r="B71" s="482"/>
      <c r="C71" s="482"/>
      <c r="D71" s="482"/>
      <c r="E71" s="482"/>
      <c r="F71" s="482"/>
      <c r="G71" s="482"/>
      <c r="H71" s="482"/>
      <c r="I71" s="482"/>
      <c r="J71" s="482"/>
      <c r="K71" s="482"/>
      <c r="L71" s="482"/>
      <c r="M71" s="482"/>
      <c r="O71" s="19" t="s">
        <v>259</v>
      </c>
    </row>
  </sheetData>
  <sheetProtection sheet="1" objects="1" scenarios="1" formatCells="0" formatColumns="0" formatRows="0"/>
  <mergeCells count="39">
    <mergeCell ref="C5:M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 ref="C10:M10"/>
    <mergeCell ref="D13:E13"/>
    <mergeCell ref="F13:M13"/>
    <mergeCell ref="C7:M7"/>
    <mergeCell ref="C9:M9"/>
    <mergeCell ref="D14:E14"/>
    <mergeCell ref="F14:M14"/>
    <mergeCell ref="D15:E15"/>
    <mergeCell ref="F15:M15"/>
    <mergeCell ref="D16:E16"/>
    <mergeCell ref="F16:M16"/>
    <mergeCell ref="C25:M25"/>
    <mergeCell ref="D17:E17"/>
    <mergeCell ref="F17:M17"/>
    <mergeCell ref="D18:E18"/>
    <mergeCell ref="F18:M18"/>
    <mergeCell ref="D19:E19"/>
    <mergeCell ref="F19:M19"/>
    <mergeCell ref="D20:E20"/>
    <mergeCell ref="F20:M20"/>
    <mergeCell ref="D21:E21"/>
    <mergeCell ref="F21:M21"/>
    <mergeCell ref="C23:M23"/>
  </mergeCells>
  <hyperlinks>
    <hyperlink ref="F1:G1" location="JUMP_TOC_Home" display="Table of contents"/>
  </hyperlinks>
  <pageMargins left="0.70866141732283472" right="0.70866141732283472" top="0.78740157480314965" bottom="0.78740157480314965" header="0.31496062992125984" footer="0.31496062992125984"/>
  <pageSetup paperSize="9" scale="63" fitToHeight="3"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0000FF"/>
  </sheetPr>
  <dimension ref="A1"/>
  <sheetViews>
    <sheetView workbookViewId="0"/>
  </sheetViews>
  <sheetFormatPr defaultColWidth="11.42578125" defaultRowHeight="15" x14ac:dyDescent="0.25"/>
  <cols>
    <col min="1" max="16384" width="11.42578125" style="173"/>
  </cols>
  <sheetData/>
  <sheetProtection sheet="1" objects="1" scenarios="1" formatCells="0" formatColumns="0" formatRows="0"/>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tabColor rgb="FF0000FF"/>
  </sheetPr>
  <dimension ref="A1:AF195"/>
  <sheetViews>
    <sheetView zoomScaleNormal="100" workbookViewId="0"/>
  </sheetViews>
  <sheetFormatPr defaultColWidth="11.42578125" defaultRowHeight="12.75" x14ac:dyDescent="0.2"/>
  <cols>
    <col min="1" max="1" width="30.7109375" style="200" customWidth="1"/>
    <col min="2" max="16384" width="11.42578125" style="200"/>
  </cols>
  <sheetData>
    <row r="1" spans="1:32" x14ac:dyDescent="0.2">
      <c r="A1" s="1" t="str">
        <f>Translations!$B$327</f>
        <v>Име</v>
      </c>
      <c r="B1" s="1" t="str">
        <f>Translations!$B$328</f>
        <v>Постоянно</v>
      </c>
      <c r="C1" s="1" t="str">
        <f>Translations!$B$329</f>
        <v>Допълнителни константи</v>
      </c>
      <c r="D1" s="194"/>
      <c r="E1" s="194"/>
      <c r="F1" s="194"/>
      <c r="G1" s="194"/>
      <c r="H1" s="194"/>
    </row>
    <row r="2" spans="1:32" x14ac:dyDescent="0.2">
      <c r="A2" s="200" t="s">
        <v>187</v>
      </c>
      <c r="B2" s="166" t="b">
        <v>1</v>
      </c>
      <c r="C2" s="166" t="b">
        <v>0</v>
      </c>
    </row>
    <row r="3" spans="1:32" x14ac:dyDescent="0.2">
      <c r="A3" s="200" t="s">
        <v>199</v>
      </c>
      <c r="B3" s="166" t="b">
        <v>1</v>
      </c>
      <c r="C3" s="166" t="b">
        <v>0</v>
      </c>
      <c r="D3" s="166" t="str">
        <f>Translations!$B$330</f>
        <v>N.A.</v>
      </c>
    </row>
    <row r="4" spans="1:32" x14ac:dyDescent="0.2">
      <c r="A4" s="200" t="s">
        <v>196</v>
      </c>
      <c r="B4" s="172" t="s">
        <v>451</v>
      </c>
      <c r="C4" s="172" t="s">
        <v>452</v>
      </c>
    </row>
    <row r="5" spans="1:32" x14ac:dyDescent="0.2">
      <c r="A5" s="200" t="s">
        <v>200</v>
      </c>
      <c r="B5" s="166" t="str">
        <f>Translations!$B$330</f>
        <v>N.A.</v>
      </c>
    </row>
    <row r="6" spans="1:32" x14ac:dyDescent="0.2">
      <c r="A6" s="200" t="s">
        <v>767</v>
      </c>
      <c r="B6" s="166" t="str">
        <f>Translations!$B$331</f>
        <v>работен проект</v>
      </c>
      <c r="C6" s="166" t="str">
        <f>Translations!$B$332</f>
        <v>представени на компетентния орган</v>
      </c>
      <c r="D6" s="166" t="str">
        <f>Translations!$B$333</f>
        <v>върнати със забележки</v>
      </c>
      <c r="E6" s="166" t="str">
        <f>Translations!$B$334</f>
        <v>приети от компетентния орган</v>
      </c>
    </row>
    <row r="7" spans="1:32" x14ac:dyDescent="0.2">
      <c r="A7" s="200" t="s">
        <v>436</v>
      </c>
      <c r="B7" s="166" t="str">
        <f>Translations!$B$335</f>
        <v>Операторът на тази инсталация потвърждава, че този план може да бъде използван от компетентния орган и Европейската комисия.</v>
      </c>
    </row>
    <row r="8" spans="1:32" x14ac:dyDescent="0.2">
      <c r="A8" s="200" t="s">
        <v>656</v>
      </c>
      <c r="B8" s="166" t="str">
        <f>Translations!$B$336</f>
        <v>Операторът на тази инсталация потвърждава съответствието на границите на емисиите на системата.</v>
      </c>
    </row>
    <row r="9" spans="1:32" x14ac:dyDescent="0.2">
      <c r="A9" s="200" t="s">
        <v>657</v>
      </c>
      <c r="B9" s="166" t="str">
        <f>Translations!$B$337</f>
        <v>Операторът на тази инсталация потвърждава съответствието на етапните и междинните етапи</v>
      </c>
    </row>
    <row r="10" spans="1:32" x14ac:dyDescent="0.2">
      <c r="A10" s="200" t="s">
        <v>658</v>
      </c>
      <c r="B10" s="166" t="str">
        <f>Translations!$B$338</f>
        <v>Операторът на тази инсталация потвърждава съответствието на целите и междинните цели</v>
      </c>
    </row>
    <row r="11" spans="1:32" x14ac:dyDescent="0.2">
      <c r="A11" s="200" t="s">
        <v>125</v>
      </c>
      <c r="B11" s="166" t="str">
        <f>Translations!$B$339</f>
        <v>Австрия</v>
      </c>
      <c r="C11" s="166" t="str">
        <f>Translations!$B$340</f>
        <v>Белгия</v>
      </c>
      <c r="D11" s="166" t="str">
        <f>Translations!$B$341</f>
        <v>България</v>
      </c>
      <c r="E11" s="166" t="str">
        <f>Translations!$B$342</f>
        <v>Кипър</v>
      </c>
      <c r="F11" s="132" t="str">
        <f>Translations!$B$343</f>
        <v>Хърватия</v>
      </c>
      <c r="G11" s="166" t="str">
        <f>Translations!$B$344</f>
        <v>Чешка република</v>
      </c>
      <c r="H11" s="166" t="str">
        <f>Translations!$B$345</f>
        <v>Дания</v>
      </c>
      <c r="I11" s="166" t="str">
        <f>Translations!$B$346</f>
        <v>Естония</v>
      </c>
      <c r="J11" s="166" t="str">
        <f>Translations!$B$347</f>
        <v>Финландия</v>
      </c>
      <c r="K11" s="166" t="str">
        <f>Translations!$B$348</f>
        <v>Франция</v>
      </c>
      <c r="L11" s="166" t="str">
        <f>Translations!$B$349</f>
        <v>Германия</v>
      </c>
      <c r="M11" s="166" t="str">
        <f>Translations!$B$350</f>
        <v>Гърция</v>
      </c>
      <c r="N11" s="166" t="str">
        <f>Translations!$B$351</f>
        <v>Унгария</v>
      </c>
      <c r="O11" s="166" t="str">
        <f>Translations!$B$352</f>
        <v>Исландия</v>
      </c>
      <c r="P11" s="166" t="str">
        <f>Translations!$B$353</f>
        <v>Ирландия</v>
      </c>
      <c r="Q11" s="166" t="str">
        <f>Translations!$B$354</f>
        <v>Италия</v>
      </c>
      <c r="R11" s="166" t="str">
        <f>Translations!$B$355</f>
        <v>Латвия</v>
      </c>
      <c r="S11" s="166" t="str">
        <f>Translations!$B$356</f>
        <v>Лихтенщайн</v>
      </c>
      <c r="T11" s="166" t="str">
        <f>Translations!$B$357</f>
        <v>Литва</v>
      </c>
      <c r="U11" s="166" t="str">
        <f>Translations!$B$358</f>
        <v>Люксембург</v>
      </c>
      <c r="V11" s="166" t="str">
        <f>Translations!$B$359</f>
        <v>Малта</v>
      </c>
      <c r="W11" s="166" t="str">
        <f>Translations!$B$360</f>
        <v>Нидерландия</v>
      </c>
      <c r="X11" s="166" t="str">
        <f>Translations!$B$361</f>
        <v>Норвегия</v>
      </c>
      <c r="Y11" s="166" t="str">
        <f>Translations!$B$362</f>
        <v>Полша</v>
      </c>
      <c r="Z11" s="166" t="str">
        <f>Translations!$B$363</f>
        <v>Португалия</v>
      </c>
      <c r="AA11" s="166" t="str">
        <f>Translations!$B$364</f>
        <v>Румъния</v>
      </c>
      <c r="AB11" s="166" t="str">
        <f>Translations!$B$365</f>
        <v>Словакия</v>
      </c>
      <c r="AC11" s="166" t="str">
        <f>Translations!$B$366</f>
        <v>Словения</v>
      </c>
      <c r="AD11" s="166" t="str">
        <f>Translations!$B$367</f>
        <v>Испания</v>
      </c>
      <c r="AE11" s="166" t="str">
        <f>Translations!$B$368</f>
        <v>Швеция</v>
      </c>
      <c r="AF11" s="166" t="str">
        <f>Translations!$B$369</f>
        <v>Обединеното кралство</v>
      </c>
    </row>
    <row r="12" spans="1:32" x14ac:dyDescent="0.2">
      <c r="A12" s="200" t="s">
        <v>156</v>
      </c>
      <c r="B12" s="166" t="s">
        <v>157</v>
      </c>
      <c r="C12" s="166" t="s">
        <v>158</v>
      </c>
      <c r="D12" s="166" t="s">
        <v>159</v>
      </c>
      <c r="E12" s="166" t="s">
        <v>160</v>
      </c>
      <c r="F12" s="132" t="s">
        <v>278</v>
      </c>
      <c r="G12" s="166" t="s">
        <v>161</v>
      </c>
      <c r="H12" s="166" t="s">
        <v>162</v>
      </c>
      <c r="I12" s="166" t="s">
        <v>163</v>
      </c>
      <c r="J12" s="166" t="s">
        <v>164</v>
      </c>
      <c r="K12" s="166" t="s">
        <v>165</v>
      </c>
      <c r="L12" s="166" t="s">
        <v>166</v>
      </c>
      <c r="M12" s="166" t="s">
        <v>167</v>
      </c>
      <c r="N12" s="166" t="s">
        <v>168</v>
      </c>
      <c r="O12" s="166" t="s">
        <v>169</v>
      </c>
      <c r="P12" s="166" t="s">
        <v>170</v>
      </c>
      <c r="Q12" s="166" t="s">
        <v>171</v>
      </c>
      <c r="R12" s="166" t="s">
        <v>172</v>
      </c>
      <c r="S12" s="166" t="s">
        <v>173</v>
      </c>
      <c r="T12" s="166" t="s">
        <v>174</v>
      </c>
      <c r="U12" s="166" t="s">
        <v>175</v>
      </c>
      <c r="V12" s="166" t="s">
        <v>176</v>
      </c>
      <c r="W12" s="166" t="s">
        <v>177</v>
      </c>
      <c r="X12" s="166" t="s">
        <v>178</v>
      </c>
      <c r="Y12" s="166" t="s">
        <v>179</v>
      </c>
      <c r="Z12" s="166" t="s">
        <v>180</v>
      </c>
      <c r="AA12" s="166" t="s">
        <v>181</v>
      </c>
      <c r="AB12" s="166" t="s">
        <v>182</v>
      </c>
      <c r="AC12" s="166" t="s">
        <v>183</v>
      </c>
      <c r="AD12" s="166" t="s">
        <v>184</v>
      </c>
      <c r="AE12" s="166" t="s">
        <v>185</v>
      </c>
      <c r="AF12" s="166" t="s">
        <v>186</v>
      </c>
    </row>
    <row r="13" spans="1:32" x14ac:dyDescent="0.2">
      <c r="A13" s="200" t="s">
        <v>428</v>
      </c>
      <c r="B13" s="19" t="s">
        <v>157</v>
      </c>
      <c r="C13" s="19" t="s">
        <v>158</v>
      </c>
      <c r="D13" s="19" t="s">
        <v>159</v>
      </c>
      <c r="E13" s="19" t="s">
        <v>160</v>
      </c>
      <c r="F13" s="19" t="s">
        <v>278</v>
      </c>
      <c r="G13" s="19" t="s">
        <v>161</v>
      </c>
      <c r="H13" s="19" t="s">
        <v>162</v>
      </c>
      <c r="I13" s="19" t="s">
        <v>163</v>
      </c>
      <c r="J13" s="19" t="s">
        <v>164</v>
      </c>
      <c r="K13" s="19" t="s">
        <v>165</v>
      </c>
      <c r="L13" s="19" t="s">
        <v>166</v>
      </c>
      <c r="M13" s="19" t="str">
        <f>Translations!$B$370</f>
        <v>GR</v>
      </c>
      <c r="N13" s="19" t="s">
        <v>168</v>
      </c>
      <c r="O13" s="19" t="s">
        <v>169</v>
      </c>
      <c r="P13" s="19" t="s">
        <v>170</v>
      </c>
      <c r="Q13" s="19" t="s">
        <v>171</v>
      </c>
      <c r="R13" s="19" t="s">
        <v>172</v>
      </c>
      <c r="S13" s="19" t="s">
        <v>173</v>
      </c>
      <c r="T13" s="19" t="s">
        <v>174</v>
      </c>
      <c r="U13" s="19" t="s">
        <v>175</v>
      </c>
      <c r="V13" s="19" t="s">
        <v>176</v>
      </c>
      <c r="W13" s="19" t="s">
        <v>177</v>
      </c>
      <c r="X13" s="19" t="s">
        <v>178</v>
      </c>
      <c r="Y13" s="19" t="s">
        <v>179</v>
      </c>
      <c r="Z13" s="19" t="s">
        <v>180</v>
      </c>
      <c r="AA13" s="19" t="s">
        <v>181</v>
      </c>
      <c r="AB13" s="19" t="s">
        <v>182</v>
      </c>
      <c r="AC13" s="19" t="s">
        <v>183</v>
      </c>
      <c r="AD13" s="19" t="s">
        <v>184</v>
      </c>
      <c r="AE13" s="19" t="s">
        <v>185</v>
      </c>
      <c r="AF13" s="19" t="str">
        <f>Translations!$B$371</f>
        <v>GB</v>
      </c>
    </row>
    <row r="14" spans="1:32" x14ac:dyDescent="0.2">
      <c r="A14" s="200" t="s">
        <v>778</v>
      </c>
      <c r="B14" s="19" t="str">
        <f>Translations!$B$341</f>
        <v>България</v>
      </c>
      <c r="C14" s="19" t="str">
        <f>G11</f>
        <v>Чешка република</v>
      </c>
      <c r="D14" s="19" t="str">
        <f>R11</f>
        <v>Латвия</v>
      </c>
      <c r="E14" s="19" t="str">
        <f>Y11</f>
        <v>Полша</v>
      </c>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row>
    <row r="15" spans="1:32" x14ac:dyDescent="0.2">
      <c r="A15" s="195" t="s">
        <v>201</v>
      </c>
      <c r="B15" s="145" t="str">
        <f>Translations!$B$372</f>
        <v>Гориво</v>
      </c>
    </row>
    <row r="16" spans="1:32" x14ac:dyDescent="0.2">
      <c r="A16" s="195" t="s">
        <v>203</v>
      </c>
      <c r="B16" s="145" t="str">
        <f>Translations!$B$373</f>
        <v>Бенчмарк</v>
      </c>
    </row>
    <row r="17" spans="1:2" x14ac:dyDescent="0.2">
      <c r="A17" s="195" t="s">
        <v>205</v>
      </c>
      <c r="B17" s="145" t="str">
        <f>Translations!$B$374</f>
        <v>Прехвърлени или съхранявани емисии</v>
      </c>
    </row>
    <row r="18" spans="1:2" x14ac:dyDescent="0.2">
      <c r="A18" s="195" t="s">
        <v>207</v>
      </c>
      <c r="B18" s="145" t="str">
        <f>Translations!$B$375</f>
        <v>Подинсталация с еталон за продукт</v>
      </c>
    </row>
    <row r="19" spans="1:2" x14ac:dyDescent="0.2">
      <c r="A19" s="195" t="s">
        <v>209</v>
      </c>
      <c r="B19" s="145" t="str">
        <f>Translations!$B$376</f>
        <v>"Fall-Back" подинсталация</v>
      </c>
    </row>
    <row r="20" spans="1:2" x14ac:dyDescent="0.2">
      <c r="A20" s="196" t="s">
        <v>211</v>
      </c>
      <c r="B20" s="145" t="str">
        <f>Translations!$B$377</f>
        <v>година</v>
      </c>
    </row>
    <row r="21" spans="1:2" x14ac:dyDescent="0.2">
      <c r="A21" s="196" t="s">
        <v>213</v>
      </c>
      <c r="B21" s="145" t="str">
        <f>Translations!$B$378</f>
        <v>тонове</v>
      </c>
    </row>
    <row r="22" spans="1:2" x14ac:dyDescent="0.2">
      <c r="A22" s="196" t="s">
        <v>214</v>
      </c>
      <c r="B22" s="145" t="s">
        <v>215</v>
      </c>
    </row>
    <row r="23" spans="1:2" x14ac:dyDescent="0.2">
      <c r="A23" s="196" t="s">
        <v>216</v>
      </c>
      <c r="B23" s="145" t="s">
        <v>217</v>
      </c>
    </row>
    <row r="24" spans="1:2" x14ac:dyDescent="0.2">
      <c r="A24" s="196" t="s">
        <v>218</v>
      </c>
      <c r="B24" s="145" t="s">
        <v>219</v>
      </c>
    </row>
    <row r="25" spans="1:2" x14ac:dyDescent="0.2">
      <c r="A25" s="196" t="s">
        <v>220</v>
      </c>
      <c r="B25" s="145" t="s">
        <v>221</v>
      </c>
    </row>
    <row r="26" spans="1:2" x14ac:dyDescent="0.2">
      <c r="A26" s="196" t="s">
        <v>222</v>
      </c>
      <c r="B26" s="145" t="s">
        <v>223</v>
      </c>
    </row>
    <row r="27" spans="1:2" x14ac:dyDescent="0.2">
      <c r="A27" s="196" t="s">
        <v>224</v>
      </c>
      <c r="B27" s="145" t="str">
        <f>Translations!$B$379</f>
        <v>TJ / година</v>
      </c>
    </row>
    <row r="28" spans="1:2" x14ac:dyDescent="0.2">
      <c r="A28" s="196" t="s">
        <v>226</v>
      </c>
      <c r="B28" s="145" t="s">
        <v>227</v>
      </c>
    </row>
    <row r="29" spans="1:2" x14ac:dyDescent="0.2">
      <c r="A29" s="196" t="s">
        <v>228</v>
      </c>
      <c r="B29" s="145" t="str">
        <f>Translations!$B$380</f>
        <v>MWh / година</v>
      </c>
    </row>
    <row r="30" spans="1:2" x14ac:dyDescent="0.2">
      <c r="A30" s="196" t="s">
        <v>230</v>
      </c>
      <c r="B30" s="145" t="s">
        <v>231</v>
      </c>
    </row>
    <row r="31" spans="1:2" x14ac:dyDescent="0.2">
      <c r="A31" s="196" t="s">
        <v>232</v>
      </c>
      <c r="B31" s="145" t="str">
        <f>Translations!$B$381</f>
        <v>т/година</v>
      </c>
    </row>
    <row r="32" spans="1:2" x14ac:dyDescent="0.2">
      <c r="A32" s="200" t="s">
        <v>388</v>
      </c>
      <c r="B32" s="166" t="str">
        <f>Translations!$B$382</f>
        <v>съответните</v>
      </c>
    </row>
    <row r="33" spans="1:5" x14ac:dyDescent="0.2">
      <c r="A33" s="200" t="s">
        <v>389</v>
      </c>
      <c r="B33" s="166" t="str">
        <f>Translations!$B$383</f>
        <v>не е от значение</v>
      </c>
    </row>
    <row r="34" spans="1:5" x14ac:dyDescent="0.2">
      <c r="A34" s="200" t="s">
        <v>438</v>
      </c>
      <c r="B34" s="19" t="str">
        <f>Translations!$B$384</f>
        <v>Моля, въведете данни в този раздел!</v>
      </c>
    </row>
    <row r="35" spans="1:5" x14ac:dyDescent="0.2">
      <c r="A35" s="200" t="s">
        <v>400</v>
      </c>
      <c r="B35" s="166" t="str">
        <f>Translations!$B$385</f>
        <v>Списъкът с аспектите, които трябва да включва това описание, се намира в горната част на този лист!</v>
      </c>
    </row>
    <row r="36" spans="1:5" x14ac:dyDescent="0.2">
      <c r="A36" s="201" t="s">
        <v>422</v>
      </c>
      <c r="B36" s="19" t="str">
        <f>Translations!$B$386</f>
        <v>Моля, продължете със следващите точки по-долу</v>
      </c>
    </row>
    <row r="37" spans="1:5" x14ac:dyDescent="0.2">
      <c r="A37" s="201" t="s">
        <v>424</v>
      </c>
      <c r="B37" s="19" t="str">
        <f>Translations!$B$387</f>
        <v xml:space="preserve">Подробни инструкции за въвеждане на данни в този инструмент можете да намерите в първото копие на този инструмент. </v>
      </c>
    </row>
    <row r="38" spans="1:5" x14ac:dyDescent="0.2">
      <c r="A38" s="196" t="s">
        <v>434</v>
      </c>
      <c r="B38" s="145" t="str">
        <f>Translations!$B$388</f>
        <v>Моля, преминете към следващата подинсталация!</v>
      </c>
    </row>
    <row r="39" spans="1:5" x14ac:dyDescent="0.2">
      <c r="A39" s="201" t="s">
        <v>402</v>
      </c>
      <c r="B39" s="202" t="str">
        <f>Translations!$B$389</f>
        <v>Инсталация, обхваната от ETS</v>
      </c>
      <c r="C39" s="202" t="str">
        <f>Translations!$B$390</f>
        <v>Инсталиране извън ETS</v>
      </c>
      <c r="D39" s="202" t="str">
        <f>Translations!$B$391</f>
        <v>Инсталация за производство на азотна киселина</v>
      </c>
      <c r="E39" s="202" t="str">
        <f>Translations!$B$392</f>
        <v>Топлопреносна мрежа</v>
      </c>
    </row>
    <row r="40" spans="1:5" x14ac:dyDescent="0.2">
      <c r="A40" s="201" t="s">
        <v>403</v>
      </c>
      <c r="B40" s="202" t="str">
        <f>Translations!$B$393</f>
        <v>Измерима топлина</v>
      </c>
      <c r="C40" s="202" t="str">
        <f>Translations!$B$394</f>
        <v>Отпадъчен газ</v>
      </c>
      <c r="D40" s="174" t="str">
        <f>Translations!$B$395</f>
        <v>прехвърлен CO2</v>
      </c>
      <c r="E40" s="202" t="str">
        <f>Translations!$B$396</f>
        <v>Междинни продукти</v>
      </c>
    </row>
    <row r="41" spans="1:5" x14ac:dyDescent="0.2">
      <c r="A41" s="201" t="s">
        <v>405</v>
      </c>
      <c r="B41" s="202" t="str">
        <f>Translations!$B$397</f>
        <v>Топлина</v>
      </c>
      <c r="C41" s="202" t="str">
        <f>Translations!$B$394</f>
        <v>Отпадъчен газ</v>
      </c>
      <c r="D41" s="202" t="str">
        <f>Translations!$B$398</f>
        <v>CO2</v>
      </c>
      <c r="E41" s="201"/>
    </row>
    <row r="42" spans="1:5" x14ac:dyDescent="0.2">
      <c r="A42" s="201" t="s">
        <v>406</v>
      </c>
      <c r="B42" s="19" t="str">
        <f>Translations!$B$399</f>
        <v>Внос</v>
      </c>
      <c r="C42" s="19" t="str">
        <f>Translations!$B$400</f>
        <v>Експорт</v>
      </c>
      <c r="D42" s="201"/>
      <c r="E42" s="201"/>
    </row>
    <row r="43" spans="1:5" x14ac:dyDescent="0.2">
      <c r="A43" s="200" t="s">
        <v>526</v>
      </c>
      <c r="B43" s="19" t="str">
        <f>Translations!$B$401</f>
        <v>Единица</v>
      </c>
    </row>
    <row r="44" spans="1:5" x14ac:dyDescent="0.2">
      <c r="A44" s="200" t="s">
        <v>841</v>
      </c>
      <c r="B44" s="19" t="str">
        <f>Translations!$B$402</f>
        <v>Прекратяване на дейността</v>
      </c>
    </row>
    <row r="45" spans="1:5" x14ac:dyDescent="0.2">
      <c r="A45" s="200" t="s">
        <v>726</v>
      </c>
      <c r="B45" s="19" t="s">
        <v>727</v>
      </c>
    </row>
    <row r="46" spans="1:5" x14ac:dyDescent="0.2">
      <c r="A46" s="200" t="s">
        <v>842</v>
      </c>
      <c r="B46" s="19" t="s">
        <v>840</v>
      </c>
    </row>
    <row r="47" spans="1:5" x14ac:dyDescent="0.2">
      <c r="A47" s="200" t="s">
        <v>791</v>
      </c>
      <c r="B47" s="19" t="s">
        <v>792</v>
      </c>
    </row>
    <row r="48" spans="1:5" x14ac:dyDescent="0.2">
      <c r="A48" s="200" t="s">
        <v>709</v>
      </c>
      <c r="B48" s="19" t="s">
        <v>708</v>
      </c>
    </row>
    <row r="49" spans="1:13" x14ac:dyDescent="0.2">
      <c r="A49" s="200" t="s">
        <v>720</v>
      </c>
      <c r="B49" s="19" t="s">
        <v>721</v>
      </c>
    </row>
    <row r="50" spans="1:13" x14ac:dyDescent="0.2">
      <c r="A50" s="200" t="s">
        <v>722</v>
      </c>
      <c r="B50" s="19" t="s">
        <v>723</v>
      </c>
    </row>
    <row r="51" spans="1:13" x14ac:dyDescent="0.2">
      <c r="A51" s="200" t="s">
        <v>725</v>
      </c>
      <c r="B51" s="19" t="s">
        <v>724</v>
      </c>
    </row>
    <row r="52" spans="1:13" x14ac:dyDescent="0.2">
      <c r="A52" s="200" t="s">
        <v>730</v>
      </c>
      <c r="B52" s="19" t="s">
        <v>731</v>
      </c>
    </row>
    <row r="53" spans="1:13" x14ac:dyDescent="0.2">
      <c r="A53" s="200" t="s">
        <v>728</v>
      </c>
      <c r="B53" s="19" t="s">
        <v>729</v>
      </c>
    </row>
    <row r="54" spans="1:13" x14ac:dyDescent="0.2">
      <c r="A54" s="200" t="s">
        <v>635</v>
      </c>
      <c r="B54" s="19" t="str">
        <f>Translations!$B$403</f>
        <v>Последователен</v>
      </c>
    </row>
    <row r="55" spans="1:13" x14ac:dyDescent="0.2">
      <c r="A55" s="200" t="s">
        <v>631</v>
      </c>
      <c r="B55" s="19" t="str">
        <f>Translations!$B$404</f>
        <v>Непоследователно!</v>
      </c>
    </row>
    <row r="56" spans="1:13" ht="12.75" customHeight="1" x14ac:dyDescent="0.2">
      <c r="A56" s="200" t="s">
        <v>811</v>
      </c>
      <c r="B56" s="19" t="str">
        <f>Translations!$B$405</f>
        <v>няма инвестиции</v>
      </c>
    </row>
    <row r="57" spans="1:13" ht="12.75" customHeight="1" x14ac:dyDescent="0.2">
      <c r="A57" s="200" t="s">
        <v>882</v>
      </c>
      <c r="B57" s="19" t="str">
        <f>Translations!$B$406</f>
        <v>Друг процес</v>
      </c>
    </row>
    <row r="58" spans="1:13" ht="12.75" customHeight="1" x14ac:dyDescent="0.2">
      <c r="A58" s="200" t="s">
        <v>785</v>
      </c>
      <c r="B58" s="19" t="str">
        <f>Translations!$B$407</f>
        <v>В раздел Б.II.д. сте посочили, че CNP се подава от топлофикационно дружество. Следователно се очаква да бъдат релевантни само подинсталациите за централно отопление и топлинните еталони.</v>
      </c>
    </row>
    <row r="59" spans="1:13" s="698" customFormat="1" x14ac:dyDescent="0.2">
      <c r="A59" s="697" t="s">
        <v>932</v>
      </c>
      <c r="B59" s="697" t="str">
        <f>Translations!$B$408</f>
        <v>Предишен лист</v>
      </c>
    </row>
    <row r="60" spans="1:13" s="698" customFormat="1" x14ac:dyDescent="0.2">
      <c r="A60" s="697" t="s">
        <v>933</v>
      </c>
      <c r="B60" s="697" t="str">
        <f>Translations!$B$409</f>
        <v>Следващ лист</v>
      </c>
    </row>
    <row r="61" spans="1:13" ht="12.75" customHeight="1" x14ac:dyDescent="0.2"/>
    <row r="62" spans="1:13" s="12" customFormat="1" x14ac:dyDescent="0.2">
      <c r="A62" s="12" t="s">
        <v>111</v>
      </c>
    </row>
    <row r="63" spans="1:13" x14ac:dyDescent="0.2">
      <c r="A63" s="175" t="s">
        <v>3</v>
      </c>
      <c r="B63" s="175" t="s">
        <v>4</v>
      </c>
      <c r="C63" s="175" t="s">
        <v>5</v>
      </c>
      <c r="D63" s="175" t="s">
        <v>6</v>
      </c>
      <c r="E63" s="175" t="str">
        <f>Translations!$B$410</f>
        <v>Продуктов показател</v>
      </c>
      <c r="F63" s="175" t="str">
        <f>Translations!$B$401</f>
        <v>Единица</v>
      </c>
      <c r="G63" s="175" t="s">
        <v>9</v>
      </c>
      <c r="H63" s="175" t="s">
        <v>11</v>
      </c>
      <c r="I63" s="175" t="s">
        <v>12</v>
      </c>
      <c r="J63" s="175" t="str">
        <f>Translations!$B$411</f>
        <v>CBAM</v>
      </c>
      <c r="K63" s="263" t="s">
        <v>527</v>
      </c>
      <c r="L63" s="263" t="s">
        <v>530</v>
      </c>
    </row>
    <row r="64" spans="1:13" ht="15" x14ac:dyDescent="0.25">
      <c r="A64" s="260"/>
      <c r="B64" s="175">
        <v>2</v>
      </c>
      <c r="C64" s="175">
        <v>1</v>
      </c>
      <c r="D64" s="203" t="s">
        <v>453</v>
      </c>
      <c r="E64" s="175" t="str">
        <f>Translations!$B$412</f>
        <v>Продукти на рафинерията</v>
      </c>
      <c r="F64" s="175" t="str">
        <f>Translations!$B$413</f>
        <v>CWT</v>
      </c>
      <c r="G64" s="175" t="b">
        <v>1</v>
      </c>
      <c r="H64" s="175" t="b">
        <v>1</v>
      </c>
      <c r="I64" s="175" t="str">
        <f>Translations!$B$414</f>
        <v>Моля, използвайте инструмента CWT в лист "SpecialBM" за изчисляване на историческите нива на активност.</v>
      </c>
      <c r="J64" s="175" t="b">
        <v>0</v>
      </c>
      <c r="K64" s="263" t="str">
        <f t="shared" ref="K64:K95" si="0">EUconst_tCO2e &amp; " / " &amp; IF(F64=EUconst_Tons,EUconst_t,F64)</f>
        <v>t CO2e / CWT</v>
      </c>
      <c r="L64" s="263">
        <v>2.2800000000000001E-2</v>
      </c>
      <c r="M64" s="263"/>
    </row>
    <row r="65" spans="1:12" x14ac:dyDescent="0.2">
      <c r="A65" s="175"/>
      <c r="B65" s="175">
        <v>3</v>
      </c>
      <c r="C65" s="175">
        <v>2</v>
      </c>
      <c r="D65" s="203" t="s">
        <v>454</v>
      </c>
      <c r="E65" s="175" t="str">
        <f>Translations!$B$415</f>
        <v>Кока-кола</v>
      </c>
      <c r="F65" s="175" t="str">
        <f>Translations!$B$378</f>
        <v>тонове</v>
      </c>
      <c r="G65" s="175" t="b">
        <v>1</v>
      </c>
      <c r="H65" s="175" t="b">
        <v>0</v>
      </c>
      <c r="I65" s="175" t="s">
        <v>926</v>
      </c>
      <c r="J65" s="175" t="b">
        <v>0</v>
      </c>
      <c r="K65" s="263" t="str">
        <f t="shared" si="0"/>
        <v>t CO2e / t</v>
      </c>
      <c r="L65" s="263">
        <v>0.217</v>
      </c>
    </row>
    <row r="66" spans="1:12" x14ac:dyDescent="0.2">
      <c r="A66" s="175"/>
      <c r="B66" s="175">
        <v>4</v>
      </c>
      <c r="C66" s="175">
        <v>3</v>
      </c>
      <c r="D66" s="203" t="s">
        <v>455</v>
      </c>
      <c r="E66" s="175" t="str">
        <f>Translations!$B$416</f>
        <v>Агломерирана желязна руда</v>
      </c>
      <c r="F66" s="175" t="str">
        <f>Translations!$B$378</f>
        <v>тонове</v>
      </c>
      <c r="G66" s="175" t="b">
        <v>1</v>
      </c>
      <c r="H66" s="175" t="b">
        <v>0</v>
      </c>
      <c r="I66" s="175" t="s">
        <v>926</v>
      </c>
      <c r="J66" s="175" t="b">
        <v>1</v>
      </c>
      <c r="K66" s="263" t="str">
        <f t="shared" si="0"/>
        <v>t CO2e / t</v>
      </c>
      <c r="L66" s="263">
        <v>0.157</v>
      </c>
    </row>
    <row r="67" spans="1:12" x14ac:dyDescent="0.2">
      <c r="A67" s="175"/>
      <c r="B67" s="175">
        <v>5</v>
      </c>
      <c r="C67" s="175">
        <v>4</v>
      </c>
      <c r="D67" s="203" t="s">
        <v>456</v>
      </c>
      <c r="E67" s="175" t="str">
        <f>Translations!$B$417</f>
        <v>Горещ метал</v>
      </c>
      <c r="F67" s="175" t="str">
        <f>Translations!$B$378</f>
        <v>тонове</v>
      </c>
      <c r="G67" s="175" t="b">
        <v>1</v>
      </c>
      <c r="H67" s="175" t="b">
        <v>0</v>
      </c>
      <c r="I67" s="175" t="s">
        <v>926</v>
      </c>
      <c r="J67" s="175" t="b">
        <v>1</v>
      </c>
      <c r="K67" s="263" t="str">
        <f t="shared" si="0"/>
        <v>t CO2e / t</v>
      </c>
      <c r="L67" s="263">
        <v>1.288</v>
      </c>
    </row>
    <row r="68" spans="1:12" x14ac:dyDescent="0.2">
      <c r="A68" s="175"/>
      <c r="B68" s="175">
        <v>5</v>
      </c>
      <c r="C68" s="175">
        <v>5</v>
      </c>
      <c r="D68" s="203" t="s">
        <v>457</v>
      </c>
      <c r="E68" s="175" t="str">
        <f>Translations!$B$418</f>
        <v>Въглеродна стомана EAF</v>
      </c>
      <c r="F68" s="175" t="str">
        <f>Translations!$B$378</f>
        <v>тонове</v>
      </c>
      <c r="G68" s="175" t="b">
        <v>1</v>
      </c>
      <c r="H68" s="175" t="b">
        <v>1</v>
      </c>
      <c r="I68" s="175" t="s">
        <v>926</v>
      </c>
      <c r="J68" s="175" t="b">
        <v>1</v>
      </c>
      <c r="K68" s="263" t="str">
        <f t="shared" si="0"/>
        <v>t CO2e / t</v>
      </c>
      <c r="L68" s="263">
        <v>0.215</v>
      </c>
    </row>
    <row r="69" spans="1:12" x14ac:dyDescent="0.2">
      <c r="A69" s="175"/>
      <c r="B69" s="175">
        <v>5</v>
      </c>
      <c r="C69" s="175">
        <v>6</v>
      </c>
      <c r="D69" s="203" t="s">
        <v>458</v>
      </c>
      <c r="E69" s="175" t="str">
        <f>Translations!$B$419</f>
        <v>Високолегирана стомана EAF</v>
      </c>
      <c r="F69" s="175" t="str">
        <f>Translations!$B$378</f>
        <v>тонове</v>
      </c>
      <c r="G69" s="175" t="b">
        <v>1</v>
      </c>
      <c r="H69" s="175" t="b">
        <v>1</v>
      </c>
      <c r="I69" s="175" t="s">
        <v>926</v>
      </c>
      <c r="J69" s="175" t="b">
        <v>1</v>
      </c>
      <c r="K69" s="263" t="str">
        <f t="shared" si="0"/>
        <v>t CO2e / t</v>
      </c>
      <c r="L69" s="263">
        <v>0.26800000000000002</v>
      </c>
    </row>
    <row r="70" spans="1:12" x14ac:dyDescent="0.2">
      <c r="A70" s="175"/>
      <c r="B70" s="175">
        <v>6</v>
      </c>
      <c r="C70" s="175">
        <v>7</v>
      </c>
      <c r="D70" s="203" t="s">
        <v>459</v>
      </c>
      <c r="E70" s="175" t="str">
        <f>Translations!$B$420</f>
        <v>Леене на желязо</v>
      </c>
      <c r="F70" s="175" t="str">
        <f>Translations!$B$378</f>
        <v>тонове</v>
      </c>
      <c r="G70" s="175" t="b">
        <v>1</v>
      </c>
      <c r="H70" s="175" t="b">
        <v>1</v>
      </c>
      <c r="I70" s="175" t="s">
        <v>926</v>
      </c>
      <c r="J70" s="175" t="b">
        <v>1</v>
      </c>
      <c r="K70" s="263" t="str">
        <f t="shared" si="0"/>
        <v>t CO2e / t</v>
      </c>
      <c r="L70" s="263">
        <v>0.28199999999999997</v>
      </c>
    </row>
    <row r="71" spans="1:12" x14ac:dyDescent="0.2">
      <c r="A71" s="175"/>
      <c r="B71" s="175">
        <v>7</v>
      </c>
      <c r="C71" s="175">
        <v>8</v>
      </c>
      <c r="D71" s="203" t="s">
        <v>460</v>
      </c>
      <c r="E71" s="175" t="str">
        <f>Translations!$B$421</f>
        <v>Анод за предварително изпичане</v>
      </c>
      <c r="F71" s="175" t="str">
        <f>Translations!$B$378</f>
        <v>тонове</v>
      </c>
      <c r="G71" s="175" t="b">
        <v>1</v>
      </c>
      <c r="H71" s="175" t="b">
        <v>0</v>
      </c>
      <c r="I71" s="175" t="s">
        <v>926</v>
      </c>
      <c r="J71" s="175" t="b">
        <v>0</v>
      </c>
      <c r="K71" s="263" t="str">
        <f t="shared" si="0"/>
        <v>t CO2e / t</v>
      </c>
      <c r="L71" s="263">
        <v>0.312</v>
      </c>
    </row>
    <row r="72" spans="1:12" x14ac:dyDescent="0.2">
      <c r="A72" s="175"/>
      <c r="B72" s="175">
        <v>7</v>
      </c>
      <c r="C72" s="175">
        <v>9</v>
      </c>
      <c r="D72" s="203" t="s">
        <v>461</v>
      </c>
      <c r="E72" s="175" t="str">
        <f>Translations!$B$422</f>
        <v>[Първичен] Алуминий</v>
      </c>
      <c r="F72" s="175" t="str">
        <f>Translations!$B$378</f>
        <v>тонове</v>
      </c>
      <c r="G72" s="175" t="b">
        <v>1</v>
      </c>
      <c r="H72" s="175" t="b">
        <v>0</v>
      </c>
      <c r="I72" s="175" t="s">
        <v>926</v>
      </c>
      <c r="J72" s="175" t="b">
        <v>1</v>
      </c>
      <c r="K72" s="263" t="str">
        <f t="shared" si="0"/>
        <v>t CO2e / t</v>
      </c>
      <c r="L72" s="263">
        <v>1.464</v>
      </c>
    </row>
    <row r="73" spans="1:12" x14ac:dyDescent="0.2">
      <c r="A73" s="175"/>
      <c r="B73" s="175">
        <v>10</v>
      </c>
      <c r="C73" s="175">
        <v>10</v>
      </c>
      <c r="D73" s="203" t="s">
        <v>462</v>
      </c>
      <c r="E73" s="175" t="str">
        <f>Translations!$B$423</f>
        <v>Сив циментов клинкер</v>
      </c>
      <c r="F73" s="175" t="str">
        <f>Translations!$B$378</f>
        <v>тонове</v>
      </c>
      <c r="G73" s="175" t="b">
        <v>1</v>
      </c>
      <c r="H73" s="175" t="b">
        <v>0</v>
      </c>
      <c r="I73" s="175" t="s">
        <v>926</v>
      </c>
      <c r="J73" s="175" t="b">
        <v>1</v>
      </c>
      <c r="K73" s="263" t="str">
        <f t="shared" si="0"/>
        <v>t CO2e / t</v>
      </c>
      <c r="L73" s="263">
        <v>0.69299999999999995</v>
      </c>
    </row>
    <row r="74" spans="1:12" x14ac:dyDescent="0.2">
      <c r="A74" s="175"/>
      <c r="B74" s="175">
        <v>10</v>
      </c>
      <c r="C74" s="175">
        <v>11</v>
      </c>
      <c r="D74" s="203" t="s">
        <v>463</v>
      </c>
      <c r="E74" s="175" t="str">
        <f>Translations!$B$424</f>
        <v>Бял циментов клинкер</v>
      </c>
      <c r="F74" s="175" t="str">
        <f>Translations!$B$378</f>
        <v>тонове</v>
      </c>
      <c r="G74" s="175" t="b">
        <v>1</v>
      </c>
      <c r="H74" s="175" t="b">
        <v>0</v>
      </c>
      <c r="I74" s="175" t="s">
        <v>926</v>
      </c>
      <c r="J74" s="175" t="b">
        <v>1</v>
      </c>
      <c r="K74" s="263" t="str">
        <f t="shared" si="0"/>
        <v>t CO2e / t</v>
      </c>
      <c r="L74" s="263">
        <v>0.95699999999999996</v>
      </c>
    </row>
    <row r="75" spans="1:12" x14ac:dyDescent="0.2">
      <c r="A75" s="175"/>
      <c r="B75" s="175">
        <v>11</v>
      </c>
      <c r="C75" s="175">
        <v>12</v>
      </c>
      <c r="D75" s="203" t="s">
        <v>464</v>
      </c>
      <c r="E75" s="175" t="str">
        <f>Translations!$B$425</f>
        <v>Lime</v>
      </c>
      <c r="F75" s="175" t="str">
        <f>Translations!$B$378</f>
        <v>тонове</v>
      </c>
      <c r="G75" s="175" t="b">
        <v>1</v>
      </c>
      <c r="H75" s="175" t="b">
        <v>0</v>
      </c>
      <c r="I75" s="175" t="str">
        <f>Translations!$B$426</f>
        <v>За изчисляване на историческите нива на активност използвайте инструмента за варовик в лист "SpecialBM".</v>
      </c>
      <c r="J75" s="175" t="b">
        <v>0</v>
      </c>
      <c r="K75" s="263" t="str">
        <f t="shared" si="0"/>
        <v>t CO2e / t</v>
      </c>
      <c r="L75" s="263">
        <v>0.72499999999999998</v>
      </c>
    </row>
    <row r="76" spans="1:12" x14ac:dyDescent="0.2">
      <c r="A76" s="175"/>
      <c r="B76" s="175">
        <v>11</v>
      </c>
      <c r="C76" s="175">
        <v>13</v>
      </c>
      <c r="D76" s="204" t="s">
        <v>465</v>
      </c>
      <c r="E76" s="175" t="str">
        <f>Translations!$B$427</f>
        <v>Dolime</v>
      </c>
      <c r="F76" s="175" t="str">
        <f>Translations!$B$378</f>
        <v>тонове</v>
      </c>
      <c r="G76" s="175" t="b">
        <v>1</v>
      </c>
      <c r="H76" s="175" t="b">
        <v>0</v>
      </c>
      <c r="I76" s="175" t="str">
        <f>Translations!$B$428</f>
        <v>Моля, използвайте инструмента dolime в лист "SpecialBM" за изчисляване на историческите нива на активност.</v>
      </c>
      <c r="J76" s="175" t="b">
        <v>0</v>
      </c>
      <c r="K76" s="263" t="str">
        <f t="shared" si="0"/>
        <v>t CO2e / t</v>
      </c>
      <c r="L76" s="263">
        <v>0.81499999999999995</v>
      </c>
    </row>
    <row r="77" spans="1:12" x14ac:dyDescent="0.2">
      <c r="A77" s="175"/>
      <c r="B77" s="175">
        <v>11</v>
      </c>
      <c r="C77" s="175">
        <v>14</v>
      </c>
      <c r="D77" s="204" t="s">
        <v>466</v>
      </c>
      <c r="E77" s="175" t="str">
        <f>Translations!$B$429</f>
        <v>Синтерован долим</v>
      </c>
      <c r="F77" s="175" t="str">
        <f>Translations!$B$378</f>
        <v>тонове</v>
      </c>
      <c r="G77" s="175" t="b">
        <v>1</v>
      </c>
      <c r="H77" s="175" t="b">
        <v>0</v>
      </c>
      <c r="I77" s="175" t="s">
        <v>926</v>
      </c>
      <c r="J77" s="175" t="b">
        <v>0</v>
      </c>
      <c r="K77" s="263" t="str">
        <f t="shared" si="0"/>
        <v>t CO2e / t</v>
      </c>
      <c r="L77" s="263">
        <v>1.4059999999999999</v>
      </c>
    </row>
    <row r="78" spans="1:12" x14ac:dyDescent="0.2">
      <c r="A78" s="175"/>
      <c r="B78" s="175">
        <v>12</v>
      </c>
      <c r="C78" s="175">
        <v>15</v>
      </c>
      <c r="D78" s="204" t="s">
        <v>467</v>
      </c>
      <c r="E78" s="175" t="str">
        <f>Translations!$B$430</f>
        <v>Поплавъчно стъкло</v>
      </c>
      <c r="F78" s="175" t="str">
        <f>Translations!$B$378</f>
        <v>тонове</v>
      </c>
      <c r="G78" s="175" t="b">
        <v>1</v>
      </c>
      <c r="H78" s="175" t="b">
        <v>0</v>
      </c>
      <c r="I78" s="175" t="s">
        <v>926</v>
      </c>
      <c r="J78" s="175" t="b">
        <v>0</v>
      </c>
      <c r="K78" s="263" t="str">
        <f t="shared" si="0"/>
        <v>t CO2e / t</v>
      </c>
      <c r="L78" s="263">
        <v>0.39900000000000002</v>
      </c>
    </row>
    <row r="79" spans="1:12" x14ac:dyDescent="0.2">
      <c r="A79" s="175"/>
      <c r="B79" s="175">
        <v>12</v>
      </c>
      <c r="C79" s="175">
        <v>16</v>
      </c>
      <c r="D79" s="204" t="s">
        <v>468</v>
      </c>
      <c r="E79" s="175" t="str">
        <f>Translations!$B$431</f>
        <v>Бутилки и буркани от безцветно стъкло</v>
      </c>
      <c r="F79" s="175" t="str">
        <f>Translations!$B$378</f>
        <v>тонове</v>
      </c>
      <c r="G79" s="175" t="b">
        <v>1</v>
      </c>
      <c r="H79" s="175" t="b">
        <v>0</v>
      </c>
      <c r="I79" s="175" t="s">
        <v>926</v>
      </c>
      <c r="J79" s="175" t="b">
        <v>0</v>
      </c>
      <c r="K79" s="263" t="str">
        <f t="shared" si="0"/>
        <v>t CO2e / t</v>
      </c>
      <c r="L79" s="263">
        <v>0.28999999999999998</v>
      </c>
    </row>
    <row r="80" spans="1:12" x14ac:dyDescent="0.2">
      <c r="A80" s="175"/>
      <c r="B80" s="175">
        <v>12</v>
      </c>
      <c r="C80" s="175">
        <v>17</v>
      </c>
      <c r="D80" s="204" t="s">
        <v>469</v>
      </c>
      <c r="E80" s="175" t="str">
        <f>Translations!$B$432</f>
        <v>Бутилки и буркани от цветно стъкло</v>
      </c>
      <c r="F80" s="175" t="str">
        <f>Translations!$B$378</f>
        <v>тонове</v>
      </c>
      <c r="G80" s="175" t="b">
        <v>1</v>
      </c>
      <c r="H80" s="175" t="b">
        <v>0</v>
      </c>
      <c r="I80" s="175" t="s">
        <v>926</v>
      </c>
      <c r="J80" s="175" t="b">
        <v>0</v>
      </c>
      <c r="K80" s="263" t="str">
        <f t="shared" si="0"/>
        <v>t CO2e / t</v>
      </c>
      <c r="L80" s="263">
        <v>0.23699999999999999</v>
      </c>
    </row>
    <row r="81" spans="1:12" x14ac:dyDescent="0.2">
      <c r="A81" s="175"/>
      <c r="B81" s="175">
        <v>12</v>
      </c>
      <c r="C81" s="175">
        <v>18</v>
      </c>
      <c r="D81" s="204" t="s">
        <v>470</v>
      </c>
      <c r="E81" s="175" t="str">
        <f>Translations!$B$433</f>
        <v>Продукти от стъклени влакна с непрекъсната нишка</v>
      </c>
      <c r="F81" s="175" t="str">
        <f>Translations!$B$378</f>
        <v>тонове</v>
      </c>
      <c r="G81" s="175" t="b">
        <v>1</v>
      </c>
      <c r="H81" s="175" t="b">
        <v>0</v>
      </c>
      <c r="I81" s="175" t="s">
        <v>926</v>
      </c>
      <c r="J81" s="175" t="b">
        <v>0</v>
      </c>
      <c r="K81" s="263" t="str">
        <f t="shared" si="0"/>
        <v>t CO2e / t</v>
      </c>
      <c r="L81" s="263">
        <v>0.309</v>
      </c>
    </row>
    <row r="82" spans="1:12" x14ac:dyDescent="0.2">
      <c r="A82" s="175"/>
      <c r="B82" s="175">
        <v>13</v>
      </c>
      <c r="C82" s="175">
        <v>19</v>
      </c>
      <c r="D82" s="175" t="s">
        <v>35</v>
      </c>
      <c r="E82" s="175" t="str">
        <f>Translations!$B$434</f>
        <v>Облицовъчни тухли</v>
      </c>
      <c r="F82" s="175" t="str">
        <f>Translations!$B$378</f>
        <v>тонове</v>
      </c>
      <c r="G82" s="175" t="b">
        <v>1</v>
      </c>
      <c r="H82" s="175" t="b">
        <v>0</v>
      </c>
      <c r="I82" s="175" t="s">
        <v>926</v>
      </c>
      <c r="J82" s="175" t="b">
        <v>0</v>
      </c>
      <c r="K82" s="263" t="str">
        <f t="shared" si="0"/>
        <v>t CO2e / t</v>
      </c>
      <c r="L82" s="263">
        <v>0.106</v>
      </c>
    </row>
    <row r="83" spans="1:12" x14ac:dyDescent="0.2">
      <c r="A83" s="175"/>
      <c r="B83" s="175">
        <v>13</v>
      </c>
      <c r="C83" s="175">
        <v>20</v>
      </c>
      <c r="D83" s="175" t="s">
        <v>37</v>
      </c>
      <c r="E83" s="175" t="str">
        <f>Translations!$B$435</f>
        <v>Павета</v>
      </c>
      <c r="F83" s="175" t="str">
        <f>Translations!$B$378</f>
        <v>тонове</v>
      </c>
      <c r="G83" s="175" t="b">
        <v>1</v>
      </c>
      <c r="H83" s="175" t="b">
        <v>0</v>
      </c>
      <c r="I83" s="175" t="s">
        <v>926</v>
      </c>
      <c r="J83" s="175" t="b">
        <v>0</v>
      </c>
      <c r="K83" s="263" t="str">
        <f t="shared" si="0"/>
        <v>t CO2e / t</v>
      </c>
      <c r="L83" s="263">
        <v>0.14599999999999999</v>
      </c>
    </row>
    <row r="84" spans="1:12" x14ac:dyDescent="0.2">
      <c r="A84" s="175"/>
      <c r="B84" s="175">
        <v>13</v>
      </c>
      <c r="C84" s="175">
        <v>21</v>
      </c>
      <c r="D84" s="175" t="s">
        <v>39</v>
      </c>
      <c r="E84" s="175" t="str">
        <f>Translations!$B$436</f>
        <v>Покривни плочки</v>
      </c>
      <c r="F84" s="175" t="str">
        <f>Translations!$B$378</f>
        <v>тонове</v>
      </c>
      <c r="G84" s="175" t="b">
        <v>1</v>
      </c>
      <c r="H84" s="175" t="b">
        <v>0</v>
      </c>
      <c r="I84" s="175" t="s">
        <v>926</v>
      </c>
      <c r="J84" s="175" t="b">
        <v>0</v>
      </c>
      <c r="K84" s="263" t="str">
        <f t="shared" si="0"/>
        <v>t CO2e / t</v>
      </c>
      <c r="L84" s="263">
        <v>0.12</v>
      </c>
    </row>
    <row r="85" spans="1:12" x14ac:dyDescent="0.2">
      <c r="A85" s="175"/>
      <c r="B85" s="175">
        <v>13</v>
      </c>
      <c r="C85" s="175">
        <v>22</v>
      </c>
      <c r="D85" s="175" t="s">
        <v>41</v>
      </c>
      <c r="E85" s="175" t="str">
        <f>Translations!$B$437</f>
        <v>Изсушен в спрей прах</v>
      </c>
      <c r="F85" s="175" t="str">
        <f>Translations!$B$378</f>
        <v>тонове</v>
      </c>
      <c r="G85" s="175" t="b">
        <v>1</v>
      </c>
      <c r="H85" s="175" t="b">
        <v>0</v>
      </c>
      <c r="I85" s="175" t="s">
        <v>926</v>
      </c>
      <c r="J85" s="175" t="b">
        <v>0</v>
      </c>
      <c r="K85" s="263" t="str">
        <f t="shared" si="0"/>
        <v>t CO2e / t</v>
      </c>
      <c r="L85" s="263">
        <v>5.8000000000000003E-2</v>
      </c>
    </row>
    <row r="86" spans="1:12" x14ac:dyDescent="0.2">
      <c r="A86" s="175"/>
      <c r="B86" s="175">
        <v>14</v>
      </c>
      <c r="C86" s="175">
        <v>23</v>
      </c>
      <c r="D86" s="175" t="s">
        <v>43</v>
      </c>
      <c r="E86" s="175" t="str">
        <f>Translations!$B$438</f>
        <v>Минерална вата</v>
      </c>
      <c r="F86" s="175" t="str">
        <f>Translations!$B$378</f>
        <v>тонове</v>
      </c>
      <c r="G86" s="175" t="b">
        <v>1</v>
      </c>
      <c r="H86" s="175" t="b">
        <v>1</v>
      </c>
      <c r="I86" s="175" t="s">
        <v>926</v>
      </c>
      <c r="J86" s="175" t="b">
        <v>0</v>
      </c>
      <c r="K86" s="263" t="str">
        <f t="shared" si="0"/>
        <v>t CO2e / t</v>
      </c>
      <c r="L86" s="263">
        <v>0.53600000000000003</v>
      </c>
    </row>
    <row r="87" spans="1:12" x14ac:dyDescent="0.2">
      <c r="A87" s="175"/>
      <c r="B87" s="175">
        <v>15</v>
      </c>
      <c r="C87" s="175">
        <v>24</v>
      </c>
      <c r="D87" s="175" t="s">
        <v>45</v>
      </c>
      <c r="E87" s="175" t="str">
        <f>Translations!$B$439</f>
        <v>Гипс</v>
      </c>
      <c r="F87" s="175" t="str">
        <f>Translations!$B$378</f>
        <v>тонове</v>
      </c>
      <c r="G87" s="175" t="b">
        <v>1</v>
      </c>
      <c r="H87" s="175" t="b">
        <v>0</v>
      </c>
      <c r="I87" s="175" t="s">
        <v>926</v>
      </c>
      <c r="J87" s="175" t="b">
        <v>0</v>
      </c>
      <c r="K87" s="263" t="str">
        <f t="shared" si="0"/>
        <v>t CO2e / t</v>
      </c>
      <c r="L87" s="263">
        <v>4.7E-2</v>
      </c>
    </row>
    <row r="88" spans="1:12" x14ac:dyDescent="0.2">
      <c r="A88" s="175"/>
      <c r="B88" s="175">
        <v>15</v>
      </c>
      <c r="C88" s="175">
        <v>25</v>
      </c>
      <c r="D88" s="175" t="s">
        <v>47</v>
      </c>
      <c r="E88" s="175" t="str">
        <f>Translations!$B$440</f>
        <v>Изсушен вторичен гипс</v>
      </c>
      <c r="F88" s="175" t="str">
        <f>Translations!$B$378</f>
        <v>тонове</v>
      </c>
      <c r="G88" s="175" t="b">
        <v>1</v>
      </c>
      <c r="H88" s="175" t="b">
        <v>0</v>
      </c>
      <c r="I88" s="175" t="s">
        <v>926</v>
      </c>
      <c r="J88" s="175" t="b">
        <v>0</v>
      </c>
      <c r="K88" s="263" t="str">
        <f t="shared" si="0"/>
        <v>t CO2e / t</v>
      </c>
      <c r="L88" s="263">
        <v>1.2999999999999999E-2</v>
      </c>
    </row>
    <row r="89" spans="1:12" x14ac:dyDescent="0.2">
      <c r="A89" s="175"/>
      <c r="B89" s="175">
        <v>15</v>
      </c>
      <c r="C89" s="175">
        <v>26</v>
      </c>
      <c r="D89" s="175" t="s">
        <v>49</v>
      </c>
      <c r="E89" s="175" t="str">
        <f>Translations!$B$441</f>
        <v>Гипсокартон</v>
      </c>
      <c r="F89" s="175" t="str">
        <f>Translations!$B$378</f>
        <v>тонове</v>
      </c>
      <c r="G89" s="175" t="b">
        <v>0</v>
      </c>
      <c r="H89" s="175" t="b">
        <v>1</v>
      </c>
      <c r="I89" s="175" t="s">
        <v>926</v>
      </c>
      <c r="J89" s="175" t="b">
        <v>0</v>
      </c>
      <c r="K89" s="263" t="str">
        <f t="shared" si="0"/>
        <v>t CO2e / t</v>
      </c>
      <c r="L89" s="263">
        <v>0.11</v>
      </c>
    </row>
    <row r="90" spans="1:12" x14ac:dyDescent="0.2">
      <c r="A90" s="175"/>
      <c r="B90" s="175">
        <v>16</v>
      </c>
      <c r="C90" s="175">
        <v>27</v>
      </c>
      <c r="D90" s="175" t="s">
        <v>51</v>
      </c>
      <c r="E90" s="175" t="str">
        <f>Translations!$B$442</f>
        <v>Късовлакнеста крафт целулоза</v>
      </c>
      <c r="F90" s="175" t="str">
        <f>Translations!$B$443</f>
        <v>Adt</v>
      </c>
      <c r="G90" s="175" t="b">
        <v>1</v>
      </c>
      <c r="H90" s="175" t="b">
        <v>0</v>
      </c>
      <c r="I90" s="175" t="str">
        <f>Translations!$B$444</f>
        <v>Имайте предвид, че за интегрираното производство на целулоза и хартия се прилагат специални правила за разпределение (член 10, параграф 7 от CIMs).</v>
      </c>
      <c r="J90" s="175" t="b">
        <v>0</v>
      </c>
      <c r="K90" s="263" t="str">
        <f t="shared" si="0"/>
        <v>t CO2e / Adt</v>
      </c>
      <c r="L90" s="263">
        <v>9.0999999999999998E-2</v>
      </c>
    </row>
    <row r="91" spans="1:12" x14ac:dyDescent="0.2">
      <c r="A91" s="175"/>
      <c r="B91" s="175">
        <v>16</v>
      </c>
      <c r="C91" s="175">
        <v>28</v>
      </c>
      <c r="D91" s="175" t="s">
        <v>55</v>
      </c>
      <c r="E91" s="175" t="str">
        <f>Translations!$B$445</f>
        <v>Дълговлакнеста крафт целулоза</v>
      </c>
      <c r="F91" s="175" t="str">
        <f>Translations!$B$443</f>
        <v>Adt</v>
      </c>
      <c r="G91" s="175" t="b">
        <v>1</v>
      </c>
      <c r="H91" s="175" t="b">
        <v>0</v>
      </c>
      <c r="I91" s="175" t="str">
        <f>Translations!$B$444</f>
        <v>Имайте предвид, че за интегрираното производство на целулоза и хартия се прилагат специални правила за разпределение (член 10, параграф 7 от CIMs).</v>
      </c>
      <c r="J91" s="175" t="b">
        <v>0</v>
      </c>
      <c r="K91" s="263" t="str">
        <f t="shared" si="0"/>
        <v>t CO2e / Adt</v>
      </c>
      <c r="L91" s="263">
        <v>4.5999999999999999E-2</v>
      </c>
    </row>
    <row r="92" spans="1:12" x14ac:dyDescent="0.2">
      <c r="A92" s="175"/>
      <c r="B92" s="175">
        <v>16</v>
      </c>
      <c r="C92" s="175">
        <v>29</v>
      </c>
      <c r="D92" s="175" t="s">
        <v>57</v>
      </c>
      <c r="E92" s="175" t="str">
        <f>Translations!$B$446</f>
        <v>Сулфитна целулоза, термомеханична и механична целулоза</v>
      </c>
      <c r="F92" s="175" t="str">
        <f>Translations!$B$443</f>
        <v>Adt</v>
      </c>
      <c r="G92" s="175" t="b">
        <v>1</v>
      </c>
      <c r="H92" s="175" t="b">
        <v>0</v>
      </c>
      <c r="I92" s="175" t="str">
        <f>Translations!$B$444</f>
        <v>Имайте предвид, че за интегрираното производство на целулоза и хартия се прилагат специални правила за разпределение (член 10, параграф 7 от CIMs).</v>
      </c>
      <c r="J92" s="175" t="b">
        <v>0</v>
      </c>
      <c r="K92" s="263" t="str">
        <f t="shared" si="0"/>
        <v>t CO2e / Adt</v>
      </c>
      <c r="L92" s="263">
        <v>1.4999999999999999E-2</v>
      </c>
    </row>
    <row r="93" spans="1:12" x14ac:dyDescent="0.2">
      <c r="A93" s="175"/>
      <c r="B93" s="175">
        <v>16</v>
      </c>
      <c r="C93" s="175">
        <v>30</v>
      </c>
      <c r="D93" s="175" t="s">
        <v>59</v>
      </c>
      <c r="E93" s="175" t="str">
        <f>Translations!$B$447</f>
        <v>Възстановена хартиена маса</v>
      </c>
      <c r="F93" s="175" t="str">
        <f>Translations!$B$443</f>
        <v>Adt</v>
      </c>
      <c r="G93" s="175" t="b">
        <v>1</v>
      </c>
      <c r="H93" s="175" t="b">
        <v>0</v>
      </c>
      <c r="I93" s="175" t="s">
        <v>926</v>
      </c>
      <c r="J93" s="175" t="b">
        <v>0</v>
      </c>
      <c r="K93" s="263" t="str">
        <f t="shared" si="0"/>
        <v>t CO2e / Adt</v>
      </c>
      <c r="L93" s="263">
        <v>0.03</v>
      </c>
    </row>
    <row r="94" spans="1:12" x14ac:dyDescent="0.2">
      <c r="A94" s="175"/>
      <c r="B94" s="175">
        <v>17</v>
      </c>
      <c r="C94" s="175">
        <v>31</v>
      </c>
      <c r="D94" s="175" t="s">
        <v>61</v>
      </c>
      <c r="E94" s="175" t="str">
        <f>Translations!$B$448</f>
        <v>Вестникарска хартия</v>
      </c>
      <c r="F94" s="175" t="str">
        <f>Translations!$B$443</f>
        <v>Adt</v>
      </c>
      <c r="G94" s="175" t="b">
        <v>1</v>
      </c>
      <c r="H94" s="175" t="b">
        <v>0</v>
      </c>
      <c r="I94" s="175" t="s">
        <v>926</v>
      </c>
      <c r="J94" s="175" t="b">
        <v>0</v>
      </c>
      <c r="K94" s="263" t="str">
        <f t="shared" si="0"/>
        <v>t CO2e / Adt</v>
      </c>
      <c r="L94" s="263">
        <v>0.22600000000000001</v>
      </c>
    </row>
    <row r="95" spans="1:12" x14ac:dyDescent="0.2">
      <c r="A95" s="175"/>
      <c r="B95" s="175">
        <v>17</v>
      </c>
      <c r="C95" s="175">
        <v>32</v>
      </c>
      <c r="D95" s="175" t="s">
        <v>63</v>
      </c>
      <c r="E95" s="175" t="str">
        <f>Translations!$B$449</f>
        <v>Фина хартия без покритие</v>
      </c>
      <c r="F95" s="175" t="str">
        <f>Translations!$B$443</f>
        <v>Adt</v>
      </c>
      <c r="G95" s="175" t="b">
        <v>1</v>
      </c>
      <c r="H95" s="175" t="b">
        <v>0</v>
      </c>
      <c r="I95" s="175" t="s">
        <v>926</v>
      </c>
      <c r="J95" s="175" t="b">
        <v>0</v>
      </c>
      <c r="K95" s="263" t="str">
        <f t="shared" si="0"/>
        <v>t CO2e / Adt</v>
      </c>
      <c r="L95" s="263">
        <v>0.24199999999999999</v>
      </c>
    </row>
    <row r="96" spans="1:12" x14ac:dyDescent="0.2">
      <c r="A96" s="175"/>
      <c r="B96" s="175">
        <v>17</v>
      </c>
      <c r="C96" s="175">
        <v>33</v>
      </c>
      <c r="D96" s="175" t="s">
        <v>65</v>
      </c>
      <c r="E96" s="175" t="str">
        <f>Translations!$B$450</f>
        <v>Покрита фина хартия</v>
      </c>
      <c r="F96" s="175" t="str">
        <f>Translations!$B$443</f>
        <v>Adt</v>
      </c>
      <c r="G96" s="175" t="b">
        <v>1</v>
      </c>
      <c r="H96" s="175" t="b">
        <v>0</v>
      </c>
      <c r="I96" s="175" t="s">
        <v>926</v>
      </c>
      <c r="J96" s="175" t="b">
        <v>0</v>
      </c>
      <c r="K96" s="263" t="str">
        <f t="shared" ref="K96:K115" si="1">EUconst_tCO2e &amp; " / " &amp; IF(F96=EUconst_Tons,EUconst_t,F96)</f>
        <v>t CO2e / Adt</v>
      </c>
      <c r="L96" s="263">
        <v>0.24199999999999999</v>
      </c>
    </row>
    <row r="97" spans="1:12" x14ac:dyDescent="0.2">
      <c r="A97" s="175"/>
      <c r="B97" s="175">
        <v>17</v>
      </c>
      <c r="C97" s="175">
        <v>34</v>
      </c>
      <c r="D97" s="175" t="s">
        <v>67</v>
      </c>
      <c r="E97" s="175" t="str">
        <f>Translations!$B$451</f>
        <v>Тъкан</v>
      </c>
      <c r="F97" s="175" t="str">
        <f>Translations!$B$378</f>
        <v>тонове</v>
      </c>
      <c r="G97" s="175" t="b">
        <v>1</v>
      </c>
      <c r="H97" s="175" t="b">
        <v>0</v>
      </c>
      <c r="I97" s="175" t="s">
        <v>926</v>
      </c>
      <c r="J97" s="175" t="b">
        <v>0</v>
      </c>
      <c r="K97" s="263" t="str">
        <f t="shared" si="1"/>
        <v>t CO2e / t</v>
      </c>
      <c r="L97" s="263">
        <v>0.254</v>
      </c>
    </row>
    <row r="98" spans="1:12" x14ac:dyDescent="0.2">
      <c r="A98" s="175"/>
      <c r="B98" s="175">
        <v>17</v>
      </c>
      <c r="C98" s="175">
        <v>35</v>
      </c>
      <c r="D98" s="175" t="s">
        <v>69</v>
      </c>
      <c r="E98" s="175" t="str">
        <f>Translations!$B$452</f>
        <v>Testliner и флутинг</v>
      </c>
      <c r="F98" s="175" t="str">
        <f>Translations!$B$443</f>
        <v>Adt</v>
      </c>
      <c r="G98" s="175" t="b">
        <v>1</v>
      </c>
      <c r="H98" s="175" t="b">
        <v>0</v>
      </c>
      <c r="I98" s="175" t="s">
        <v>926</v>
      </c>
      <c r="J98" s="175" t="b">
        <v>0</v>
      </c>
      <c r="K98" s="263" t="str">
        <f t="shared" si="1"/>
        <v>t CO2e / Adt</v>
      </c>
      <c r="L98" s="263">
        <v>0.188</v>
      </c>
    </row>
    <row r="99" spans="1:12" x14ac:dyDescent="0.2">
      <c r="A99" s="175"/>
      <c r="B99" s="175">
        <v>17</v>
      </c>
      <c r="C99" s="175">
        <v>36</v>
      </c>
      <c r="D99" s="175" t="s">
        <v>71</v>
      </c>
      <c r="E99" s="175" t="str">
        <f>Translations!$B$453</f>
        <v>Картон без покритие</v>
      </c>
      <c r="F99" s="175" t="str">
        <f>Translations!$B$443</f>
        <v>Adt</v>
      </c>
      <c r="G99" s="175" t="b">
        <v>1</v>
      </c>
      <c r="H99" s="175" t="b">
        <v>0</v>
      </c>
      <c r="I99" s="175" t="s">
        <v>926</v>
      </c>
      <c r="J99" s="175" t="b">
        <v>0</v>
      </c>
      <c r="K99" s="263" t="str">
        <f t="shared" si="1"/>
        <v>t CO2e / Adt</v>
      </c>
      <c r="L99" s="263">
        <v>0.18</v>
      </c>
    </row>
    <row r="100" spans="1:12" x14ac:dyDescent="0.2">
      <c r="A100" s="175"/>
      <c r="B100" s="175">
        <v>17</v>
      </c>
      <c r="C100" s="175">
        <v>37</v>
      </c>
      <c r="D100" s="175" t="s">
        <v>73</v>
      </c>
      <c r="E100" s="175" t="str">
        <f>Translations!$B$454</f>
        <v>Картон с покритие</v>
      </c>
      <c r="F100" s="175" t="str">
        <f>Translations!$B$443</f>
        <v>Adt</v>
      </c>
      <c r="G100" s="175" t="b">
        <v>1</v>
      </c>
      <c r="H100" s="175" t="b">
        <v>0</v>
      </c>
      <c r="I100" s="175" t="s">
        <v>926</v>
      </c>
      <c r="J100" s="175" t="b">
        <v>0</v>
      </c>
      <c r="K100" s="263" t="str">
        <f t="shared" si="1"/>
        <v>t CO2e / Adt</v>
      </c>
      <c r="L100" s="263">
        <v>0.20699999999999999</v>
      </c>
    </row>
    <row r="101" spans="1:12" x14ac:dyDescent="0.2">
      <c r="A101" s="175"/>
      <c r="B101" s="175">
        <v>18</v>
      </c>
      <c r="C101" s="175">
        <v>38</v>
      </c>
      <c r="D101" s="175" t="s">
        <v>75</v>
      </c>
      <c r="E101" s="175" t="str">
        <f>Translations!$B$455</f>
        <v>Въглеродна сажди</v>
      </c>
      <c r="F101" s="175" t="str">
        <f>Translations!$B$378</f>
        <v>тонове</v>
      </c>
      <c r="G101" s="175" t="b">
        <v>1</v>
      </c>
      <c r="H101" s="175" t="b">
        <v>1</v>
      </c>
      <c r="I101" s="175" t="s">
        <v>926</v>
      </c>
      <c r="J101" s="175" t="b">
        <v>0</v>
      </c>
      <c r="K101" s="263" t="str">
        <f t="shared" si="1"/>
        <v>t CO2e / t</v>
      </c>
      <c r="L101" s="263">
        <v>1.4850000000000001</v>
      </c>
    </row>
    <row r="102" spans="1:12" x14ac:dyDescent="0.2">
      <c r="A102" s="175"/>
      <c r="B102" s="175">
        <v>19</v>
      </c>
      <c r="C102" s="175">
        <v>39</v>
      </c>
      <c r="D102" s="175" t="s">
        <v>77</v>
      </c>
      <c r="E102" s="175" t="str">
        <f>Translations!$B$456</f>
        <v>Азотна киселина</v>
      </c>
      <c r="F102" s="175" t="str">
        <f>Translations!$B$378</f>
        <v>тонове</v>
      </c>
      <c r="G102" s="175" t="b">
        <v>1</v>
      </c>
      <c r="H102" s="175" t="b">
        <v>0</v>
      </c>
      <c r="I102" s="175" t="str">
        <f>Translations!$B$457</f>
        <v>Измерваемата топлина, доставяна до други подобекти, трябва да се третира като топлина от източници, които не са включени в ЕСТЕ.</v>
      </c>
      <c r="J102" s="175" t="b">
        <v>1</v>
      </c>
      <c r="K102" s="263" t="str">
        <f t="shared" si="1"/>
        <v>t CO2e / t</v>
      </c>
      <c r="L102" s="263">
        <v>0.23</v>
      </c>
    </row>
    <row r="103" spans="1:12" x14ac:dyDescent="0.2">
      <c r="A103" s="175"/>
      <c r="B103" s="175">
        <v>20</v>
      </c>
      <c r="C103" s="175">
        <v>40</v>
      </c>
      <c r="D103" s="175" t="s">
        <v>80</v>
      </c>
      <c r="E103" s="175" t="str">
        <f>Translations!$B$458</f>
        <v>Адипинова киселина</v>
      </c>
      <c r="F103" s="175" t="str">
        <f>Translations!$B$378</f>
        <v>тонове</v>
      </c>
      <c r="G103" s="175" t="b">
        <v>1</v>
      </c>
      <c r="H103" s="175" t="b">
        <v>0</v>
      </c>
      <c r="I103" s="175" t="s">
        <v>926</v>
      </c>
      <c r="J103" s="175" t="b">
        <v>0</v>
      </c>
      <c r="K103" s="263" t="str">
        <f t="shared" si="1"/>
        <v>t CO2e / t</v>
      </c>
      <c r="L103" s="263">
        <v>2.12</v>
      </c>
    </row>
    <row r="104" spans="1:12" x14ac:dyDescent="0.2">
      <c r="A104" s="175"/>
      <c r="B104" s="175">
        <v>22</v>
      </c>
      <c r="C104" s="175">
        <v>41</v>
      </c>
      <c r="D104" s="175" t="s">
        <v>82</v>
      </c>
      <c r="E104" s="175" t="str">
        <f>Translations!$B$459</f>
        <v>Амоняк</v>
      </c>
      <c r="F104" s="175" t="str">
        <f>Translations!$B$378</f>
        <v>тонове</v>
      </c>
      <c r="G104" s="175" t="b">
        <v>1</v>
      </c>
      <c r="H104" s="175" t="b">
        <v>1</v>
      </c>
      <c r="I104" s="175" t="s">
        <v>926</v>
      </c>
      <c r="J104" s="175" t="b">
        <v>1</v>
      </c>
      <c r="K104" s="263" t="str">
        <f t="shared" si="1"/>
        <v>t CO2e / t</v>
      </c>
      <c r="L104" s="263">
        <v>1.57</v>
      </c>
    </row>
    <row r="105" spans="1:12" x14ac:dyDescent="0.2">
      <c r="A105" s="175"/>
      <c r="B105" s="175">
        <v>23</v>
      </c>
      <c r="C105" s="175">
        <v>42</v>
      </c>
      <c r="D105" s="175" t="s">
        <v>84</v>
      </c>
      <c r="E105" s="175" t="str">
        <f>Translations!$B$460</f>
        <v>Парен крекинг</v>
      </c>
      <c r="F105" s="175" t="str">
        <f>Translations!$B$378</f>
        <v>тонове</v>
      </c>
      <c r="G105" s="175" t="b">
        <v>1</v>
      </c>
      <c r="H105" s="175" t="b">
        <v>1</v>
      </c>
      <c r="I105" s="175" t="str">
        <f>Translations!$B$461</f>
        <v>Моля, използвайте инструмента за разбиване на парата в лист "SpecialBM" за изчисляване на историческите нива на активност и предварителното разпределение.</v>
      </c>
      <c r="J105" s="175" t="b">
        <v>0</v>
      </c>
      <c r="K105" s="263" t="str">
        <f t="shared" si="1"/>
        <v>t CO2e / t</v>
      </c>
      <c r="L105" s="263">
        <v>0.68100000000000005</v>
      </c>
    </row>
    <row r="106" spans="1:12" x14ac:dyDescent="0.2">
      <c r="A106" s="175"/>
      <c r="B106" s="175">
        <v>23</v>
      </c>
      <c r="C106" s="175">
        <v>43</v>
      </c>
      <c r="D106" s="175" t="s">
        <v>87</v>
      </c>
      <c r="E106" s="175" t="str">
        <f>Translations!$B$462</f>
        <v>Ароматични вещества</v>
      </c>
      <c r="F106" s="175" t="str">
        <f>Translations!$B$413</f>
        <v>CWT</v>
      </c>
      <c r="G106" s="175" t="b">
        <v>1</v>
      </c>
      <c r="H106" s="175" t="b">
        <v>1</v>
      </c>
      <c r="I106" s="175" t="str">
        <f>Translations!$B$414</f>
        <v>Моля, използвайте инструмента CWT в лист "SpecialBM" за изчисляване на историческите нива на активност.</v>
      </c>
      <c r="J106" s="175" t="b">
        <v>0</v>
      </c>
      <c r="K106" s="263" t="str">
        <f t="shared" si="1"/>
        <v>t CO2e / CWT</v>
      </c>
      <c r="L106" s="263">
        <v>2.2800000000000001E-2</v>
      </c>
    </row>
    <row r="107" spans="1:12" x14ac:dyDescent="0.2">
      <c r="A107" s="175"/>
      <c r="B107" s="175">
        <v>23</v>
      </c>
      <c r="C107" s="175">
        <v>44</v>
      </c>
      <c r="D107" s="175" t="s">
        <v>89</v>
      </c>
      <c r="E107" s="175" t="str">
        <f>Translations!$B$463</f>
        <v>Стирен</v>
      </c>
      <c r="F107" s="175" t="str">
        <f>Translations!$B$378</f>
        <v>тонове</v>
      </c>
      <c r="G107" s="175" t="b">
        <v>1</v>
      </c>
      <c r="H107" s="175" t="b">
        <v>1</v>
      </c>
      <c r="I107" s="175" t="s">
        <v>926</v>
      </c>
      <c r="J107" s="175" t="b">
        <v>0</v>
      </c>
      <c r="K107" s="263" t="str">
        <f t="shared" si="1"/>
        <v>t CO2e / t</v>
      </c>
      <c r="L107" s="263">
        <v>0.40100000000000002</v>
      </c>
    </row>
    <row r="108" spans="1:12" x14ac:dyDescent="0.2">
      <c r="A108" s="175"/>
      <c r="B108" s="175">
        <v>23</v>
      </c>
      <c r="C108" s="175">
        <v>45</v>
      </c>
      <c r="D108" s="175" t="s">
        <v>91</v>
      </c>
      <c r="E108" s="175" t="str">
        <f>Translations!$B$464</f>
        <v>Фенол/ацетон</v>
      </c>
      <c r="F108" s="175" t="str">
        <f>Translations!$B$378</f>
        <v>тонове</v>
      </c>
      <c r="G108" s="175" t="b">
        <v>1</v>
      </c>
      <c r="H108" s="175" t="b">
        <v>0</v>
      </c>
      <c r="I108" s="175" t="s">
        <v>926</v>
      </c>
      <c r="J108" s="175" t="b">
        <v>0</v>
      </c>
      <c r="K108" s="263" t="str">
        <f t="shared" si="1"/>
        <v>t CO2e / t</v>
      </c>
      <c r="L108" s="263">
        <v>0.23</v>
      </c>
    </row>
    <row r="109" spans="1:12" x14ac:dyDescent="0.2">
      <c r="A109" s="175"/>
      <c r="B109" s="175">
        <v>23</v>
      </c>
      <c r="C109" s="175">
        <v>46</v>
      </c>
      <c r="D109" s="175" t="s">
        <v>93</v>
      </c>
      <c r="E109" s="175" t="str">
        <f>Translations!$B$465</f>
        <v>Етиленов оксид/етиленгликоли</v>
      </c>
      <c r="F109" s="175" t="str">
        <f>Translations!$B$378</f>
        <v>тонове</v>
      </c>
      <c r="G109" s="175" t="b">
        <v>1</v>
      </c>
      <c r="H109" s="175" t="b">
        <v>1</v>
      </c>
      <c r="I109" s="175" t="str">
        <f>Translations!$B$466</f>
        <v>Моля, използвайте инструмента за етиленов оксид/гликоли в лист "SpecialBM" за изчисляване на историческите нива на активност.</v>
      </c>
      <c r="J109" s="175" t="b">
        <v>0</v>
      </c>
      <c r="K109" s="263" t="str">
        <f t="shared" si="1"/>
        <v>t CO2e / t</v>
      </c>
      <c r="L109" s="263">
        <v>0.38900000000000001</v>
      </c>
    </row>
    <row r="110" spans="1:12" x14ac:dyDescent="0.2">
      <c r="A110" s="175"/>
      <c r="B110" s="175">
        <v>23</v>
      </c>
      <c r="C110" s="175">
        <v>47</v>
      </c>
      <c r="D110" s="175" t="s">
        <v>96</v>
      </c>
      <c r="E110" s="175" t="str">
        <f>Translations!$B$467</f>
        <v>Мономер на винилхлорида</v>
      </c>
      <c r="F110" s="175" t="str">
        <f>Translations!$B$378</f>
        <v>тонове</v>
      </c>
      <c r="G110" s="175" t="b">
        <v>1</v>
      </c>
      <c r="H110" s="175" t="b">
        <v>0</v>
      </c>
      <c r="I110" s="175" t="str">
        <f>Translations!$B$468</f>
        <v>Моля, използвайте инструмента VCM в лист "SpecialBM" за изчисляване на предварителното разпределение.</v>
      </c>
      <c r="J110" s="175" t="b">
        <v>0</v>
      </c>
      <c r="K110" s="263" t="str">
        <f t="shared" si="1"/>
        <v>t CO2e / t</v>
      </c>
      <c r="L110" s="263">
        <v>0.155</v>
      </c>
    </row>
    <row r="111" spans="1:12" x14ac:dyDescent="0.2">
      <c r="A111" s="175"/>
      <c r="B111" s="175">
        <v>23</v>
      </c>
      <c r="C111" s="175">
        <v>48</v>
      </c>
      <c r="D111" s="175" t="s">
        <v>99</v>
      </c>
      <c r="E111" s="175" t="str">
        <f>Translations!$B$469</f>
        <v>S-PVC</v>
      </c>
      <c r="F111" s="175" t="str">
        <f>Translations!$B$378</f>
        <v>тонове</v>
      </c>
      <c r="G111" s="175" t="b">
        <v>1</v>
      </c>
      <c r="H111" s="175" t="b">
        <v>0</v>
      </c>
      <c r="I111" s="175" t="s">
        <v>926</v>
      </c>
      <c r="J111" s="175" t="b">
        <v>0</v>
      </c>
      <c r="K111" s="263" t="str">
        <f t="shared" si="1"/>
        <v>t CO2e / t</v>
      </c>
      <c r="L111" s="263">
        <v>6.6000000000000003E-2</v>
      </c>
    </row>
    <row r="112" spans="1:12" x14ac:dyDescent="0.2">
      <c r="A112" s="175"/>
      <c r="B112" s="175">
        <v>23</v>
      </c>
      <c r="C112" s="175">
        <v>49</v>
      </c>
      <c r="D112" s="175" t="s">
        <v>101</v>
      </c>
      <c r="E112" s="175" t="str">
        <f>Translations!$B$470</f>
        <v>E-PVC</v>
      </c>
      <c r="F112" s="175" t="str">
        <f>Translations!$B$378</f>
        <v>тонове</v>
      </c>
      <c r="G112" s="175" t="b">
        <v>1</v>
      </c>
      <c r="H112" s="175" t="b">
        <v>0</v>
      </c>
      <c r="I112" s="175" t="s">
        <v>926</v>
      </c>
      <c r="J112" s="175" t="b">
        <v>0</v>
      </c>
      <c r="K112" s="263" t="str">
        <f t="shared" si="1"/>
        <v>t CO2e / t</v>
      </c>
      <c r="L112" s="263">
        <v>0.18099999999999999</v>
      </c>
    </row>
    <row r="113" spans="1:12" x14ac:dyDescent="0.2">
      <c r="A113" s="175"/>
      <c r="B113" s="175">
        <v>24</v>
      </c>
      <c r="C113" s="175">
        <v>50</v>
      </c>
      <c r="D113" s="175" t="s">
        <v>103</v>
      </c>
      <c r="E113" s="175" t="str">
        <f>Translations!$B$471</f>
        <v>Водород</v>
      </c>
      <c r="F113" s="175" t="str">
        <f>Translations!$B$378</f>
        <v>тонове</v>
      </c>
      <c r="G113" s="175" t="b">
        <v>1</v>
      </c>
      <c r="H113" s="175" t="b">
        <v>1</v>
      </c>
      <c r="I113" s="175" t="str">
        <f>Translations!$B$472</f>
        <v>Моля, използвайте водородния инструмент в лист "SpecialBM" за изчисляване на историческите нива на активност.</v>
      </c>
      <c r="J113" s="175" t="b">
        <v>1</v>
      </c>
      <c r="K113" s="263" t="str">
        <f t="shared" si="1"/>
        <v>t CO2e / t</v>
      </c>
      <c r="L113" s="263">
        <v>6.84</v>
      </c>
    </row>
    <row r="114" spans="1:12" x14ac:dyDescent="0.2">
      <c r="A114" s="175"/>
      <c r="B114" s="175">
        <v>24</v>
      </c>
      <c r="C114" s="175">
        <v>51</v>
      </c>
      <c r="D114" s="175" t="s">
        <v>106</v>
      </c>
      <c r="E114" s="175" t="str">
        <f>Translations!$B$473</f>
        <v>Синтезен газ</v>
      </c>
      <c r="F114" s="175" t="str">
        <f>Translations!$B$378</f>
        <v>тонове</v>
      </c>
      <c r="G114" s="175" t="b">
        <v>1</v>
      </c>
      <c r="H114" s="175" t="b">
        <v>1</v>
      </c>
      <c r="I114" s="175" t="str">
        <f>Translations!$B$474</f>
        <v>Моля, използвайте инструмента за сингаз в лист "SpecialBM" за изчисляване на историческите нива на активност.</v>
      </c>
      <c r="J114" s="175" t="b">
        <v>0</v>
      </c>
      <c r="K114" s="263" t="str">
        <f t="shared" si="1"/>
        <v>t CO2e / t</v>
      </c>
      <c r="L114" s="263">
        <v>0.187</v>
      </c>
    </row>
    <row r="115" spans="1:12" x14ac:dyDescent="0.2">
      <c r="A115" s="175"/>
      <c r="B115" s="175">
        <v>25</v>
      </c>
      <c r="C115" s="175">
        <v>52</v>
      </c>
      <c r="D115" s="175" t="s">
        <v>109</v>
      </c>
      <c r="E115" s="175" t="str">
        <f>Translations!$B$475</f>
        <v>Калцинирана сода</v>
      </c>
      <c r="F115" s="175" t="str">
        <f>Translations!$B$378</f>
        <v>тонове</v>
      </c>
      <c r="G115" s="175" t="b">
        <v>1</v>
      </c>
      <c r="H115" s="175" t="b">
        <v>0</v>
      </c>
      <c r="I115" s="175" t="s">
        <v>926</v>
      </c>
      <c r="J115" s="175" t="b">
        <v>0</v>
      </c>
      <c r="K115" s="263" t="str">
        <f t="shared" si="1"/>
        <v>t CO2e / t</v>
      </c>
      <c r="L115" s="263">
        <v>0.753</v>
      </c>
    </row>
    <row r="117" spans="1:12" s="12" customFormat="1" x14ac:dyDescent="0.2">
      <c r="A117" s="12" t="s">
        <v>234</v>
      </c>
    </row>
    <row r="118" spans="1:12" x14ac:dyDescent="0.2">
      <c r="A118" s="145"/>
      <c r="B118" s="145"/>
      <c r="C118" s="145" t="s">
        <v>5</v>
      </c>
      <c r="D118" s="145" t="s">
        <v>6</v>
      </c>
      <c r="E118" s="145" t="s">
        <v>235</v>
      </c>
      <c r="F118" s="145" t="str">
        <f>Translations!$B$401</f>
        <v>Единица</v>
      </c>
      <c r="G118" s="145" t="s">
        <v>9</v>
      </c>
      <c r="H118" s="145" t="str">
        <f>Translations!$B$476</f>
        <v>Референтна стойност (EUA/t)</v>
      </c>
      <c r="I118" s="145" t="s">
        <v>11</v>
      </c>
      <c r="J118" s="263" t="str">
        <f>Translations!$B$411</f>
        <v>CBAM</v>
      </c>
      <c r="K118" s="263" t="s">
        <v>527</v>
      </c>
      <c r="L118" s="263" t="s">
        <v>530</v>
      </c>
    </row>
    <row r="119" spans="1:12" x14ac:dyDescent="0.2">
      <c r="A119" s="197"/>
      <c r="B119" s="197">
        <v>90</v>
      </c>
      <c r="C119" s="198">
        <v>91.1</v>
      </c>
      <c r="D119" s="199" t="str">
        <f t="shared" ref="D119:D128" si="2">CONCATENATE(TEXT(B119,"00"),".",TEXT(C119,"00,0"))</f>
        <v>90.91,1</v>
      </c>
      <c r="E119" s="11" t="str">
        <f>Translations!$B$477</f>
        <v>Подинсталация на топлинен еталон, CL, не-CBAM</v>
      </c>
      <c r="F119" s="8" t="s">
        <v>215</v>
      </c>
      <c r="G119" s="10" t="b">
        <v>1</v>
      </c>
      <c r="H119" s="198">
        <v>62.3</v>
      </c>
      <c r="I119" s="198"/>
      <c r="J119" s="263" t="b">
        <v>0</v>
      </c>
      <c r="K119" s="263" t="str">
        <f t="shared" ref="K119:K125" si="3">EUconst_tCO2e &amp; " / " &amp; EUconst_TJ</f>
        <v>t CO2e / TJ</v>
      </c>
      <c r="L119" s="263">
        <v>47.3</v>
      </c>
    </row>
    <row r="120" spans="1:12" x14ac:dyDescent="0.2">
      <c r="A120" s="197"/>
      <c r="B120" s="197">
        <v>90</v>
      </c>
      <c r="C120" s="198">
        <v>92.1</v>
      </c>
      <c r="D120" s="199" t="str">
        <f t="shared" si="2"/>
        <v>90.92,1</v>
      </c>
      <c r="E120" s="11" t="str">
        <f>Translations!$B$478</f>
        <v>Подинсталация на топлинния еталон, не-CL, не-CBAM</v>
      </c>
      <c r="F120" s="8" t="s">
        <v>215</v>
      </c>
      <c r="G120" s="10" t="b">
        <v>0</v>
      </c>
      <c r="H120" s="198">
        <v>62.3</v>
      </c>
      <c r="I120" s="198"/>
      <c r="J120" s="263" t="b">
        <v>0</v>
      </c>
      <c r="K120" s="263" t="str">
        <f t="shared" si="3"/>
        <v>t CO2e / TJ</v>
      </c>
      <c r="L120" s="263">
        <v>47.3</v>
      </c>
    </row>
    <row r="121" spans="1:12" x14ac:dyDescent="0.2">
      <c r="A121" s="197"/>
      <c r="B121" s="197">
        <v>90</v>
      </c>
      <c r="C121" s="198">
        <v>91.2</v>
      </c>
      <c r="D121" s="199" t="str">
        <f t="shared" si="2"/>
        <v>90.91,2</v>
      </c>
      <c r="E121" s="11" t="str">
        <f>Translations!$B$479</f>
        <v>Подинсталация на топлинен еталон, CBAM</v>
      </c>
      <c r="F121" s="8" t="s">
        <v>215</v>
      </c>
      <c r="G121" s="10" t="b">
        <v>1</v>
      </c>
      <c r="H121" s="198">
        <v>62.3</v>
      </c>
      <c r="I121" s="198"/>
      <c r="J121" s="263" t="b">
        <v>1</v>
      </c>
      <c r="K121" s="263" t="str">
        <f t="shared" si="3"/>
        <v>t CO2e / TJ</v>
      </c>
      <c r="L121" s="263">
        <v>47.3</v>
      </c>
    </row>
    <row r="122" spans="1:12" x14ac:dyDescent="0.2">
      <c r="A122" s="197"/>
      <c r="B122" s="197">
        <v>90</v>
      </c>
      <c r="C122" s="198">
        <v>93.1</v>
      </c>
      <c r="D122" s="199" t="str">
        <f t="shared" si="2"/>
        <v>90.93,1</v>
      </c>
      <c r="E122" s="11" t="str">
        <f>Translations!$B$480</f>
        <v>Подинсталация за централно отопление</v>
      </c>
      <c r="F122" s="8" t="s">
        <v>215</v>
      </c>
      <c r="G122" s="10" t="b">
        <v>0</v>
      </c>
      <c r="H122" s="198">
        <v>62.3</v>
      </c>
      <c r="I122" s="198"/>
      <c r="J122" s="263" t="b">
        <v>0</v>
      </c>
      <c r="K122" s="263" t="str">
        <f t="shared" si="3"/>
        <v>t CO2e / TJ</v>
      </c>
      <c r="L122" s="263">
        <v>47.3</v>
      </c>
    </row>
    <row r="123" spans="1:12" x14ac:dyDescent="0.2">
      <c r="A123" s="197"/>
      <c r="B123" s="197">
        <v>90</v>
      </c>
      <c r="C123" s="198">
        <v>94.1</v>
      </c>
      <c r="D123" s="199" t="str">
        <f t="shared" si="2"/>
        <v>90.94,1</v>
      </c>
      <c r="E123" s="11" t="str">
        <f>Translations!$B$481</f>
        <v>Подинсталация на еталон за гориво, CL, не-CBAM</v>
      </c>
      <c r="F123" s="8" t="s">
        <v>215</v>
      </c>
      <c r="G123" s="10" t="b">
        <v>1</v>
      </c>
      <c r="H123" s="198">
        <v>56.1</v>
      </c>
      <c r="I123" s="198"/>
      <c r="J123" s="263" t="b">
        <v>0</v>
      </c>
      <c r="K123" s="263" t="str">
        <f t="shared" si="3"/>
        <v>t CO2e / TJ</v>
      </c>
      <c r="L123" s="263">
        <v>42.6</v>
      </c>
    </row>
    <row r="124" spans="1:12" x14ac:dyDescent="0.2">
      <c r="A124" s="197"/>
      <c r="B124" s="197">
        <v>90</v>
      </c>
      <c r="C124" s="198">
        <v>95.1</v>
      </c>
      <c r="D124" s="199" t="str">
        <f t="shared" si="2"/>
        <v>90.95,1</v>
      </c>
      <c r="E124" s="11" t="str">
        <f>Translations!$B$482</f>
        <v>Подинсталация на бенчмарка за гориво, не-CL, не-CBAM</v>
      </c>
      <c r="F124" s="8" t="s">
        <v>215</v>
      </c>
      <c r="G124" s="10" t="b">
        <v>0</v>
      </c>
      <c r="H124" s="198">
        <v>56.1</v>
      </c>
      <c r="I124" s="198"/>
      <c r="J124" s="263" t="b">
        <v>0</v>
      </c>
      <c r="K124" s="263" t="str">
        <f t="shared" si="3"/>
        <v>t CO2e / TJ</v>
      </c>
      <c r="L124" s="263">
        <v>42.6</v>
      </c>
    </row>
    <row r="125" spans="1:12" x14ac:dyDescent="0.2">
      <c r="A125" s="197"/>
      <c r="B125" s="197">
        <v>90</v>
      </c>
      <c r="C125" s="198">
        <v>94.2</v>
      </c>
      <c r="D125" s="199" t="str">
        <f t="shared" si="2"/>
        <v>90.94,2</v>
      </c>
      <c r="E125" s="11" t="str">
        <f>Translations!$B$483</f>
        <v>Подинсталация на еталон за гориво, CBAM</v>
      </c>
      <c r="F125" s="8" t="s">
        <v>215</v>
      </c>
      <c r="G125" s="10" t="b">
        <v>1</v>
      </c>
      <c r="H125" s="198">
        <v>56.1</v>
      </c>
      <c r="I125" s="198"/>
      <c r="J125" s="263" t="b">
        <v>1</v>
      </c>
      <c r="K125" s="263" t="str">
        <f t="shared" si="3"/>
        <v>t CO2e / TJ</v>
      </c>
      <c r="L125" s="263">
        <v>42.6</v>
      </c>
    </row>
    <row r="126" spans="1:12" x14ac:dyDescent="0.2">
      <c r="A126" s="197"/>
      <c r="B126" s="197">
        <v>90</v>
      </c>
      <c r="C126" s="198">
        <v>96.1</v>
      </c>
      <c r="D126" s="199" t="str">
        <f t="shared" si="2"/>
        <v>90.96,1</v>
      </c>
      <c r="E126" s="11" t="str">
        <f>Translations!$B$484</f>
        <v>Подинсталация на технологични емисии, CL, не-CBAM</v>
      </c>
      <c r="F126" s="8" t="s">
        <v>219</v>
      </c>
      <c r="G126" s="10" t="b">
        <v>1</v>
      </c>
      <c r="H126" s="198">
        <v>0.97</v>
      </c>
      <c r="I126" s="198"/>
      <c r="J126" s="263" t="b">
        <v>0</v>
      </c>
      <c r="K126" s="263" t="str">
        <f xml:space="preserve"> EUconst_tCO2e &amp; " / " &amp; EUconst_Unit</f>
        <v>t CO2e / Единица</v>
      </c>
      <c r="L126" s="263">
        <v>0.97</v>
      </c>
    </row>
    <row r="127" spans="1:12" x14ac:dyDescent="0.2">
      <c r="A127" s="197"/>
      <c r="B127" s="197">
        <v>90</v>
      </c>
      <c r="C127" s="198">
        <v>97.1</v>
      </c>
      <c r="D127" s="199" t="str">
        <f t="shared" si="2"/>
        <v>90.97,1</v>
      </c>
      <c r="E127" s="11" t="str">
        <f>Translations!$B$485</f>
        <v>Подинсталация на технологични емисии, не-CL, не-CBAM</v>
      </c>
      <c r="F127" s="8" t="s">
        <v>219</v>
      </c>
      <c r="G127" s="10" t="b">
        <v>0</v>
      </c>
      <c r="H127" s="198">
        <v>0.97</v>
      </c>
      <c r="I127" s="198"/>
      <c r="J127" s="263" t="b">
        <v>0</v>
      </c>
      <c r="K127" s="263" t="str">
        <f xml:space="preserve"> EUconst_tCO2e &amp; " / " &amp; EUconst_Unit</f>
        <v>t CO2e / Единица</v>
      </c>
      <c r="L127" s="263">
        <v>0.97</v>
      </c>
    </row>
    <row r="128" spans="1:12" x14ac:dyDescent="0.2">
      <c r="A128" s="197"/>
      <c r="B128" s="197">
        <v>90</v>
      </c>
      <c r="C128" s="198">
        <v>96.2</v>
      </c>
      <c r="D128" s="199" t="str">
        <f t="shared" si="2"/>
        <v>90.96,2</v>
      </c>
      <c r="E128" s="11" t="str">
        <f>Translations!$B$486</f>
        <v>Подинсталация за технологични емисии, CBAM</v>
      </c>
      <c r="F128" s="8" t="s">
        <v>219</v>
      </c>
      <c r="G128" s="10" t="b">
        <v>1</v>
      </c>
      <c r="H128" s="198">
        <v>0.97</v>
      </c>
      <c r="I128" s="198"/>
      <c r="J128" s="263" t="b">
        <v>1</v>
      </c>
      <c r="K128" s="263" t="str">
        <f xml:space="preserve"> EUconst_tCO2e &amp; " / " &amp; EUconst_Unit</f>
        <v>t CO2e / Единица</v>
      </c>
      <c r="L128" s="263">
        <v>0.97</v>
      </c>
    </row>
    <row r="130" spans="1:3" s="12" customFormat="1" x14ac:dyDescent="0.2">
      <c r="A130" s="12" t="str">
        <f>Translations!$B$265</f>
        <v>Периоди</v>
      </c>
    </row>
    <row r="131" spans="1:3" x14ac:dyDescent="0.2">
      <c r="A131" s="200" t="s">
        <v>679</v>
      </c>
      <c r="B131" s="200" t="s">
        <v>680</v>
      </c>
      <c r="C131" s="200" t="s">
        <v>681</v>
      </c>
    </row>
    <row r="132" spans="1:3" x14ac:dyDescent="0.2">
      <c r="A132" s="684" t="str">
        <f>Translations!$B$487</f>
        <v>&lt;= 2025</v>
      </c>
      <c r="B132" s="166">
        <v>2025</v>
      </c>
      <c r="C132" s="252" t="str">
        <f>Translations!$B$487</f>
        <v>&lt;= 2025</v>
      </c>
    </row>
    <row r="133" spans="1:3" x14ac:dyDescent="0.2">
      <c r="A133" s="349" t="str">
        <f>Translations!$B$488</f>
        <v>2026-2030</v>
      </c>
      <c r="B133" s="166">
        <v>2030</v>
      </c>
      <c r="C133" s="700">
        <v>2026</v>
      </c>
    </row>
    <row r="134" spans="1:3" x14ac:dyDescent="0.2">
      <c r="A134" s="349" t="str">
        <f>Translations!$B$192</f>
        <v>2031-2035</v>
      </c>
      <c r="B134" s="166">
        <v>2035</v>
      </c>
      <c r="C134" s="700">
        <v>2031</v>
      </c>
    </row>
    <row r="135" spans="1:3" x14ac:dyDescent="0.2">
      <c r="A135" s="349" t="str">
        <f>Translations!$B$489</f>
        <v>2036-2040</v>
      </c>
      <c r="B135" s="166">
        <v>2040</v>
      </c>
      <c r="C135" s="700">
        <v>2036</v>
      </c>
    </row>
    <row r="136" spans="1:3" x14ac:dyDescent="0.2">
      <c r="A136" s="349" t="str">
        <f>Translations!$B$490</f>
        <v>2041-2045</v>
      </c>
      <c r="B136" s="166">
        <v>2045</v>
      </c>
      <c r="C136" s="700">
        <v>2041</v>
      </c>
    </row>
    <row r="137" spans="1:3" x14ac:dyDescent="0.2">
      <c r="A137" s="349" t="str">
        <f>Translations!$B$491</f>
        <v>2046-2050</v>
      </c>
      <c r="B137" s="166">
        <v>2050</v>
      </c>
      <c r="C137" s="700">
        <v>2046</v>
      </c>
    </row>
    <row r="139" spans="1:3" s="12" customFormat="1" x14ac:dyDescent="0.2">
      <c r="A139" s="12" t="str">
        <f>Translations!$B$492</f>
        <v>Години</v>
      </c>
    </row>
    <row r="140" spans="1:3" x14ac:dyDescent="0.2">
      <c r="A140" s="701" t="str">
        <f>Translations!$B$487</f>
        <v>&lt;= 2025</v>
      </c>
    </row>
    <row r="141" spans="1:3" x14ac:dyDescent="0.2">
      <c r="A141" s="200">
        <v>2026</v>
      </c>
    </row>
    <row r="142" spans="1:3" x14ac:dyDescent="0.2">
      <c r="A142" s="200">
        <v>2027</v>
      </c>
    </row>
    <row r="143" spans="1:3" x14ac:dyDescent="0.2">
      <c r="A143" s="200">
        <v>2028</v>
      </c>
    </row>
    <row r="144" spans="1:3" x14ac:dyDescent="0.2">
      <c r="A144" s="200">
        <v>2029</v>
      </c>
    </row>
    <row r="145" spans="1:1" x14ac:dyDescent="0.2">
      <c r="A145" s="200">
        <v>2030</v>
      </c>
    </row>
    <row r="146" spans="1:1" x14ac:dyDescent="0.2">
      <c r="A146" s="200">
        <v>2031</v>
      </c>
    </row>
    <row r="147" spans="1:1" x14ac:dyDescent="0.2">
      <c r="A147" s="200">
        <v>2032</v>
      </c>
    </row>
    <row r="148" spans="1:1" x14ac:dyDescent="0.2">
      <c r="A148" s="200">
        <v>2033</v>
      </c>
    </row>
    <row r="149" spans="1:1" x14ac:dyDescent="0.2">
      <c r="A149" s="200">
        <v>2034</v>
      </c>
    </row>
    <row r="150" spans="1:1" x14ac:dyDescent="0.2">
      <c r="A150" s="200">
        <v>2035</v>
      </c>
    </row>
    <row r="151" spans="1:1" x14ac:dyDescent="0.2">
      <c r="A151" s="200">
        <v>2036</v>
      </c>
    </row>
    <row r="152" spans="1:1" x14ac:dyDescent="0.2">
      <c r="A152" s="200">
        <v>2037</v>
      </c>
    </row>
    <row r="153" spans="1:1" x14ac:dyDescent="0.2">
      <c r="A153" s="200">
        <v>2038</v>
      </c>
    </row>
    <row r="154" spans="1:1" x14ac:dyDescent="0.2">
      <c r="A154" s="200">
        <v>2039</v>
      </c>
    </row>
    <row r="155" spans="1:1" x14ac:dyDescent="0.2">
      <c r="A155" s="200">
        <v>2040</v>
      </c>
    </row>
    <row r="156" spans="1:1" x14ac:dyDescent="0.2">
      <c r="A156" s="200">
        <v>2041</v>
      </c>
    </row>
    <row r="157" spans="1:1" x14ac:dyDescent="0.2">
      <c r="A157" s="200">
        <v>2042</v>
      </c>
    </row>
    <row r="158" spans="1:1" x14ac:dyDescent="0.2">
      <c r="A158" s="200">
        <v>2043</v>
      </c>
    </row>
    <row r="159" spans="1:1" x14ac:dyDescent="0.2">
      <c r="A159" s="200">
        <v>2044</v>
      </c>
    </row>
    <row r="160" spans="1:1" x14ac:dyDescent="0.2">
      <c r="A160" s="200">
        <v>2045</v>
      </c>
    </row>
    <row r="161" spans="1:2" x14ac:dyDescent="0.2">
      <c r="A161" s="200">
        <v>2046</v>
      </c>
    </row>
    <row r="162" spans="1:2" x14ac:dyDescent="0.2">
      <c r="A162" s="200">
        <v>2047</v>
      </c>
    </row>
    <row r="163" spans="1:2" x14ac:dyDescent="0.2">
      <c r="A163" s="200">
        <v>2048</v>
      </c>
    </row>
    <row r="164" spans="1:2" x14ac:dyDescent="0.2">
      <c r="A164" s="200">
        <v>2049</v>
      </c>
    </row>
    <row r="165" spans="1:2" x14ac:dyDescent="0.2">
      <c r="A165" s="200">
        <v>2050</v>
      </c>
    </row>
    <row r="167" spans="1:2" s="12" customFormat="1" x14ac:dyDescent="0.2">
      <c r="A167" s="12" t="str">
        <f>Translations!$B$493</f>
        <v>Категории мерки и инвестиции</v>
      </c>
    </row>
    <row r="168" spans="1:2" x14ac:dyDescent="0.2">
      <c r="B168" s="200" t="s">
        <v>678</v>
      </c>
    </row>
    <row r="169" spans="1:2" x14ac:dyDescent="0.2">
      <c r="A169" s="200" t="s">
        <v>621</v>
      </c>
      <c r="B169" s="166" t="str">
        <f>Translations!$B$211</f>
        <v>(i) преминаване към технологии с ниски или нулеви емисии.</v>
      </c>
    </row>
    <row r="170" spans="1:2" x14ac:dyDescent="0.2">
      <c r="A170" s="200" t="s">
        <v>622</v>
      </c>
      <c r="B170" s="166" t="str">
        <f>Translations!$B$212</f>
        <v>(ii) енергийна ефективност и икономия на енергия</v>
      </c>
    </row>
    <row r="171" spans="1:2" x14ac:dyDescent="0.2">
      <c r="A171" s="200" t="s">
        <v>626</v>
      </c>
      <c r="B171" s="166" t="str">
        <f>Translations!$B$494</f>
        <v>(iii) (1) преминаване от изкопаеми горива към водород</v>
      </c>
    </row>
    <row r="172" spans="1:2" x14ac:dyDescent="0.2">
      <c r="A172" s="200" t="s">
        <v>628</v>
      </c>
      <c r="B172" s="166" t="str">
        <f>Translations!$B$495</f>
        <v>(iii) (2) преминаване от изкопаеми горива към електроенергия</v>
      </c>
    </row>
    <row r="173" spans="1:2" x14ac:dyDescent="0.2">
      <c r="A173" s="200" t="s">
        <v>629</v>
      </c>
      <c r="B173" s="166" t="str">
        <f>Translations!$B$496</f>
        <v>(iii) (3) преминаване от изкопаеми горива към биомаса, отговаряща на критериите за устойчивост и намаляване на емисиите на парникови газове, посочени в член 38, параграф 5 от Регламент за изпълнение (ЕС) 2018/2066</v>
      </c>
    </row>
    <row r="174" spans="1:2" x14ac:dyDescent="0.2">
      <c r="A174" s="200" t="s">
        <v>630</v>
      </c>
      <c r="B174" s="166" t="str">
        <f>Translations!$B$497</f>
        <v>(iii) (4) преминаване от изкопаеми горива към алтернативни горива от отпадъчни потоци</v>
      </c>
    </row>
    <row r="175" spans="1:2" x14ac:dyDescent="0.2">
      <c r="A175" s="200" t="s">
        <v>627</v>
      </c>
      <c r="B175" s="166" t="str">
        <f>Translations!$B$498</f>
        <v>(iii) (5) преминаване от изкопаеми горива към други източници на възобновяема енергия</v>
      </c>
    </row>
    <row r="176" spans="1:2" x14ac:dyDescent="0.2">
      <c r="A176" s="200" t="s">
        <v>623</v>
      </c>
      <c r="B176" s="166" t="str">
        <f>Translations!$B$219</f>
        <v>(iv) ефективно използване на ресурсите, включително намалено потребление на материали и рециклиране.</v>
      </c>
    </row>
    <row r="177" spans="1:2" x14ac:dyDescent="0.2">
      <c r="A177" s="200" t="s">
        <v>624</v>
      </c>
      <c r="B177" s="166" t="str">
        <f>Translations!$B$220</f>
        <v>(v) улавяне, използване и съхранение на въглероден диоксид</v>
      </c>
    </row>
    <row r="178" spans="1:2" x14ac:dyDescent="0.2">
      <c r="A178" s="200" t="s">
        <v>625</v>
      </c>
      <c r="B178" s="166" t="str">
        <f>Translations!$B$221</f>
        <v>(vi) други</v>
      </c>
    </row>
    <row r="180" spans="1:2" s="12" customFormat="1" x14ac:dyDescent="0.2">
      <c r="A180" s="12" t="str">
        <f>Translations!$B$499</f>
        <v>Започване на работа и прекратяване на подинсталацията</v>
      </c>
    </row>
    <row r="181" spans="1:2" x14ac:dyDescent="0.2">
      <c r="A181" s="168" t="s">
        <v>790</v>
      </c>
      <c r="B181" s="168" t="s">
        <v>845</v>
      </c>
    </row>
    <row r="182" spans="1:2" x14ac:dyDescent="0.2">
      <c r="A182" s="696" t="s">
        <v>928</v>
      </c>
      <c r="B182" s="252" t="str">
        <f>Translations!$B$500</f>
        <v>Няма</v>
      </c>
    </row>
    <row r="183" spans="1:2" x14ac:dyDescent="0.2">
      <c r="A183" s="252" t="s">
        <v>854</v>
      </c>
      <c r="B183" s="252" t="str">
        <f>Translations!$B$487</f>
        <v>&lt;= 2025</v>
      </c>
    </row>
    <row r="184" spans="1:2" x14ac:dyDescent="0.2">
      <c r="A184" s="252" t="str">
        <f>Translations!$B$192</f>
        <v>2031-2035</v>
      </c>
      <c r="B184" s="252" t="str">
        <f>Translations!$B$488</f>
        <v>2026-2030</v>
      </c>
    </row>
    <row r="185" spans="1:2" x14ac:dyDescent="0.2">
      <c r="A185" s="252" t="str">
        <f>Translations!$B$489</f>
        <v>2036-2040</v>
      </c>
      <c r="B185" s="252" t="str">
        <f>Translations!$B$192</f>
        <v>2031-2035</v>
      </c>
    </row>
    <row r="186" spans="1:2" x14ac:dyDescent="0.2">
      <c r="A186" s="252" t="str">
        <f>Translations!$B$490</f>
        <v>2041-2045</v>
      </c>
      <c r="B186" s="252" t="str">
        <f>Translations!$B$489</f>
        <v>2036-2040</v>
      </c>
    </row>
    <row r="187" spans="1:2" x14ac:dyDescent="0.2">
      <c r="A187" s="252" t="str">
        <f>Translations!$B$491</f>
        <v>2046-2050</v>
      </c>
      <c r="B187" s="252" t="str">
        <f>Translations!$B$490</f>
        <v>2041-2045</v>
      </c>
    </row>
    <row r="188" spans="1:2" x14ac:dyDescent="0.2">
      <c r="B188" s="252" t="str">
        <f>Translations!$B$491</f>
        <v>2046-2050</v>
      </c>
    </row>
    <row r="190" spans="1:2" s="12" customFormat="1" x14ac:dyDescent="0.2">
      <c r="A190" s="12" t="str">
        <f>Translations!$B$501</f>
        <v>Оценка на ефикасността</v>
      </c>
    </row>
    <row r="191" spans="1:2" x14ac:dyDescent="0.2">
      <c r="A191" s="269" t="str">
        <f>Translations!$B$502</f>
        <v>1 година</v>
      </c>
    </row>
    <row r="192" spans="1:2" x14ac:dyDescent="0.2">
      <c r="A192" s="269" t="str">
        <f>Translations!$B$503</f>
        <v>2 години</v>
      </c>
    </row>
    <row r="193" spans="1:1" x14ac:dyDescent="0.2">
      <c r="A193" s="269" t="str">
        <f>Translations!$B$504</f>
        <v>3 години</v>
      </c>
    </row>
    <row r="194" spans="1:1" x14ac:dyDescent="0.2">
      <c r="A194" s="269" t="str">
        <f>Translations!$B$505</f>
        <v>4 години</v>
      </c>
    </row>
    <row r="195" spans="1:1" x14ac:dyDescent="0.2">
      <c r="A195" s="269" t="str">
        <f>Translations!$B$506</f>
        <v>5 години</v>
      </c>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6" tint="-0.499984740745262"/>
  </sheetPr>
  <dimension ref="A1:D521"/>
  <sheetViews>
    <sheetView workbookViewId="0">
      <pane ySplit="1" topLeftCell="A2" activePane="bottomLeft" state="frozen"/>
      <selection pane="bottomLeft" activeCell="B1" sqref="B1:B520"/>
    </sheetView>
  </sheetViews>
  <sheetFormatPr defaultColWidth="11.42578125" defaultRowHeight="15" x14ac:dyDescent="0.25"/>
  <cols>
    <col min="1" max="1" width="9.42578125" style="740" customWidth="1"/>
    <col min="2" max="3" width="60.7109375" style="740" customWidth="1"/>
    <col min="4" max="4" width="11.42578125" style="219"/>
    <col min="5" max="16384" width="11.42578125" style="740"/>
  </cols>
  <sheetData>
    <row r="1" spans="1:4" ht="15.75" thickBot="1" x14ac:dyDescent="0.3">
      <c r="A1" s="220" t="s">
        <v>190</v>
      </c>
      <c r="B1" s="816" t="s">
        <v>1416</v>
      </c>
      <c r="C1" s="220" t="s">
        <v>450</v>
      </c>
    </row>
    <row r="2" spans="1:4" ht="15.75" thickBot="1" x14ac:dyDescent="0.25">
      <c r="A2" s="740">
        <v>1</v>
      </c>
      <c r="B2" s="817" t="s">
        <v>1417</v>
      </c>
      <c r="C2" s="222" t="s">
        <v>252</v>
      </c>
      <c r="D2" s="223" t="s">
        <v>1360</v>
      </c>
    </row>
    <row r="3" spans="1:4" ht="26.25" x14ac:dyDescent="0.4">
      <c r="A3" s="740">
        <v>2</v>
      </c>
      <c r="B3" s="818" t="s">
        <v>1418</v>
      </c>
      <c r="C3" s="224" t="s">
        <v>522</v>
      </c>
      <c r="D3" s="223" t="s">
        <v>934</v>
      </c>
    </row>
    <row r="4" spans="1:4" ht="18.75" thickBot="1" x14ac:dyDescent="0.3">
      <c r="A4" s="762">
        <v>3</v>
      </c>
      <c r="B4" s="819" t="s">
        <v>1419</v>
      </c>
      <c r="C4" s="225" t="s">
        <v>332</v>
      </c>
      <c r="D4" s="223" t="s">
        <v>935</v>
      </c>
    </row>
    <row r="5" spans="1:4" ht="15.75" thickBot="1" x14ac:dyDescent="0.3">
      <c r="A5" s="762">
        <v>4</v>
      </c>
      <c r="B5" s="820" t="s">
        <v>1420</v>
      </c>
      <c r="C5" s="226" t="s">
        <v>394</v>
      </c>
      <c r="D5" s="223" t="s">
        <v>936</v>
      </c>
    </row>
    <row r="6" spans="1:4" ht="15.75" thickBot="1" x14ac:dyDescent="0.3">
      <c r="A6" s="762">
        <v>5</v>
      </c>
      <c r="B6" s="821" t="s">
        <v>1421</v>
      </c>
      <c r="C6" s="227" t="s">
        <v>395</v>
      </c>
      <c r="D6" s="223" t="s">
        <v>937</v>
      </c>
    </row>
    <row r="7" spans="1:4" ht="15.75" thickBot="1" x14ac:dyDescent="0.3">
      <c r="A7" s="762">
        <v>6</v>
      </c>
      <c r="B7" s="822" t="s">
        <v>1422</v>
      </c>
      <c r="C7" s="207" t="s">
        <v>396</v>
      </c>
      <c r="D7" s="223" t="s">
        <v>938</v>
      </c>
    </row>
    <row r="8" spans="1:4" ht="15.75" thickBot="1" x14ac:dyDescent="0.3">
      <c r="A8" s="762">
        <v>7</v>
      </c>
      <c r="B8" s="820" t="s">
        <v>1423</v>
      </c>
      <c r="C8" s="226" t="s">
        <v>371</v>
      </c>
      <c r="D8" s="223" t="s">
        <v>1017</v>
      </c>
    </row>
    <row r="9" spans="1:4" ht="15.75" thickBot="1" x14ac:dyDescent="0.3">
      <c r="A9" s="762">
        <v>8</v>
      </c>
      <c r="B9" s="821" t="s">
        <v>1424</v>
      </c>
      <c r="C9" s="228" t="s">
        <v>397</v>
      </c>
      <c r="D9" s="223" t="s">
        <v>939</v>
      </c>
    </row>
    <row r="10" spans="1:4" ht="15.75" thickBot="1" x14ac:dyDescent="0.25">
      <c r="A10" s="762">
        <v>9</v>
      </c>
      <c r="B10" s="821" t="s">
        <v>1425</v>
      </c>
      <c r="C10" s="229" t="s">
        <v>741</v>
      </c>
      <c r="D10" s="223" t="s">
        <v>940</v>
      </c>
    </row>
    <row r="11" spans="1:4" ht="51" x14ac:dyDescent="0.25">
      <c r="A11" s="762">
        <v>10</v>
      </c>
      <c r="B11" s="823" t="s">
        <v>1426</v>
      </c>
      <c r="C11" s="230" t="s">
        <v>828</v>
      </c>
      <c r="D11" s="223" t="s">
        <v>941</v>
      </c>
    </row>
    <row r="12" spans="1:4" x14ac:dyDescent="0.25">
      <c r="A12" s="762">
        <v>11</v>
      </c>
      <c r="B12" s="231" t="s">
        <v>1427</v>
      </c>
      <c r="C12" s="231" t="s">
        <v>334</v>
      </c>
      <c r="D12" s="223" t="s">
        <v>942</v>
      </c>
    </row>
    <row r="13" spans="1:4" ht="39" thickBot="1" x14ac:dyDescent="0.3">
      <c r="A13" s="762">
        <v>12</v>
      </c>
      <c r="B13" s="231" t="s">
        <v>1428</v>
      </c>
      <c r="C13" s="231" t="s">
        <v>335</v>
      </c>
      <c r="D13" s="223" t="s">
        <v>943</v>
      </c>
    </row>
    <row r="14" spans="1:4" ht="15.75" thickBot="1" x14ac:dyDescent="0.3">
      <c r="A14" s="762">
        <v>13</v>
      </c>
      <c r="B14" s="824" t="s">
        <v>1429</v>
      </c>
      <c r="C14" s="703" t="s">
        <v>253</v>
      </c>
      <c r="D14" s="223" t="s">
        <v>1361</v>
      </c>
    </row>
    <row r="15" spans="1:4" ht="18" x14ac:dyDescent="0.25">
      <c r="A15" s="762">
        <v>14</v>
      </c>
      <c r="B15" s="825" t="s">
        <v>1430</v>
      </c>
      <c r="C15" s="704" t="s">
        <v>333</v>
      </c>
      <c r="D15" s="223" t="s">
        <v>944</v>
      </c>
    </row>
    <row r="16" spans="1:4" ht="15.75" x14ac:dyDescent="0.25">
      <c r="A16" s="762">
        <v>15</v>
      </c>
      <c r="B16" s="826" t="s">
        <v>1431</v>
      </c>
      <c r="C16" s="232" t="s">
        <v>337</v>
      </c>
      <c r="D16" s="223" t="s">
        <v>945</v>
      </c>
    </row>
    <row r="17" spans="1:4" ht="76.5" x14ac:dyDescent="0.25">
      <c r="A17" s="762">
        <v>16</v>
      </c>
      <c r="B17" s="827" t="s">
        <v>1432</v>
      </c>
      <c r="C17" s="768" t="s">
        <v>763</v>
      </c>
      <c r="D17" s="223" t="s">
        <v>946</v>
      </c>
    </row>
    <row r="18" spans="1:4" x14ac:dyDescent="0.25">
      <c r="A18" s="762">
        <v>17</v>
      </c>
      <c r="B18" s="828" t="s">
        <v>762</v>
      </c>
      <c r="C18" s="769" t="s">
        <v>762</v>
      </c>
      <c r="D18" s="223" t="s">
        <v>947</v>
      </c>
    </row>
    <row r="19" spans="1:4" ht="38.25" x14ac:dyDescent="0.25">
      <c r="A19" s="762">
        <v>18</v>
      </c>
      <c r="B19" s="827" t="s">
        <v>1433</v>
      </c>
      <c r="C19" s="768" t="s">
        <v>764</v>
      </c>
      <c r="D19" s="223" t="s">
        <v>948</v>
      </c>
    </row>
    <row r="20" spans="1:4" x14ac:dyDescent="0.25">
      <c r="A20" s="762">
        <v>19</v>
      </c>
      <c r="B20" s="828" t="s">
        <v>521</v>
      </c>
      <c r="C20" s="769" t="s">
        <v>521</v>
      </c>
      <c r="D20" s="223" t="s">
        <v>949</v>
      </c>
    </row>
    <row r="21" spans="1:4" ht="102" x14ac:dyDescent="0.25">
      <c r="A21" s="762">
        <v>20</v>
      </c>
      <c r="B21" s="827" t="s">
        <v>1434</v>
      </c>
      <c r="C21" s="768" t="s">
        <v>1401</v>
      </c>
      <c r="D21" s="223" t="s">
        <v>950</v>
      </c>
    </row>
    <row r="22" spans="1:4" ht="76.5" x14ac:dyDescent="0.25">
      <c r="A22" s="762">
        <v>21</v>
      </c>
      <c r="B22" s="827" t="s">
        <v>1435</v>
      </c>
      <c r="C22" s="768" t="s">
        <v>826</v>
      </c>
      <c r="D22" s="223" t="s">
        <v>951</v>
      </c>
    </row>
    <row r="23" spans="1:4" ht="63.75" x14ac:dyDescent="0.25">
      <c r="A23" s="762">
        <v>22</v>
      </c>
      <c r="B23" s="827" t="s">
        <v>1436</v>
      </c>
      <c r="C23" s="768" t="s">
        <v>864</v>
      </c>
      <c r="D23" s="223" t="s">
        <v>952</v>
      </c>
    </row>
    <row r="24" spans="1:4" x14ac:dyDescent="0.2">
      <c r="A24" s="762">
        <v>23</v>
      </c>
      <c r="B24" s="829" t="s">
        <v>765</v>
      </c>
      <c r="C24" s="705" t="s">
        <v>765</v>
      </c>
      <c r="D24" s="223" t="s">
        <v>953</v>
      </c>
    </row>
    <row r="25" spans="1:4" ht="63.75" x14ac:dyDescent="0.25">
      <c r="A25" s="762">
        <v>24</v>
      </c>
      <c r="B25" s="768" t="s">
        <v>1437</v>
      </c>
      <c r="C25" s="768" t="s">
        <v>766</v>
      </c>
      <c r="D25" s="223" t="s">
        <v>954</v>
      </c>
    </row>
    <row r="26" spans="1:4" ht="31.5" x14ac:dyDescent="0.25">
      <c r="A26" s="762">
        <v>25</v>
      </c>
      <c r="B26" s="770" t="s">
        <v>1438</v>
      </c>
      <c r="C26" s="770" t="s">
        <v>1413</v>
      </c>
      <c r="D26" s="223" t="s">
        <v>955</v>
      </c>
    </row>
    <row r="27" spans="1:4" ht="15.75" x14ac:dyDescent="0.25">
      <c r="A27" s="762">
        <v>26</v>
      </c>
      <c r="B27" s="826" t="s">
        <v>1439</v>
      </c>
      <c r="C27" s="232" t="s">
        <v>338</v>
      </c>
      <c r="D27" s="223" t="s">
        <v>956</v>
      </c>
    </row>
    <row r="28" spans="1:4" ht="25.5" x14ac:dyDescent="0.25">
      <c r="A28" s="762">
        <v>27</v>
      </c>
      <c r="B28" s="827" t="s">
        <v>1440</v>
      </c>
      <c r="C28" s="768" t="s">
        <v>427</v>
      </c>
      <c r="D28" s="223" t="s">
        <v>957</v>
      </c>
    </row>
    <row r="29" spans="1:4" ht="63.75" x14ac:dyDescent="0.25">
      <c r="A29" s="762">
        <v>28</v>
      </c>
      <c r="B29" s="827" t="s">
        <v>1441</v>
      </c>
      <c r="C29" s="768" t="s">
        <v>417</v>
      </c>
      <c r="D29" s="223" t="s">
        <v>958</v>
      </c>
    </row>
    <row r="30" spans="1:4" ht="102" x14ac:dyDescent="0.25">
      <c r="A30" s="762">
        <v>29</v>
      </c>
      <c r="B30" s="827" t="s">
        <v>1442</v>
      </c>
      <c r="C30" s="768" t="s">
        <v>339</v>
      </c>
      <c r="D30" s="223" t="s">
        <v>959</v>
      </c>
    </row>
    <row r="31" spans="1:4" x14ac:dyDescent="0.25">
      <c r="A31" s="762">
        <v>30</v>
      </c>
      <c r="B31" s="830" t="s">
        <v>1443</v>
      </c>
      <c r="C31" s="233" t="s">
        <v>340</v>
      </c>
      <c r="D31" s="223" t="s">
        <v>960</v>
      </c>
    </row>
    <row r="32" spans="1:4" x14ac:dyDescent="0.25">
      <c r="A32" s="762">
        <v>31</v>
      </c>
      <c r="B32" s="823" t="s">
        <v>1444</v>
      </c>
      <c r="C32" s="234" t="s">
        <v>341</v>
      </c>
      <c r="D32" s="223" t="s">
        <v>961</v>
      </c>
    </row>
    <row r="33" spans="1:4" x14ac:dyDescent="0.25">
      <c r="A33" s="762">
        <v>32</v>
      </c>
      <c r="B33" s="831" t="s">
        <v>1445</v>
      </c>
      <c r="C33" s="235" t="s">
        <v>342</v>
      </c>
      <c r="D33" s="223" t="s">
        <v>962</v>
      </c>
    </row>
    <row r="34" spans="1:4" ht="15.75" thickBot="1" x14ac:dyDescent="0.3">
      <c r="A34" s="762">
        <v>33</v>
      </c>
      <c r="B34" s="832" t="s">
        <v>1446</v>
      </c>
      <c r="C34" s="236" t="s">
        <v>343</v>
      </c>
      <c r="D34" s="223" t="s">
        <v>963</v>
      </c>
    </row>
    <row r="35" spans="1:4" x14ac:dyDescent="0.25">
      <c r="A35" s="762">
        <v>34</v>
      </c>
      <c r="B35" s="831" t="s">
        <v>1447</v>
      </c>
      <c r="C35" s="235" t="s">
        <v>344</v>
      </c>
      <c r="D35" s="223" t="s">
        <v>964</v>
      </c>
    </row>
    <row r="36" spans="1:4" ht="38.25" x14ac:dyDescent="0.25">
      <c r="A36" s="762">
        <v>35</v>
      </c>
      <c r="B36" s="831" t="s">
        <v>1448</v>
      </c>
      <c r="C36" s="235" t="s">
        <v>345</v>
      </c>
      <c r="D36" s="223" t="s">
        <v>965</v>
      </c>
    </row>
    <row r="37" spans="1:4" ht="25.5" x14ac:dyDescent="0.25">
      <c r="A37" s="762">
        <v>36</v>
      </c>
      <c r="B37" s="833" t="s">
        <v>1449</v>
      </c>
      <c r="C37" s="237" t="s">
        <v>346</v>
      </c>
      <c r="D37" s="223" t="s">
        <v>966</v>
      </c>
    </row>
    <row r="38" spans="1:4" ht="38.25" x14ac:dyDescent="0.25">
      <c r="A38" s="762">
        <v>37</v>
      </c>
      <c r="B38" s="833" t="s">
        <v>1450</v>
      </c>
      <c r="C38" s="237" t="s">
        <v>347</v>
      </c>
      <c r="D38" s="223" t="s">
        <v>967</v>
      </c>
    </row>
    <row r="39" spans="1:4" ht="25.5" x14ac:dyDescent="0.25">
      <c r="A39" s="762">
        <v>38</v>
      </c>
      <c r="B39" s="831" t="s">
        <v>1451</v>
      </c>
      <c r="C39" s="235" t="s">
        <v>348</v>
      </c>
      <c r="D39" s="223" t="s">
        <v>968</v>
      </c>
    </row>
    <row r="40" spans="1:4" ht="38.25" x14ac:dyDescent="0.25">
      <c r="A40" s="762">
        <v>39</v>
      </c>
      <c r="B40" s="831" t="s">
        <v>1452</v>
      </c>
      <c r="C40" s="235" t="s">
        <v>349</v>
      </c>
      <c r="D40" s="223" t="s">
        <v>969</v>
      </c>
    </row>
    <row r="41" spans="1:4" ht="25.5" x14ac:dyDescent="0.25">
      <c r="A41" s="762">
        <v>40</v>
      </c>
      <c r="B41" s="831" t="s">
        <v>1453</v>
      </c>
      <c r="C41" s="235" t="s">
        <v>350</v>
      </c>
      <c r="D41" s="223" t="s">
        <v>970</v>
      </c>
    </row>
    <row r="42" spans="1:4" ht="38.25" x14ac:dyDescent="0.25">
      <c r="A42" s="762">
        <v>41</v>
      </c>
      <c r="B42" s="827" t="s">
        <v>1454</v>
      </c>
      <c r="C42" s="768" t="s">
        <v>827</v>
      </c>
      <c r="D42" s="223" t="s">
        <v>971</v>
      </c>
    </row>
    <row r="43" spans="1:4" ht="89.25" x14ac:dyDescent="0.25">
      <c r="A43" s="762">
        <v>42</v>
      </c>
      <c r="B43" s="827" t="s">
        <v>1455</v>
      </c>
      <c r="C43" s="768" t="s">
        <v>351</v>
      </c>
      <c r="D43" s="223" t="s">
        <v>972</v>
      </c>
    </row>
    <row r="44" spans="1:4" ht="89.25" x14ac:dyDescent="0.25">
      <c r="A44" s="762">
        <v>43</v>
      </c>
      <c r="B44" s="772" t="s">
        <v>1456</v>
      </c>
      <c r="C44" s="772" t="s">
        <v>352</v>
      </c>
      <c r="D44" s="223" t="s">
        <v>973</v>
      </c>
    </row>
    <row r="45" spans="1:4" ht="115.5" thickBot="1" x14ac:dyDescent="0.3">
      <c r="A45" s="762">
        <v>44</v>
      </c>
      <c r="B45" s="768" t="s">
        <v>1457</v>
      </c>
      <c r="C45" s="768" t="s">
        <v>1402</v>
      </c>
      <c r="D45" s="223" t="s">
        <v>974</v>
      </c>
    </row>
    <row r="46" spans="1:4" ht="166.5" thickBot="1" x14ac:dyDescent="0.3">
      <c r="A46" s="762">
        <v>45</v>
      </c>
      <c r="B46" s="774" t="s">
        <v>1458</v>
      </c>
      <c r="C46" s="774" t="s">
        <v>353</v>
      </c>
      <c r="D46" s="223" t="s">
        <v>975</v>
      </c>
    </row>
    <row r="47" spans="1:4" ht="15.75" x14ac:dyDescent="0.25">
      <c r="A47" s="762">
        <v>46</v>
      </c>
      <c r="B47" s="826" t="s">
        <v>1459</v>
      </c>
      <c r="C47" s="232" t="s">
        <v>354</v>
      </c>
      <c r="D47" s="223" t="s">
        <v>976</v>
      </c>
    </row>
    <row r="48" spans="1:4" ht="26.25" thickBot="1" x14ac:dyDescent="0.3">
      <c r="A48" s="762">
        <v>47</v>
      </c>
      <c r="B48" s="834" t="s">
        <v>1460</v>
      </c>
      <c r="C48" s="771" t="s">
        <v>355</v>
      </c>
      <c r="D48" s="223" t="s">
        <v>977</v>
      </c>
    </row>
    <row r="49" spans="1:4" x14ac:dyDescent="0.25">
      <c r="A49" s="762">
        <v>48</v>
      </c>
      <c r="B49" s="835" t="s">
        <v>1461</v>
      </c>
      <c r="C49" s="238" t="s">
        <v>356</v>
      </c>
      <c r="D49" s="223" t="s">
        <v>978</v>
      </c>
    </row>
    <row r="50" spans="1:4" ht="15.75" x14ac:dyDescent="0.25">
      <c r="A50" s="762">
        <v>49</v>
      </c>
      <c r="B50" s="836" t="s">
        <v>1462</v>
      </c>
      <c r="C50" s="775" t="s">
        <v>357</v>
      </c>
      <c r="D50" s="223" t="s">
        <v>979</v>
      </c>
    </row>
    <row r="51" spans="1:4" x14ac:dyDescent="0.25">
      <c r="A51" s="762">
        <v>50</v>
      </c>
      <c r="B51" s="823" t="s">
        <v>1463</v>
      </c>
      <c r="C51" s="234" t="s">
        <v>358</v>
      </c>
      <c r="D51" s="223" t="s">
        <v>980</v>
      </c>
    </row>
    <row r="52" spans="1:4" x14ac:dyDescent="0.25">
      <c r="A52" s="762">
        <v>51</v>
      </c>
      <c r="B52" s="834" t="s">
        <v>1464</v>
      </c>
      <c r="C52" s="771" t="s">
        <v>359</v>
      </c>
      <c r="D52" s="223" t="s">
        <v>981</v>
      </c>
    </row>
    <row r="53" spans="1:4" x14ac:dyDescent="0.25">
      <c r="A53" s="762">
        <v>52</v>
      </c>
      <c r="B53" s="837" t="s">
        <v>360</v>
      </c>
      <c r="C53" s="706" t="s">
        <v>360</v>
      </c>
      <c r="D53" s="223" t="s">
        <v>982</v>
      </c>
    </row>
    <row r="54" spans="1:4" x14ac:dyDescent="0.25">
      <c r="A54" s="762">
        <v>53</v>
      </c>
      <c r="B54" s="834" t="s">
        <v>1465</v>
      </c>
      <c r="C54" s="771" t="s">
        <v>361</v>
      </c>
      <c r="D54" s="223" t="s">
        <v>983</v>
      </c>
    </row>
    <row r="55" spans="1:4" ht="25.5" x14ac:dyDescent="0.25">
      <c r="A55" s="762">
        <v>54</v>
      </c>
      <c r="B55" s="837" t="s">
        <v>865</v>
      </c>
      <c r="C55" s="706" t="s">
        <v>865</v>
      </c>
      <c r="D55" s="223" t="s">
        <v>984</v>
      </c>
    </row>
    <row r="56" spans="1:4" x14ac:dyDescent="0.25">
      <c r="A56" s="762">
        <v>55</v>
      </c>
      <c r="B56" s="823" t="s">
        <v>1466</v>
      </c>
      <c r="C56" s="234" t="s">
        <v>362</v>
      </c>
      <c r="D56" s="223" t="s">
        <v>985</v>
      </c>
    </row>
    <row r="57" spans="1:4" x14ac:dyDescent="0.25">
      <c r="A57" s="762">
        <v>56</v>
      </c>
      <c r="B57" s="838" t="s">
        <v>1467</v>
      </c>
      <c r="C57" s="773" t="s">
        <v>363</v>
      </c>
      <c r="D57" s="223" t="s">
        <v>986</v>
      </c>
    </row>
    <row r="58" spans="1:4" x14ac:dyDescent="0.25">
      <c r="A58" s="762">
        <v>57</v>
      </c>
      <c r="B58" s="834" t="s">
        <v>1468</v>
      </c>
      <c r="C58" s="771" t="s">
        <v>364</v>
      </c>
      <c r="D58" s="223" t="s">
        <v>987</v>
      </c>
    </row>
    <row r="59" spans="1:4" x14ac:dyDescent="0.25">
      <c r="A59" s="762">
        <v>58</v>
      </c>
      <c r="B59" s="838" t="s">
        <v>1469</v>
      </c>
      <c r="C59" s="773" t="s">
        <v>365</v>
      </c>
      <c r="D59" s="223" t="s">
        <v>988</v>
      </c>
    </row>
    <row r="60" spans="1:4" ht="32.25" thickBot="1" x14ac:dyDescent="0.3">
      <c r="A60" s="762">
        <v>59</v>
      </c>
      <c r="B60" s="836" t="s">
        <v>1470</v>
      </c>
      <c r="C60" s="775" t="s">
        <v>366</v>
      </c>
      <c r="D60" s="223" t="s">
        <v>989</v>
      </c>
    </row>
    <row r="61" spans="1:4" ht="38.25" x14ac:dyDescent="0.25">
      <c r="A61" s="762">
        <v>60</v>
      </c>
      <c r="B61" s="722" t="s">
        <v>1471</v>
      </c>
      <c r="C61" s="239" t="s">
        <v>706</v>
      </c>
      <c r="D61" s="223" t="s">
        <v>990</v>
      </c>
    </row>
    <row r="62" spans="1:4" ht="36" x14ac:dyDescent="0.25">
      <c r="A62" s="762">
        <v>61</v>
      </c>
      <c r="B62" s="825" t="s">
        <v>1472</v>
      </c>
      <c r="C62" s="779" t="s">
        <v>639</v>
      </c>
      <c r="D62" s="223" t="s">
        <v>991</v>
      </c>
    </row>
    <row r="63" spans="1:4" ht="31.5" x14ac:dyDescent="0.25">
      <c r="A63" s="762">
        <v>62</v>
      </c>
      <c r="B63" s="826" t="s">
        <v>1473</v>
      </c>
      <c r="C63" s="776" t="s">
        <v>707</v>
      </c>
      <c r="D63" s="223" t="s">
        <v>992</v>
      </c>
    </row>
    <row r="64" spans="1:4" ht="33.75" x14ac:dyDescent="0.25">
      <c r="A64" s="762">
        <v>63</v>
      </c>
      <c r="B64" s="839" t="s">
        <v>1474</v>
      </c>
      <c r="C64" s="780" t="s">
        <v>769</v>
      </c>
      <c r="D64" s="223" t="s">
        <v>993</v>
      </c>
    </row>
    <row r="65" spans="1:4" ht="56.25" x14ac:dyDescent="0.25">
      <c r="A65" s="762">
        <v>64</v>
      </c>
      <c r="B65" s="839" t="s">
        <v>1475</v>
      </c>
      <c r="C65" s="780" t="s">
        <v>768</v>
      </c>
      <c r="D65" s="223" t="s">
        <v>994</v>
      </c>
    </row>
    <row r="66" spans="1:4" ht="45" x14ac:dyDescent="0.25">
      <c r="A66" s="762">
        <v>65</v>
      </c>
      <c r="B66" s="839" t="s">
        <v>1476</v>
      </c>
      <c r="C66" s="780" t="s">
        <v>895</v>
      </c>
      <c r="D66" s="223" t="s">
        <v>995</v>
      </c>
    </row>
    <row r="67" spans="1:4" ht="51.75" thickBot="1" x14ac:dyDescent="0.3">
      <c r="A67" s="762">
        <v>66</v>
      </c>
      <c r="B67" s="840" t="s">
        <v>1477</v>
      </c>
      <c r="C67" s="777" t="s">
        <v>1412</v>
      </c>
      <c r="D67" s="223" t="s">
        <v>996</v>
      </c>
    </row>
    <row r="68" spans="1:4" ht="15.75" thickBot="1" x14ac:dyDescent="0.3">
      <c r="A68" s="762">
        <v>67</v>
      </c>
      <c r="B68" s="841" t="s">
        <v>1478</v>
      </c>
      <c r="C68" s="240" t="s">
        <v>239</v>
      </c>
      <c r="D68" s="223" t="s">
        <v>997</v>
      </c>
    </row>
    <row r="69" spans="1:4" ht="15.75" thickBot="1" x14ac:dyDescent="0.3">
      <c r="A69" s="762">
        <v>68</v>
      </c>
      <c r="B69" s="842" t="s">
        <v>1479</v>
      </c>
      <c r="C69" s="241" t="s">
        <v>260</v>
      </c>
      <c r="D69" s="223" t="s">
        <v>998</v>
      </c>
    </row>
    <row r="70" spans="1:4" ht="15.75" thickBot="1" x14ac:dyDescent="0.3">
      <c r="A70" s="762">
        <v>69</v>
      </c>
      <c r="B70" s="842" t="s">
        <v>1480</v>
      </c>
      <c r="C70" s="778" t="s">
        <v>261</v>
      </c>
      <c r="D70" s="223" t="s">
        <v>999</v>
      </c>
    </row>
    <row r="71" spans="1:4" ht="38.25" x14ac:dyDescent="0.25">
      <c r="A71" s="762">
        <v>70</v>
      </c>
      <c r="B71" s="778" t="s">
        <v>1481</v>
      </c>
      <c r="C71" s="778" t="s">
        <v>262</v>
      </c>
      <c r="D71" s="223" t="s">
        <v>1000</v>
      </c>
    </row>
    <row r="72" spans="1:4" ht="16.5" thickBot="1" x14ac:dyDescent="0.3">
      <c r="A72" s="762">
        <v>71</v>
      </c>
      <c r="B72" s="826" t="s">
        <v>1482</v>
      </c>
      <c r="C72" s="776" t="s">
        <v>647</v>
      </c>
      <c r="D72" s="223" t="s">
        <v>1001</v>
      </c>
    </row>
    <row r="73" spans="1:4" ht="15.75" thickBot="1" x14ac:dyDescent="0.3">
      <c r="A73" s="762">
        <v>72</v>
      </c>
      <c r="B73" s="843" t="s">
        <v>1483</v>
      </c>
      <c r="C73" s="811" t="s">
        <v>1408</v>
      </c>
      <c r="D73" s="223" t="s">
        <v>1002</v>
      </c>
    </row>
    <row r="74" spans="1:4" ht="15.75" thickBot="1" x14ac:dyDescent="0.3">
      <c r="A74" s="762">
        <v>73</v>
      </c>
      <c r="B74" s="844" t="s">
        <v>1484</v>
      </c>
      <c r="C74" s="811" t="s">
        <v>646</v>
      </c>
      <c r="D74" s="223" t="s">
        <v>1003</v>
      </c>
    </row>
    <row r="75" spans="1:4" ht="25.5" x14ac:dyDescent="0.25">
      <c r="A75" s="762">
        <v>74</v>
      </c>
      <c r="B75" s="722" t="s">
        <v>413</v>
      </c>
      <c r="C75" s="239" t="s">
        <v>413</v>
      </c>
      <c r="D75" s="223" t="s">
        <v>471</v>
      </c>
    </row>
    <row r="76" spans="1:4" ht="18" x14ac:dyDescent="0.25">
      <c r="A76" s="762">
        <v>75</v>
      </c>
      <c r="B76" s="825" t="s">
        <v>1485</v>
      </c>
      <c r="C76" s="779" t="s">
        <v>247</v>
      </c>
      <c r="D76" s="223" t="s">
        <v>472</v>
      </c>
    </row>
    <row r="77" spans="1:4" ht="32.25" thickBot="1" x14ac:dyDescent="0.3">
      <c r="A77" s="762">
        <v>76</v>
      </c>
      <c r="B77" s="826" t="s">
        <v>1486</v>
      </c>
      <c r="C77" s="781" t="s">
        <v>437</v>
      </c>
      <c r="D77" s="223" t="s">
        <v>473</v>
      </c>
    </row>
    <row r="78" spans="1:4" ht="15.75" thickBot="1" x14ac:dyDescent="0.3">
      <c r="A78" s="762">
        <v>77</v>
      </c>
      <c r="B78" s="845" t="s">
        <v>1487</v>
      </c>
      <c r="C78" s="295" t="s">
        <v>712</v>
      </c>
      <c r="D78" s="223" t="s">
        <v>1004</v>
      </c>
    </row>
    <row r="79" spans="1:4" ht="140.25" x14ac:dyDescent="0.25">
      <c r="A79" s="762">
        <v>78</v>
      </c>
      <c r="B79" s="782" t="s">
        <v>1488</v>
      </c>
      <c r="C79" s="782" t="s">
        <v>1403</v>
      </c>
      <c r="D79" s="223" t="s">
        <v>1005</v>
      </c>
    </row>
    <row r="80" spans="1:4" ht="38.25" x14ac:dyDescent="0.25">
      <c r="A80" s="762">
        <v>79</v>
      </c>
      <c r="B80" s="840" t="s">
        <v>1489</v>
      </c>
      <c r="C80" s="777" t="s">
        <v>528</v>
      </c>
      <c r="D80" s="223" t="s">
        <v>1006</v>
      </c>
    </row>
    <row r="81" spans="1:4" ht="165.75" x14ac:dyDescent="0.25">
      <c r="A81" s="762">
        <v>80</v>
      </c>
      <c r="B81" s="777" t="s">
        <v>1490</v>
      </c>
      <c r="C81" s="777" t="s">
        <v>930</v>
      </c>
      <c r="D81" s="223" t="s">
        <v>1007</v>
      </c>
    </row>
    <row r="82" spans="1:4" ht="25.5" x14ac:dyDescent="0.25">
      <c r="A82" s="762">
        <v>81</v>
      </c>
      <c r="B82" s="840" t="s">
        <v>1491</v>
      </c>
      <c r="C82" s="782" t="s">
        <v>890</v>
      </c>
      <c r="D82" s="223" t="s">
        <v>1008</v>
      </c>
    </row>
    <row r="83" spans="1:4" ht="16.5" thickBot="1" x14ac:dyDescent="0.3">
      <c r="A83" s="762">
        <v>82</v>
      </c>
      <c r="B83" s="826" t="s">
        <v>1492</v>
      </c>
      <c r="C83" s="781" t="s">
        <v>780</v>
      </c>
      <c r="D83" s="223" t="s">
        <v>1009</v>
      </c>
    </row>
    <row r="84" spans="1:4" ht="15.75" thickBot="1" x14ac:dyDescent="0.3">
      <c r="A84" s="762">
        <v>83</v>
      </c>
      <c r="B84" s="845" t="s">
        <v>1493</v>
      </c>
      <c r="C84" s="295" t="s">
        <v>713</v>
      </c>
      <c r="D84" s="223" t="s">
        <v>1010</v>
      </c>
    </row>
    <row r="85" spans="1:4" x14ac:dyDescent="0.25">
      <c r="A85" s="762">
        <v>84</v>
      </c>
      <c r="B85" s="846" t="s">
        <v>1494</v>
      </c>
      <c r="C85" s="242" t="s">
        <v>370</v>
      </c>
      <c r="D85" s="223" t="s">
        <v>1186</v>
      </c>
    </row>
    <row r="86" spans="1:4" x14ac:dyDescent="0.2">
      <c r="A86" s="762">
        <v>85</v>
      </c>
      <c r="B86" s="823" t="s">
        <v>1495</v>
      </c>
      <c r="C86" s="784" t="s">
        <v>374</v>
      </c>
      <c r="D86" s="223" t="s">
        <v>1011</v>
      </c>
    </row>
    <row r="87" spans="1:4" x14ac:dyDescent="0.2">
      <c r="A87" s="762">
        <v>86</v>
      </c>
      <c r="B87" s="823" t="s">
        <v>1496</v>
      </c>
      <c r="C87" s="784" t="s">
        <v>373</v>
      </c>
      <c r="D87" s="223" t="s">
        <v>1012</v>
      </c>
    </row>
    <row r="88" spans="1:4" x14ac:dyDescent="0.2">
      <c r="A88" s="762">
        <v>87</v>
      </c>
      <c r="B88" s="823" t="s">
        <v>1497</v>
      </c>
      <c r="C88" s="784" t="s">
        <v>927</v>
      </c>
      <c r="D88" s="223" t="s">
        <v>1013</v>
      </c>
    </row>
    <row r="89" spans="1:4" x14ac:dyDescent="0.25">
      <c r="A89" s="762">
        <v>88</v>
      </c>
      <c r="B89" s="847" t="s">
        <v>1498</v>
      </c>
      <c r="C89" s="785" t="s">
        <v>398</v>
      </c>
      <c r="D89" s="223" t="s">
        <v>1014</v>
      </c>
    </row>
    <row r="90" spans="1:4" x14ac:dyDescent="0.2">
      <c r="A90" s="762">
        <v>89</v>
      </c>
      <c r="B90" s="823" t="s">
        <v>1499</v>
      </c>
      <c r="C90" s="784" t="s">
        <v>372</v>
      </c>
      <c r="D90" s="223" t="s">
        <v>1015</v>
      </c>
    </row>
    <row r="91" spans="1:4" x14ac:dyDescent="0.25">
      <c r="A91" s="762">
        <v>90</v>
      </c>
      <c r="B91" s="822" t="s">
        <v>1500</v>
      </c>
      <c r="C91" s="786" t="s">
        <v>783</v>
      </c>
      <c r="D91" s="223" t="s">
        <v>474</v>
      </c>
    </row>
    <row r="92" spans="1:4" ht="22.5" x14ac:dyDescent="0.25">
      <c r="A92" s="762">
        <v>91</v>
      </c>
      <c r="B92" s="839" t="s">
        <v>1501</v>
      </c>
      <c r="C92" s="795" t="s">
        <v>922</v>
      </c>
      <c r="D92" s="223" t="s">
        <v>475</v>
      </c>
    </row>
    <row r="93" spans="1:4" ht="56.25" x14ac:dyDescent="0.25">
      <c r="A93" s="762">
        <v>92</v>
      </c>
      <c r="B93" s="795" t="s">
        <v>1502</v>
      </c>
      <c r="C93" s="795" t="s">
        <v>896</v>
      </c>
      <c r="D93" s="223" t="s">
        <v>476</v>
      </c>
    </row>
    <row r="94" spans="1:4" x14ac:dyDescent="0.25">
      <c r="A94" s="762">
        <v>93</v>
      </c>
      <c r="B94" s="846" t="s">
        <v>1503</v>
      </c>
      <c r="C94" s="242" t="s">
        <v>771</v>
      </c>
      <c r="D94" s="223" t="s">
        <v>1016</v>
      </c>
    </row>
    <row r="95" spans="1:4" x14ac:dyDescent="0.25">
      <c r="A95" s="762">
        <v>94</v>
      </c>
      <c r="B95" s="822" t="s">
        <v>1504</v>
      </c>
      <c r="C95" s="124" t="s">
        <v>739</v>
      </c>
      <c r="D95" s="223" t="s">
        <v>477</v>
      </c>
    </row>
    <row r="96" spans="1:4" x14ac:dyDescent="0.2">
      <c r="A96" s="762">
        <v>95</v>
      </c>
      <c r="B96" s="834" t="s">
        <v>1505</v>
      </c>
      <c r="C96" s="783" t="s">
        <v>418</v>
      </c>
      <c r="D96" s="223" t="s">
        <v>1018</v>
      </c>
    </row>
    <row r="97" spans="1:4" ht="22.5" x14ac:dyDescent="0.25">
      <c r="A97" s="762">
        <v>96</v>
      </c>
      <c r="B97" s="848" t="s">
        <v>1506</v>
      </c>
      <c r="C97" s="787" t="s">
        <v>431</v>
      </c>
      <c r="D97" s="223" t="s">
        <v>478</v>
      </c>
    </row>
    <row r="98" spans="1:4" ht="45" x14ac:dyDescent="0.25">
      <c r="A98" s="762">
        <v>97</v>
      </c>
      <c r="B98" s="795" t="s">
        <v>1507</v>
      </c>
      <c r="C98" s="795" t="s">
        <v>432</v>
      </c>
      <c r="D98" s="223" t="s">
        <v>479</v>
      </c>
    </row>
    <row r="99" spans="1:4" x14ac:dyDescent="0.2">
      <c r="A99" s="762">
        <v>98</v>
      </c>
      <c r="B99" s="834" t="s">
        <v>1508</v>
      </c>
      <c r="C99" s="783" t="s">
        <v>433</v>
      </c>
      <c r="D99" s="223" t="s">
        <v>480</v>
      </c>
    </row>
    <row r="100" spans="1:4" ht="22.5" x14ac:dyDescent="0.25">
      <c r="A100" s="762">
        <v>99</v>
      </c>
      <c r="B100" s="849" t="s">
        <v>1509</v>
      </c>
      <c r="C100" s="243" t="s">
        <v>379</v>
      </c>
      <c r="D100" s="223" t="s">
        <v>481</v>
      </c>
    </row>
    <row r="101" spans="1:4" x14ac:dyDescent="0.2">
      <c r="A101" s="762">
        <v>100</v>
      </c>
      <c r="B101" s="823" t="s">
        <v>1510</v>
      </c>
      <c r="C101" s="244" t="s">
        <v>740</v>
      </c>
      <c r="D101" s="223" t="s">
        <v>1019</v>
      </c>
    </row>
    <row r="102" spans="1:4" x14ac:dyDescent="0.2">
      <c r="A102" s="762">
        <v>101</v>
      </c>
      <c r="B102" s="834" t="s">
        <v>1511</v>
      </c>
      <c r="C102" s="783" t="s">
        <v>375</v>
      </c>
      <c r="D102" s="223" t="s">
        <v>1020</v>
      </c>
    </row>
    <row r="103" spans="1:4" x14ac:dyDescent="0.2">
      <c r="A103" s="762">
        <v>102</v>
      </c>
      <c r="B103" s="834" t="s">
        <v>1512</v>
      </c>
      <c r="C103" s="783" t="s">
        <v>376</v>
      </c>
      <c r="D103" s="223" t="s">
        <v>1021</v>
      </c>
    </row>
    <row r="104" spans="1:4" x14ac:dyDescent="0.2">
      <c r="A104" s="762">
        <v>103</v>
      </c>
      <c r="B104" s="834" t="s">
        <v>1513</v>
      </c>
      <c r="C104" s="783" t="s">
        <v>123</v>
      </c>
      <c r="D104" s="223" t="s">
        <v>1022</v>
      </c>
    </row>
    <row r="105" spans="1:4" x14ac:dyDescent="0.2">
      <c r="A105" s="762">
        <v>104</v>
      </c>
      <c r="B105" s="834" t="s">
        <v>1514</v>
      </c>
      <c r="C105" s="783" t="s">
        <v>377</v>
      </c>
      <c r="D105" s="223" t="s">
        <v>482</v>
      </c>
    </row>
    <row r="106" spans="1:4" x14ac:dyDescent="0.2">
      <c r="A106" s="762">
        <v>105</v>
      </c>
      <c r="B106" s="834" t="s">
        <v>1515</v>
      </c>
      <c r="C106" s="783" t="s">
        <v>378</v>
      </c>
      <c r="D106" s="223" t="s">
        <v>483</v>
      </c>
    </row>
    <row r="107" spans="1:4" x14ac:dyDescent="0.2">
      <c r="A107" s="762">
        <v>106</v>
      </c>
      <c r="B107" s="834" t="s">
        <v>1516</v>
      </c>
      <c r="C107" s="783" t="s">
        <v>124</v>
      </c>
      <c r="D107" s="223" t="s">
        <v>1023</v>
      </c>
    </row>
    <row r="108" spans="1:4" ht="33.75" x14ac:dyDescent="0.25">
      <c r="A108" s="762">
        <v>107</v>
      </c>
      <c r="B108" s="839" t="s">
        <v>1517</v>
      </c>
      <c r="C108" s="795" t="s">
        <v>784</v>
      </c>
      <c r="D108" s="223" t="s">
        <v>1024</v>
      </c>
    </row>
    <row r="109" spans="1:4" ht="33.75" x14ac:dyDescent="0.25">
      <c r="A109" s="762">
        <v>108</v>
      </c>
      <c r="B109" s="839" t="s">
        <v>1518</v>
      </c>
      <c r="C109" s="795" t="s">
        <v>781</v>
      </c>
      <c r="D109" s="223" t="s">
        <v>1025</v>
      </c>
    </row>
    <row r="110" spans="1:4" x14ac:dyDescent="0.2">
      <c r="A110" s="762">
        <v>109</v>
      </c>
      <c r="B110" s="822" t="s">
        <v>1519</v>
      </c>
      <c r="C110" s="128" t="s">
        <v>190</v>
      </c>
      <c r="D110" s="223" t="s">
        <v>1214</v>
      </c>
    </row>
    <row r="111" spans="1:4" x14ac:dyDescent="0.2">
      <c r="A111" s="762">
        <v>110</v>
      </c>
      <c r="B111" s="850" t="s">
        <v>1520</v>
      </c>
      <c r="C111" s="707" t="s">
        <v>777</v>
      </c>
      <c r="D111" s="223" t="s">
        <v>1189</v>
      </c>
    </row>
    <row r="112" spans="1:4" ht="15.75" thickBot="1" x14ac:dyDescent="0.25">
      <c r="A112" s="762">
        <v>111</v>
      </c>
      <c r="B112" s="842" t="s">
        <v>1521</v>
      </c>
      <c r="C112" s="708" t="s">
        <v>786</v>
      </c>
      <c r="D112" s="223" t="s">
        <v>1190</v>
      </c>
    </row>
    <row r="113" spans="1:4" x14ac:dyDescent="0.2">
      <c r="A113" s="762">
        <v>112</v>
      </c>
      <c r="B113" s="850" t="s">
        <v>1522</v>
      </c>
      <c r="C113" s="707" t="s">
        <v>772</v>
      </c>
      <c r="D113" s="223" t="s">
        <v>1191</v>
      </c>
    </row>
    <row r="114" spans="1:4" ht="15.75" thickBot="1" x14ac:dyDescent="0.25">
      <c r="A114" s="762">
        <v>113</v>
      </c>
      <c r="B114" s="842" t="s">
        <v>1523</v>
      </c>
      <c r="C114" s="708" t="s">
        <v>829</v>
      </c>
      <c r="D114" s="223" t="s">
        <v>1192</v>
      </c>
    </row>
    <row r="115" spans="1:4" ht="15.75" thickBot="1" x14ac:dyDescent="0.25">
      <c r="A115" s="762">
        <v>114</v>
      </c>
      <c r="B115" s="842" t="s">
        <v>1524</v>
      </c>
      <c r="C115" s="708" t="s">
        <v>773</v>
      </c>
      <c r="D115" s="223" t="s">
        <v>1193</v>
      </c>
    </row>
    <row r="116" spans="1:4" ht="15.75" thickBot="1" x14ac:dyDescent="0.25">
      <c r="A116" s="762">
        <v>115</v>
      </c>
      <c r="B116" s="842" t="s">
        <v>1525</v>
      </c>
      <c r="C116" s="708" t="s">
        <v>776</v>
      </c>
      <c r="D116" s="223" t="s">
        <v>1194</v>
      </c>
    </row>
    <row r="117" spans="1:4" ht="15.75" thickBot="1" x14ac:dyDescent="0.25">
      <c r="A117" s="762">
        <v>116</v>
      </c>
      <c r="B117" s="842" t="s">
        <v>1526</v>
      </c>
      <c r="C117" s="708" t="s">
        <v>774</v>
      </c>
      <c r="D117" s="223" t="s">
        <v>1195</v>
      </c>
    </row>
    <row r="118" spans="1:4" ht="15.75" thickBot="1" x14ac:dyDescent="0.25">
      <c r="A118" s="762">
        <v>117</v>
      </c>
      <c r="B118" s="842" t="s">
        <v>1527</v>
      </c>
      <c r="C118" s="708" t="s">
        <v>775</v>
      </c>
      <c r="D118" s="223" t="s">
        <v>1196</v>
      </c>
    </row>
    <row r="119" spans="1:4" ht="15.75" x14ac:dyDescent="0.25">
      <c r="A119" s="762">
        <v>118</v>
      </c>
      <c r="B119" s="826" t="s">
        <v>1528</v>
      </c>
      <c r="C119" s="781" t="s">
        <v>711</v>
      </c>
      <c r="D119" s="223" t="s">
        <v>1026</v>
      </c>
    </row>
    <row r="120" spans="1:4" x14ac:dyDescent="0.25">
      <c r="A120" s="762">
        <v>119</v>
      </c>
      <c r="B120" s="822" t="s">
        <v>1529</v>
      </c>
      <c r="C120" s="786" t="s">
        <v>525</v>
      </c>
      <c r="D120" s="223" t="s">
        <v>1027</v>
      </c>
    </row>
    <row r="121" spans="1:4" ht="45" x14ac:dyDescent="0.25">
      <c r="A121" s="762">
        <v>120</v>
      </c>
      <c r="B121" s="848" t="s">
        <v>1530</v>
      </c>
      <c r="C121" s="787" t="s">
        <v>524</v>
      </c>
      <c r="D121" s="223" t="s">
        <v>1028</v>
      </c>
    </row>
    <row r="122" spans="1:4" x14ac:dyDescent="0.25">
      <c r="A122" s="762">
        <v>121</v>
      </c>
      <c r="B122" s="822" t="s">
        <v>1531</v>
      </c>
      <c r="C122" s="786" t="s">
        <v>523</v>
      </c>
      <c r="D122" s="223" t="s">
        <v>1029</v>
      </c>
    </row>
    <row r="123" spans="1:4" x14ac:dyDescent="0.25">
      <c r="A123" s="762">
        <v>122</v>
      </c>
      <c r="B123" s="822" t="s">
        <v>1532</v>
      </c>
      <c r="C123" s="786" t="s">
        <v>381</v>
      </c>
      <c r="D123" s="223" t="s">
        <v>1031</v>
      </c>
    </row>
    <row r="124" spans="1:4" x14ac:dyDescent="0.25">
      <c r="A124" s="762">
        <v>123</v>
      </c>
      <c r="B124" s="822" t="s">
        <v>1533</v>
      </c>
      <c r="C124" s="786" t="s">
        <v>382</v>
      </c>
      <c r="D124" s="223" t="s">
        <v>1032</v>
      </c>
    </row>
    <row r="125" spans="1:4" x14ac:dyDescent="0.25">
      <c r="A125" s="762">
        <v>124</v>
      </c>
      <c r="B125" s="822" t="s">
        <v>1534</v>
      </c>
      <c r="C125" s="786" t="s">
        <v>383</v>
      </c>
      <c r="D125" s="223" t="s">
        <v>1033</v>
      </c>
    </row>
    <row r="126" spans="1:4" x14ac:dyDescent="0.25">
      <c r="A126" s="762">
        <v>125</v>
      </c>
      <c r="B126" s="822" t="s">
        <v>1535</v>
      </c>
      <c r="C126" s="786" t="s">
        <v>384</v>
      </c>
      <c r="D126" s="223" t="s">
        <v>1034</v>
      </c>
    </row>
    <row r="127" spans="1:4" x14ac:dyDescent="0.25">
      <c r="A127" s="762">
        <v>126</v>
      </c>
      <c r="B127" s="822" t="s">
        <v>1536</v>
      </c>
      <c r="C127" s="786" t="s">
        <v>385</v>
      </c>
      <c r="D127" s="223" t="s">
        <v>1035</v>
      </c>
    </row>
    <row r="128" spans="1:4" x14ac:dyDescent="0.25">
      <c r="A128" s="762">
        <v>127</v>
      </c>
      <c r="B128" s="822" t="s">
        <v>1537</v>
      </c>
      <c r="C128" s="786" t="s">
        <v>386</v>
      </c>
      <c r="D128" s="223" t="s">
        <v>1036</v>
      </c>
    </row>
    <row r="129" spans="1:4" x14ac:dyDescent="0.25">
      <c r="A129" s="762">
        <v>128</v>
      </c>
      <c r="B129" s="822" t="s">
        <v>1538</v>
      </c>
      <c r="C129" s="786" t="s">
        <v>387</v>
      </c>
      <c r="D129" s="223" t="s">
        <v>1037</v>
      </c>
    </row>
    <row r="130" spans="1:4" ht="15.75" thickBot="1" x14ac:dyDescent="0.3">
      <c r="A130" s="762">
        <v>129</v>
      </c>
      <c r="B130" s="822" t="s">
        <v>1539</v>
      </c>
      <c r="C130" s="786" t="s">
        <v>380</v>
      </c>
      <c r="D130" s="223" t="s">
        <v>1030</v>
      </c>
    </row>
    <row r="131" spans="1:4" ht="38.25" x14ac:dyDescent="0.25">
      <c r="A131" s="762">
        <v>130</v>
      </c>
      <c r="B131" s="722" t="s">
        <v>1540</v>
      </c>
      <c r="C131" s="239" t="s">
        <v>415</v>
      </c>
      <c r="D131" s="223" t="s">
        <v>484</v>
      </c>
    </row>
    <row r="132" spans="1:4" ht="18" x14ac:dyDescent="0.25">
      <c r="A132" s="762">
        <v>131</v>
      </c>
      <c r="B132" s="825" t="s">
        <v>1541</v>
      </c>
      <c r="C132" s="779" t="s">
        <v>246</v>
      </c>
      <c r="D132" s="223" t="s">
        <v>485</v>
      </c>
    </row>
    <row r="133" spans="1:4" ht="15.75" x14ac:dyDescent="0.25">
      <c r="A133" s="762">
        <v>132</v>
      </c>
      <c r="B133" s="826" t="s">
        <v>1542</v>
      </c>
      <c r="C133" s="792" t="s">
        <v>188</v>
      </c>
      <c r="D133" s="223" t="s">
        <v>1038</v>
      </c>
    </row>
    <row r="134" spans="1:4" ht="15.75" thickBot="1" x14ac:dyDescent="0.3">
      <c r="A134" s="762">
        <v>133</v>
      </c>
      <c r="B134" s="846" t="s">
        <v>1543</v>
      </c>
      <c r="C134" s="242" t="s">
        <v>189</v>
      </c>
      <c r="D134" s="223" t="s">
        <v>1065</v>
      </c>
    </row>
    <row r="135" spans="1:4" ht="15.75" thickBot="1" x14ac:dyDescent="0.25">
      <c r="A135" s="762">
        <v>134</v>
      </c>
      <c r="B135" s="845" t="s">
        <v>1543</v>
      </c>
      <c r="C135" s="259" t="s">
        <v>368</v>
      </c>
      <c r="D135" s="223" t="s">
        <v>1039</v>
      </c>
    </row>
    <row r="136" spans="1:4" ht="33.75" x14ac:dyDescent="0.25">
      <c r="A136" s="762">
        <v>135</v>
      </c>
      <c r="B136" s="851" t="s">
        <v>1544</v>
      </c>
      <c r="C136" s="788" t="s">
        <v>793</v>
      </c>
      <c r="D136" s="223" t="s">
        <v>1040</v>
      </c>
    </row>
    <row r="137" spans="1:4" ht="22.5" x14ac:dyDescent="0.25">
      <c r="A137" s="762">
        <v>136</v>
      </c>
      <c r="B137" s="851" t="s">
        <v>1545</v>
      </c>
      <c r="C137" s="788" t="s">
        <v>794</v>
      </c>
      <c r="D137" s="223" t="s">
        <v>1043</v>
      </c>
    </row>
    <row r="138" spans="1:4" ht="56.25" x14ac:dyDescent="0.25">
      <c r="A138" s="762">
        <v>137</v>
      </c>
      <c r="B138" s="851" t="s">
        <v>1546</v>
      </c>
      <c r="C138" s="788" t="s">
        <v>846</v>
      </c>
      <c r="D138" s="223" t="s">
        <v>1044</v>
      </c>
    </row>
    <row r="139" spans="1:4" ht="15.75" thickBot="1" x14ac:dyDescent="0.3">
      <c r="A139" s="762">
        <v>138</v>
      </c>
      <c r="B139" s="852" t="s">
        <v>1547</v>
      </c>
      <c r="C139" s="789" t="s">
        <v>191</v>
      </c>
      <c r="D139" s="223" t="s">
        <v>1204</v>
      </c>
    </row>
    <row r="140" spans="1:4" ht="15.75" thickBot="1" x14ac:dyDescent="0.3">
      <c r="A140" s="762">
        <v>139</v>
      </c>
      <c r="B140" s="842" t="s">
        <v>1548</v>
      </c>
      <c r="C140" s="709" t="s">
        <v>831</v>
      </c>
      <c r="D140" s="223" t="s">
        <v>1059</v>
      </c>
    </row>
    <row r="141" spans="1:4" ht="15.75" thickBot="1" x14ac:dyDescent="0.3">
      <c r="A141" s="762">
        <v>140</v>
      </c>
      <c r="B141" s="853" t="s">
        <v>1549</v>
      </c>
      <c r="C141" s="790" t="s">
        <v>830</v>
      </c>
      <c r="D141" s="223" t="s">
        <v>1060</v>
      </c>
    </row>
    <row r="142" spans="1:4" ht="15.75" thickBot="1" x14ac:dyDescent="0.3">
      <c r="A142" s="762">
        <v>141</v>
      </c>
      <c r="B142" s="852" t="s">
        <v>1550</v>
      </c>
      <c r="C142" s="710" t="s">
        <v>420</v>
      </c>
      <c r="D142" s="223" t="s">
        <v>1056</v>
      </c>
    </row>
    <row r="143" spans="1:4" x14ac:dyDescent="0.25">
      <c r="A143" s="762">
        <v>142</v>
      </c>
      <c r="B143" s="854" t="s">
        <v>648</v>
      </c>
      <c r="C143" s="711" t="s">
        <v>648</v>
      </c>
      <c r="D143" s="223" t="s">
        <v>1057</v>
      </c>
    </row>
    <row r="144" spans="1:4" ht="15.75" thickBot="1" x14ac:dyDescent="0.3">
      <c r="A144" s="762">
        <v>143</v>
      </c>
      <c r="B144" s="846" t="s">
        <v>1551</v>
      </c>
      <c r="C144" s="242" t="s">
        <v>193</v>
      </c>
      <c r="D144" s="223" t="s">
        <v>1070</v>
      </c>
    </row>
    <row r="145" spans="1:4" ht="15.75" thickBot="1" x14ac:dyDescent="0.25">
      <c r="A145" s="762">
        <v>144</v>
      </c>
      <c r="B145" s="845" t="s">
        <v>1552</v>
      </c>
      <c r="C145" s="259" t="s">
        <v>393</v>
      </c>
      <c r="D145" s="223" t="s">
        <v>1041</v>
      </c>
    </row>
    <row r="146" spans="1:4" ht="33.75" x14ac:dyDescent="0.25">
      <c r="A146" s="762">
        <v>145</v>
      </c>
      <c r="B146" s="788" t="s">
        <v>1553</v>
      </c>
      <c r="C146" s="788" t="s">
        <v>866</v>
      </c>
      <c r="D146" s="223" t="s">
        <v>1042</v>
      </c>
    </row>
    <row r="147" spans="1:4" ht="78.75" x14ac:dyDescent="0.25">
      <c r="A147" s="762">
        <v>146</v>
      </c>
      <c r="B147" s="788" t="s">
        <v>1554</v>
      </c>
      <c r="C147" s="788" t="s">
        <v>795</v>
      </c>
      <c r="D147" s="223" t="s">
        <v>1045</v>
      </c>
    </row>
    <row r="148" spans="1:4" ht="56.25" x14ac:dyDescent="0.25">
      <c r="A148" s="762">
        <v>147</v>
      </c>
      <c r="B148" s="788" t="s">
        <v>1555</v>
      </c>
      <c r="C148" s="788" t="s">
        <v>796</v>
      </c>
      <c r="D148" s="223" t="s">
        <v>1046</v>
      </c>
    </row>
    <row r="149" spans="1:4" ht="15.75" thickBot="1" x14ac:dyDescent="0.3">
      <c r="A149" s="762">
        <v>148</v>
      </c>
      <c r="B149" s="852" t="s">
        <v>1556</v>
      </c>
      <c r="C149" s="789" t="s">
        <v>194</v>
      </c>
      <c r="D149" s="223" t="s">
        <v>1078</v>
      </c>
    </row>
    <row r="150" spans="1:4" ht="15.75" thickBot="1" x14ac:dyDescent="0.3">
      <c r="A150" s="762">
        <v>149</v>
      </c>
      <c r="B150" s="852" t="s">
        <v>1557</v>
      </c>
      <c r="C150" s="789" t="s">
        <v>426</v>
      </c>
      <c r="D150" s="223" t="s">
        <v>1047</v>
      </c>
    </row>
    <row r="151" spans="1:4" ht="30.75" thickBot="1" x14ac:dyDescent="0.3">
      <c r="A151" s="762">
        <v>150</v>
      </c>
      <c r="B151" s="846" t="s">
        <v>1558</v>
      </c>
      <c r="C151" s="242" t="s">
        <v>714</v>
      </c>
      <c r="D151" s="223" t="s">
        <v>1048</v>
      </c>
    </row>
    <row r="152" spans="1:4" ht="15.75" thickBot="1" x14ac:dyDescent="0.25">
      <c r="A152" s="762">
        <v>151</v>
      </c>
      <c r="B152" s="845" t="s">
        <v>1559</v>
      </c>
      <c r="C152" s="259" t="s">
        <v>715</v>
      </c>
      <c r="D152" s="223" t="s">
        <v>1049</v>
      </c>
    </row>
    <row r="153" spans="1:4" ht="78.75" x14ac:dyDescent="0.25">
      <c r="A153" s="762">
        <v>152</v>
      </c>
      <c r="B153" s="788" t="s">
        <v>1560</v>
      </c>
      <c r="C153" s="788" t="s">
        <v>797</v>
      </c>
      <c r="D153" s="223" t="s">
        <v>1050</v>
      </c>
    </row>
    <row r="154" spans="1:4" ht="56.25" x14ac:dyDescent="0.25">
      <c r="A154" s="762">
        <v>153</v>
      </c>
      <c r="B154" s="851" t="s">
        <v>1561</v>
      </c>
      <c r="C154" s="788" t="s">
        <v>798</v>
      </c>
      <c r="D154" s="223" t="s">
        <v>1051</v>
      </c>
    </row>
    <row r="155" spans="1:4" ht="56.25" x14ac:dyDescent="0.25">
      <c r="A155" s="762">
        <v>154</v>
      </c>
      <c r="B155" s="851" t="s">
        <v>1562</v>
      </c>
      <c r="C155" s="788" t="s">
        <v>847</v>
      </c>
      <c r="D155" s="223" t="s">
        <v>1052</v>
      </c>
    </row>
    <row r="156" spans="1:4" ht="33.75" x14ac:dyDescent="0.25">
      <c r="A156" s="762">
        <v>155</v>
      </c>
      <c r="B156" s="851" t="s">
        <v>1563</v>
      </c>
      <c r="C156" s="788" t="s">
        <v>799</v>
      </c>
      <c r="D156" s="223" t="s">
        <v>1053</v>
      </c>
    </row>
    <row r="157" spans="1:4" ht="15.75" thickBot="1" x14ac:dyDescent="0.3">
      <c r="A157" s="762">
        <v>156</v>
      </c>
      <c r="B157" s="852" t="s">
        <v>1564</v>
      </c>
      <c r="C157" s="789" t="s">
        <v>832</v>
      </c>
      <c r="D157" s="223" t="s">
        <v>1054</v>
      </c>
    </row>
    <row r="158" spans="1:4" ht="15.75" thickBot="1" x14ac:dyDescent="0.3">
      <c r="A158" s="762">
        <v>157</v>
      </c>
      <c r="B158" s="852" t="s">
        <v>1565</v>
      </c>
      <c r="C158" s="789" t="s">
        <v>833</v>
      </c>
      <c r="D158" s="223" t="s">
        <v>1055</v>
      </c>
    </row>
    <row r="159" spans="1:4" ht="15.75" thickBot="1" x14ac:dyDescent="0.3">
      <c r="A159" s="762">
        <v>158</v>
      </c>
      <c r="B159" s="842" t="s">
        <v>1566</v>
      </c>
      <c r="C159" s="709" t="s">
        <v>686</v>
      </c>
      <c r="D159" s="223" t="s">
        <v>1058</v>
      </c>
    </row>
    <row r="160" spans="1:4" ht="15.75" thickBot="1" x14ac:dyDescent="0.3">
      <c r="A160" s="762">
        <v>159</v>
      </c>
      <c r="B160" s="822" t="s">
        <v>1567</v>
      </c>
      <c r="C160" s="387" t="s">
        <v>1414</v>
      </c>
      <c r="D160" s="223" t="s">
        <v>1061</v>
      </c>
    </row>
    <row r="161" spans="1:4" ht="25.5" x14ac:dyDescent="0.25">
      <c r="A161" s="762">
        <v>160</v>
      </c>
      <c r="B161" s="722" t="s">
        <v>638</v>
      </c>
      <c r="C161" s="239" t="s">
        <v>638</v>
      </c>
      <c r="D161" s="223" t="s">
        <v>1062</v>
      </c>
    </row>
    <row r="162" spans="1:4" ht="18" x14ac:dyDescent="0.25">
      <c r="A162" s="762">
        <v>161</v>
      </c>
      <c r="B162" s="825" t="s">
        <v>1568</v>
      </c>
      <c r="C162" s="779" t="s">
        <v>529</v>
      </c>
      <c r="D162" s="223" t="s">
        <v>1063</v>
      </c>
    </row>
    <row r="163" spans="1:4" ht="15.75" x14ac:dyDescent="0.25">
      <c r="A163" s="762">
        <v>162</v>
      </c>
      <c r="B163" s="826" t="s">
        <v>1569</v>
      </c>
      <c r="C163" s="792" t="s">
        <v>699</v>
      </c>
      <c r="D163" s="223" t="s">
        <v>1064</v>
      </c>
    </row>
    <row r="164" spans="1:4" ht="45" x14ac:dyDescent="0.25">
      <c r="A164" s="762">
        <v>163</v>
      </c>
      <c r="B164" s="851" t="s">
        <v>1570</v>
      </c>
      <c r="C164" s="788" t="s">
        <v>897</v>
      </c>
      <c r="D164" s="223" t="s">
        <v>1066</v>
      </c>
    </row>
    <row r="165" spans="1:4" ht="33.75" x14ac:dyDescent="0.25">
      <c r="A165" s="762">
        <v>164</v>
      </c>
      <c r="B165" s="851" t="s">
        <v>1571</v>
      </c>
      <c r="C165" s="788" t="s">
        <v>883</v>
      </c>
      <c r="D165" s="223" t="s">
        <v>1067</v>
      </c>
    </row>
    <row r="166" spans="1:4" ht="56.25" x14ac:dyDescent="0.25">
      <c r="A166" s="762">
        <v>165</v>
      </c>
      <c r="B166" s="851" t="s">
        <v>1572</v>
      </c>
      <c r="C166" s="788" t="s">
        <v>800</v>
      </c>
      <c r="D166" s="223" t="s">
        <v>1068</v>
      </c>
    </row>
    <row r="167" spans="1:4" ht="56.25" x14ac:dyDescent="0.25">
      <c r="A167" s="762">
        <v>166</v>
      </c>
      <c r="B167" s="851" t="s">
        <v>1573</v>
      </c>
      <c r="C167" s="788" t="s">
        <v>837</v>
      </c>
      <c r="D167" s="223" t="s">
        <v>1069</v>
      </c>
    </row>
    <row r="168" spans="1:4" ht="15.75" thickBot="1" x14ac:dyDescent="0.3">
      <c r="A168" s="762">
        <v>167</v>
      </c>
      <c r="B168" s="842" t="s">
        <v>1574</v>
      </c>
      <c r="C168" s="712" t="s">
        <v>834</v>
      </c>
      <c r="D168" s="223" t="s">
        <v>1198</v>
      </c>
    </row>
    <row r="169" spans="1:4" ht="15.75" thickBot="1" x14ac:dyDescent="0.3">
      <c r="A169" s="762">
        <v>168</v>
      </c>
      <c r="B169" s="855" t="s">
        <v>1575</v>
      </c>
      <c r="C169" s="713" t="s">
        <v>601</v>
      </c>
      <c r="D169" s="223" t="s">
        <v>1205</v>
      </c>
    </row>
    <row r="170" spans="1:4" ht="56.25" x14ac:dyDescent="0.25">
      <c r="A170" s="762">
        <v>169</v>
      </c>
      <c r="B170" s="851" t="s">
        <v>1576</v>
      </c>
      <c r="C170" s="788" t="s">
        <v>898</v>
      </c>
      <c r="D170" s="223" t="s">
        <v>1071</v>
      </c>
    </row>
    <row r="171" spans="1:4" ht="78.75" x14ac:dyDescent="0.25">
      <c r="A171" s="762">
        <v>170</v>
      </c>
      <c r="B171" s="851" t="s">
        <v>1577</v>
      </c>
      <c r="C171" s="788" t="s">
        <v>801</v>
      </c>
      <c r="D171" s="223" t="s">
        <v>1072</v>
      </c>
    </row>
    <row r="172" spans="1:4" ht="30" x14ac:dyDescent="0.25">
      <c r="A172" s="762">
        <v>171</v>
      </c>
      <c r="B172" s="846" t="s">
        <v>1578</v>
      </c>
      <c r="C172" s="242" t="s">
        <v>651</v>
      </c>
      <c r="D172" s="223" t="s">
        <v>1079</v>
      </c>
    </row>
    <row r="173" spans="1:4" ht="56.25" x14ac:dyDescent="0.25">
      <c r="A173" s="762">
        <v>172</v>
      </c>
      <c r="B173" s="851" t="s">
        <v>1579</v>
      </c>
      <c r="C173" s="788" t="s">
        <v>899</v>
      </c>
      <c r="D173" s="223" t="s">
        <v>1073</v>
      </c>
    </row>
    <row r="174" spans="1:4" ht="45" x14ac:dyDescent="0.25">
      <c r="A174" s="762">
        <v>173</v>
      </c>
      <c r="B174" s="851" t="s">
        <v>1580</v>
      </c>
      <c r="C174" s="788" t="s">
        <v>802</v>
      </c>
      <c r="D174" s="223" t="s">
        <v>1074</v>
      </c>
    </row>
    <row r="175" spans="1:4" x14ac:dyDescent="0.2">
      <c r="A175" s="762">
        <v>174</v>
      </c>
      <c r="B175" s="850" t="s">
        <v>1581</v>
      </c>
      <c r="C175" s="791" t="s">
        <v>652</v>
      </c>
      <c r="D175" s="223" t="s">
        <v>1081</v>
      </c>
    </row>
    <row r="176" spans="1:4" ht="15.75" x14ac:dyDescent="0.25">
      <c r="A176" s="762">
        <v>175</v>
      </c>
      <c r="B176" s="826" t="s">
        <v>1582</v>
      </c>
      <c r="C176" s="792" t="s">
        <v>710</v>
      </c>
      <c r="D176" s="223" t="s">
        <v>1075</v>
      </c>
    </row>
    <row r="177" spans="1:4" ht="30" x14ac:dyDescent="0.25">
      <c r="A177" s="762">
        <v>176</v>
      </c>
      <c r="B177" s="242" t="s">
        <v>1583</v>
      </c>
      <c r="C177" s="242" t="s">
        <v>650</v>
      </c>
      <c r="D177" s="223" t="s">
        <v>1076</v>
      </c>
    </row>
    <row r="178" spans="1:4" ht="33.75" x14ac:dyDescent="0.25">
      <c r="A178" s="762">
        <v>177</v>
      </c>
      <c r="B178" s="851" t="s">
        <v>1584</v>
      </c>
      <c r="C178" s="788" t="s">
        <v>803</v>
      </c>
      <c r="D178" s="223" t="s">
        <v>1080</v>
      </c>
    </row>
    <row r="179" spans="1:4" ht="30.75" thickBot="1" x14ac:dyDescent="0.3">
      <c r="A179" s="762">
        <v>178</v>
      </c>
      <c r="B179" s="242" t="s">
        <v>1585</v>
      </c>
      <c r="C179" s="242" t="s">
        <v>531</v>
      </c>
      <c r="D179" s="223" t="s">
        <v>1077</v>
      </c>
    </row>
    <row r="180" spans="1:4" ht="22.5" x14ac:dyDescent="0.25">
      <c r="A180" s="762">
        <v>179</v>
      </c>
      <c r="B180" s="856" t="s">
        <v>1586</v>
      </c>
      <c r="C180" s="714" t="s">
        <v>746</v>
      </c>
      <c r="D180" s="223" t="s">
        <v>1082</v>
      </c>
    </row>
    <row r="181" spans="1:4" ht="36" x14ac:dyDescent="0.25">
      <c r="A181" s="762">
        <v>180</v>
      </c>
      <c r="B181" s="779" t="s">
        <v>1587</v>
      </c>
      <c r="C181" s="779" t="s">
        <v>605</v>
      </c>
      <c r="D181" s="223" t="s">
        <v>1083</v>
      </c>
    </row>
    <row r="182" spans="1:4" ht="15.75" x14ac:dyDescent="0.25">
      <c r="A182" s="762">
        <v>181</v>
      </c>
      <c r="B182" s="826" t="s">
        <v>1588</v>
      </c>
      <c r="C182" s="792" t="s">
        <v>538</v>
      </c>
      <c r="D182" s="223" t="s">
        <v>1210</v>
      </c>
    </row>
    <row r="183" spans="1:4" x14ac:dyDescent="0.25">
      <c r="A183" s="762">
        <v>182</v>
      </c>
      <c r="B183" s="846" t="s">
        <v>1589</v>
      </c>
      <c r="C183" s="715" t="s">
        <v>618</v>
      </c>
      <c r="D183" s="223" t="s">
        <v>1084</v>
      </c>
    </row>
    <row r="184" spans="1:4" ht="33.75" x14ac:dyDescent="0.25">
      <c r="A184" s="762">
        <v>183</v>
      </c>
      <c r="B184" s="788" t="s">
        <v>1590</v>
      </c>
      <c r="C184" s="788" t="s">
        <v>748</v>
      </c>
      <c r="D184" s="223" t="s">
        <v>1085</v>
      </c>
    </row>
    <row r="185" spans="1:4" ht="33.75" x14ac:dyDescent="0.25">
      <c r="A185" s="762">
        <v>184</v>
      </c>
      <c r="B185" s="795" t="s">
        <v>1591</v>
      </c>
      <c r="C185" s="795" t="s">
        <v>752</v>
      </c>
      <c r="D185" s="223" t="s">
        <v>1086</v>
      </c>
    </row>
    <row r="186" spans="1:4" ht="22.5" x14ac:dyDescent="0.25">
      <c r="A186" s="762">
        <v>185</v>
      </c>
      <c r="B186" s="839" t="s">
        <v>1592</v>
      </c>
      <c r="C186" s="795" t="s">
        <v>753</v>
      </c>
      <c r="D186" s="223" t="s">
        <v>1087</v>
      </c>
    </row>
    <row r="187" spans="1:4" ht="33.75" x14ac:dyDescent="0.25">
      <c r="A187" s="762">
        <v>186</v>
      </c>
      <c r="B187" s="839" t="s">
        <v>1593</v>
      </c>
      <c r="C187" s="795" t="s">
        <v>892</v>
      </c>
      <c r="D187" s="223" t="s">
        <v>1088</v>
      </c>
    </row>
    <row r="188" spans="1:4" ht="33.75" x14ac:dyDescent="0.25">
      <c r="A188" s="762">
        <v>187</v>
      </c>
      <c r="B188" s="851" t="s">
        <v>1594</v>
      </c>
      <c r="C188" s="788" t="s">
        <v>868</v>
      </c>
      <c r="D188" s="223" t="s">
        <v>1089</v>
      </c>
    </row>
    <row r="189" spans="1:4" ht="15.75" thickBot="1" x14ac:dyDescent="0.25">
      <c r="A189" s="762">
        <v>188</v>
      </c>
      <c r="B189" s="842" t="s">
        <v>1595</v>
      </c>
      <c r="C189" s="716" t="s">
        <v>574</v>
      </c>
      <c r="D189" s="223" t="s">
        <v>1211</v>
      </c>
    </row>
    <row r="190" spans="1:4" x14ac:dyDescent="0.2">
      <c r="A190" s="762">
        <v>189</v>
      </c>
      <c r="B190" s="850" t="s">
        <v>1596</v>
      </c>
      <c r="C190" s="791" t="s">
        <v>697</v>
      </c>
      <c r="D190" s="223" t="s">
        <v>1212</v>
      </c>
    </row>
    <row r="191" spans="1:4" ht="15.75" thickBot="1" x14ac:dyDescent="0.25">
      <c r="A191" s="762">
        <v>190</v>
      </c>
      <c r="B191" s="850" t="s">
        <v>1597</v>
      </c>
      <c r="C191" s="791" t="s">
        <v>616</v>
      </c>
      <c r="D191" s="223" t="s">
        <v>1213</v>
      </c>
    </row>
    <row r="192" spans="1:4" ht="15.75" thickBot="1" x14ac:dyDescent="0.25">
      <c r="A192" s="762">
        <v>191</v>
      </c>
      <c r="B192" s="857" t="s">
        <v>536</v>
      </c>
      <c r="C192" s="717" t="s">
        <v>536</v>
      </c>
      <c r="D192" s="223" t="s">
        <v>1346</v>
      </c>
    </row>
    <row r="193" spans="1:4" ht="15.75" thickBot="1" x14ac:dyDescent="0.25">
      <c r="A193" s="762">
        <v>192</v>
      </c>
      <c r="B193" s="858" t="s">
        <v>1598</v>
      </c>
      <c r="C193" s="802" t="s">
        <v>750</v>
      </c>
      <c r="D193" s="223" t="s">
        <v>1090</v>
      </c>
    </row>
    <row r="194" spans="1:4" ht="24.75" thickBot="1" x14ac:dyDescent="0.25">
      <c r="A194" s="762">
        <v>193</v>
      </c>
      <c r="B194" s="858" t="s">
        <v>1599</v>
      </c>
      <c r="C194" s="802" t="s">
        <v>756</v>
      </c>
      <c r="D194" s="223" t="s">
        <v>1091</v>
      </c>
    </row>
    <row r="195" spans="1:4" ht="15.75" thickBot="1" x14ac:dyDescent="0.3">
      <c r="A195" s="762">
        <v>194</v>
      </c>
      <c r="B195" s="859" t="s">
        <v>1600</v>
      </c>
      <c r="C195" s="135" t="s">
        <v>1404</v>
      </c>
      <c r="D195" s="223" t="s">
        <v>1138</v>
      </c>
    </row>
    <row r="196" spans="1:4" ht="15.75" thickBot="1" x14ac:dyDescent="0.25">
      <c r="A196" s="762">
        <v>195</v>
      </c>
      <c r="B196" s="860" t="s">
        <v>661</v>
      </c>
      <c r="C196" s="718" t="s">
        <v>661</v>
      </c>
      <c r="D196" s="223" t="s">
        <v>1092</v>
      </c>
    </row>
    <row r="197" spans="1:4" ht="15.75" thickBot="1" x14ac:dyDescent="0.25">
      <c r="A197" s="762">
        <v>196</v>
      </c>
      <c r="B197" s="861" t="s">
        <v>1601</v>
      </c>
      <c r="C197" s="803" t="s">
        <v>698</v>
      </c>
      <c r="D197" s="223" t="s">
        <v>1093</v>
      </c>
    </row>
    <row r="198" spans="1:4" ht="24.75" thickBot="1" x14ac:dyDescent="0.25">
      <c r="A198" s="762">
        <v>197</v>
      </c>
      <c r="B198" s="861" t="s">
        <v>1602</v>
      </c>
      <c r="C198" s="803" t="s">
        <v>662</v>
      </c>
      <c r="D198" s="223" t="s">
        <v>1094</v>
      </c>
    </row>
    <row r="199" spans="1:4" ht="15.75" thickBot="1" x14ac:dyDescent="0.25">
      <c r="A199" s="762">
        <v>198</v>
      </c>
      <c r="B199" s="845" t="s">
        <v>1603</v>
      </c>
      <c r="C199" s="259" t="s">
        <v>587</v>
      </c>
      <c r="D199" s="223" t="s">
        <v>1232</v>
      </c>
    </row>
    <row r="200" spans="1:4" x14ac:dyDescent="0.25">
      <c r="A200" s="762">
        <v>199</v>
      </c>
      <c r="B200" s="846" t="s">
        <v>1604</v>
      </c>
      <c r="C200" s="715" t="s">
        <v>619</v>
      </c>
      <c r="D200" s="223" t="s">
        <v>1095</v>
      </c>
    </row>
    <row r="201" spans="1:4" ht="22.5" x14ac:dyDescent="0.25">
      <c r="A201" s="762">
        <v>200</v>
      </c>
      <c r="B201" s="851" t="s">
        <v>1605</v>
      </c>
      <c r="C201" s="788" t="s">
        <v>749</v>
      </c>
      <c r="D201" s="223" t="s">
        <v>1096</v>
      </c>
    </row>
    <row r="202" spans="1:4" ht="33.75" x14ac:dyDescent="0.25">
      <c r="A202" s="762">
        <v>201</v>
      </c>
      <c r="B202" s="839" t="s">
        <v>1606</v>
      </c>
      <c r="C202" s="795" t="s">
        <v>805</v>
      </c>
      <c r="D202" s="223" t="s">
        <v>1097</v>
      </c>
    </row>
    <row r="203" spans="1:4" ht="22.5" x14ac:dyDescent="0.25">
      <c r="A203" s="762">
        <v>202</v>
      </c>
      <c r="B203" s="839" t="s">
        <v>1607</v>
      </c>
      <c r="C203" s="795" t="s">
        <v>770</v>
      </c>
      <c r="D203" s="223" t="s">
        <v>1098</v>
      </c>
    </row>
    <row r="204" spans="1:4" ht="56.25" x14ac:dyDescent="0.25">
      <c r="A204" s="762">
        <v>203</v>
      </c>
      <c r="B204" s="839" t="s">
        <v>1608</v>
      </c>
      <c r="C204" s="795" t="s">
        <v>900</v>
      </c>
      <c r="D204" s="223" t="s">
        <v>1099</v>
      </c>
    </row>
    <row r="205" spans="1:4" ht="33.75" x14ac:dyDescent="0.25">
      <c r="A205" s="762">
        <v>204</v>
      </c>
      <c r="B205" s="851" t="s">
        <v>1609</v>
      </c>
      <c r="C205" s="788" t="s">
        <v>893</v>
      </c>
      <c r="D205" s="223" t="s">
        <v>1132</v>
      </c>
    </row>
    <row r="206" spans="1:4" ht="15.75" thickBot="1" x14ac:dyDescent="0.3">
      <c r="A206" s="762">
        <v>205</v>
      </c>
      <c r="B206" s="852" t="s">
        <v>1610</v>
      </c>
      <c r="C206" s="789" t="s">
        <v>615</v>
      </c>
      <c r="D206" s="223" t="s">
        <v>1215</v>
      </c>
    </row>
    <row r="207" spans="1:4" ht="15.75" thickBot="1" x14ac:dyDescent="0.25">
      <c r="A207" s="762">
        <v>206</v>
      </c>
      <c r="B207" s="852" t="s">
        <v>1611</v>
      </c>
      <c r="C207" s="804" t="s">
        <v>620</v>
      </c>
      <c r="D207" s="223" t="s">
        <v>1216</v>
      </c>
    </row>
    <row r="208" spans="1:4" ht="15.75" thickBot="1" x14ac:dyDescent="0.25">
      <c r="A208" s="762">
        <v>207</v>
      </c>
      <c r="B208" s="852" t="s">
        <v>1612</v>
      </c>
      <c r="C208" s="804" t="s">
        <v>611</v>
      </c>
      <c r="D208" s="223" t="s">
        <v>1217</v>
      </c>
    </row>
    <row r="209" spans="1:4" x14ac:dyDescent="0.25">
      <c r="A209" s="762">
        <v>208</v>
      </c>
      <c r="B209" s="846" t="s">
        <v>1613</v>
      </c>
      <c r="C209" s="715" t="s">
        <v>716</v>
      </c>
      <c r="D209" s="223" t="s">
        <v>1100</v>
      </c>
    </row>
    <row r="210" spans="1:4" ht="33.75" x14ac:dyDescent="0.25">
      <c r="A210" s="762">
        <v>209</v>
      </c>
      <c r="B210" s="851" t="s">
        <v>1614</v>
      </c>
      <c r="C210" s="788" t="s">
        <v>677</v>
      </c>
      <c r="D210" s="223" t="s">
        <v>1101</v>
      </c>
    </row>
    <row r="211" spans="1:4" x14ac:dyDescent="0.25">
      <c r="A211" s="762">
        <v>210</v>
      </c>
      <c r="B211" s="862" t="s">
        <v>1615</v>
      </c>
      <c r="C211" s="794" t="s">
        <v>576</v>
      </c>
      <c r="D211" s="223" t="s">
        <v>1332</v>
      </c>
    </row>
    <row r="212" spans="1:4" x14ac:dyDescent="0.25">
      <c r="A212" s="762">
        <v>211</v>
      </c>
      <c r="B212" s="862" t="s">
        <v>1616</v>
      </c>
      <c r="C212" s="794" t="s">
        <v>577</v>
      </c>
      <c r="D212" s="223" t="s">
        <v>1333</v>
      </c>
    </row>
    <row r="213" spans="1:4" x14ac:dyDescent="0.25">
      <c r="A213" s="762">
        <v>212</v>
      </c>
      <c r="B213" s="862" t="s">
        <v>1617</v>
      </c>
      <c r="C213" s="794" t="s">
        <v>665</v>
      </c>
      <c r="D213" s="223" t="s">
        <v>1102</v>
      </c>
    </row>
    <row r="214" spans="1:4" x14ac:dyDescent="0.25">
      <c r="A214" s="762">
        <v>213</v>
      </c>
      <c r="B214" s="863" t="s">
        <v>1618</v>
      </c>
      <c r="C214" s="793" t="s">
        <v>667</v>
      </c>
      <c r="D214" s="223" t="s">
        <v>1103</v>
      </c>
    </row>
    <row r="215" spans="1:4" x14ac:dyDescent="0.25">
      <c r="A215" s="762">
        <v>214</v>
      </c>
      <c r="B215" s="863" t="s">
        <v>1619</v>
      </c>
      <c r="C215" s="793" t="s">
        <v>668</v>
      </c>
      <c r="D215" s="223" t="s">
        <v>1104</v>
      </c>
    </row>
    <row r="216" spans="1:4" ht="33.75" x14ac:dyDescent="0.25">
      <c r="A216" s="762">
        <v>215</v>
      </c>
      <c r="B216" s="863" t="s">
        <v>1620</v>
      </c>
      <c r="C216" s="793" t="s">
        <v>669</v>
      </c>
      <c r="D216" s="223" t="s">
        <v>1105</v>
      </c>
    </row>
    <row r="217" spans="1:4" x14ac:dyDescent="0.25">
      <c r="A217" s="762">
        <v>216</v>
      </c>
      <c r="B217" s="863" t="s">
        <v>1621</v>
      </c>
      <c r="C217" s="793" t="s">
        <v>670</v>
      </c>
      <c r="D217" s="223" t="s">
        <v>1106</v>
      </c>
    </row>
    <row r="218" spans="1:4" x14ac:dyDescent="0.25">
      <c r="A218" s="762">
        <v>217</v>
      </c>
      <c r="B218" s="863" t="s">
        <v>1622</v>
      </c>
      <c r="C218" s="793" t="s">
        <v>671</v>
      </c>
      <c r="D218" s="223" t="s">
        <v>1107</v>
      </c>
    </row>
    <row r="219" spans="1:4" ht="22.5" x14ac:dyDescent="0.25">
      <c r="A219" s="762">
        <v>218</v>
      </c>
      <c r="B219" s="862" t="s">
        <v>1623</v>
      </c>
      <c r="C219" s="794" t="s">
        <v>583</v>
      </c>
      <c r="D219" s="223" t="s">
        <v>1339</v>
      </c>
    </row>
    <row r="220" spans="1:4" x14ac:dyDescent="0.25">
      <c r="A220" s="762">
        <v>219</v>
      </c>
      <c r="B220" s="862" t="s">
        <v>1624</v>
      </c>
      <c r="C220" s="794" t="s">
        <v>584</v>
      </c>
      <c r="D220" s="223" t="s">
        <v>1340</v>
      </c>
    </row>
    <row r="221" spans="1:4" x14ac:dyDescent="0.25">
      <c r="A221" s="762">
        <v>220</v>
      </c>
      <c r="B221" s="862" t="s">
        <v>1625</v>
      </c>
      <c r="C221" s="794" t="s">
        <v>585</v>
      </c>
      <c r="D221" s="223" t="s">
        <v>1341</v>
      </c>
    </row>
    <row r="222" spans="1:4" x14ac:dyDescent="0.2">
      <c r="A222" s="762">
        <v>221</v>
      </c>
      <c r="B222" s="854" t="s">
        <v>1626</v>
      </c>
      <c r="C222" s="719" t="s">
        <v>672</v>
      </c>
      <c r="D222" s="223" t="s">
        <v>1108</v>
      </c>
    </row>
    <row r="223" spans="1:4" x14ac:dyDescent="0.2">
      <c r="A223" s="762">
        <v>222</v>
      </c>
      <c r="B223" s="854" t="s">
        <v>1627</v>
      </c>
      <c r="C223" s="719" t="s">
        <v>666</v>
      </c>
      <c r="D223" s="223" t="s">
        <v>1109</v>
      </c>
    </row>
    <row r="224" spans="1:4" x14ac:dyDescent="0.2">
      <c r="A224" s="762">
        <v>223</v>
      </c>
      <c r="B224" s="854" t="s">
        <v>1628</v>
      </c>
      <c r="C224" s="719" t="s">
        <v>673</v>
      </c>
      <c r="D224" s="223" t="s">
        <v>1110</v>
      </c>
    </row>
    <row r="225" spans="1:4" x14ac:dyDescent="0.2">
      <c r="A225" s="762">
        <v>224</v>
      </c>
      <c r="B225" s="854" t="s">
        <v>1629</v>
      </c>
      <c r="C225" s="719" t="s">
        <v>676</v>
      </c>
      <c r="D225" s="223" t="s">
        <v>1111</v>
      </c>
    </row>
    <row r="226" spans="1:4" x14ac:dyDescent="0.2">
      <c r="A226" s="762">
        <v>225</v>
      </c>
      <c r="B226" s="854" t="s">
        <v>1630</v>
      </c>
      <c r="C226" s="719" t="s">
        <v>674</v>
      </c>
      <c r="D226" s="223" t="s">
        <v>1112</v>
      </c>
    </row>
    <row r="227" spans="1:4" x14ac:dyDescent="0.2">
      <c r="A227" s="762">
        <v>226</v>
      </c>
      <c r="B227" s="854" t="s">
        <v>1631</v>
      </c>
      <c r="C227" s="719" t="s">
        <v>675</v>
      </c>
      <c r="D227" s="223" t="s">
        <v>1113</v>
      </c>
    </row>
    <row r="228" spans="1:4" ht="15.75" x14ac:dyDescent="0.25">
      <c r="A228" s="762">
        <v>227</v>
      </c>
      <c r="B228" s="826" t="s">
        <v>1632</v>
      </c>
      <c r="C228" s="792" t="s">
        <v>560</v>
      </c>
      <c r="D228" s="223" t="s">
        <v>1233</v>
      </c>
    </row>
    <row r="229" spans="1:4" x14ac:dyDescent="0.25">
      <c r="A229" s="762">
        <v>228</v>
      </c>
      <c r="B229" s="846" t="s">
        <v>1632</v>
      </c>
      <c r="C229" s="715" t="s">
        <v>590</v>
      </c>
      <c r="D229" s="223" t="s">
        <v>1172</v>
      </c>
    </row>
    <row r="230" spans="1:4" ht="22.5" x14ac:dyDescent="0.25">
      <c r="A230" s="762">
        <v>229</v>
      </c>
      <c r="B230" s="851" t="s">
        <v>1633</v>
      </c>
      <c r="C230" s="788" t="s">
        <v>869</v>
      </c>
      <c r="D230" s="223" t="s">
        <v>1114</v>
      </c>
    </row>
    <row r="231" spans="1:4" ht="45" x14ac:dyDescent="0.25">
      <c r="A231" s="762">
        <v>230</v>
      </c>
      <c r="B231" s="839" t="s">
        <v>1634</v>
      </c>
      <c r="C231" s="795" t="s">
        <v>931</v>
      </c>
      <c r="D231" s="223" t="s">
        <v>1115</v>
      </c>
    </row>
    <row r="232" spans="1:4" ht="22.5" x14ac:dyDescent="0.25">
      <c r="A232" s="762">
        <v>231</v>
      </c>
      <c r="B232" s="839" t="s">
        <v>1635</v>
      </c>
      <c r="C232" s="795" t="s">
        <v>751</v>
      </c>
      <c r="D232" s="223" t="s">
        <v>1116</v>
      </c>
    </row>
    <row r="233" spans="1:4" ht="45" x14ac:dyDescent="0.25">
      <c r="A233" s="762">
        <v>232</v>
      </c>
      <c r="B233" s="839" t="s">
        <v>1636</v>
      </c>
      <c r="C233" s="795" t="s">
        <v>1405</v>
      </c>
      <c r="D233" s="223" t="s">
        <v>1117</v>
      </c>
    </row>
    <row r="234" spans="1:4" ht="45" x14ac:dyDescent="0.25">
      <c r="A234" s="762">
        <v>233</v>
      </c>
      <c r="B234" s="839" t="s">
        <v>1637</v>
      </c>
      <c r="C234" s="795" t="s">
        <v>894</v>
      </c>
      <c r="D234" s="223" t="s">
        <v>1118</v>
      </c>
    </row>
    <row r="235" spans="1:4" ht="15.75" thickBot="1" x14ac:dyDescent="0.25">
      <c r="A235" s="762">
        <v>234</v>
      </c>
      <c r="B235" s="842" t="s">
        <v>1638</v>
      </c>
      <c r="C235" s="716" t="s">
        <v>572</v>
      </c>
      <c r="D235" s="223" t="s">
        <v>1119</v>
      </c>
    </row>
    <row r="236" spans="1:4" ht="15.75" thickBot="1" x14ac:dyDescent="0.25">
      <c r="A236" s="762">
        <v>235</v>
      </c>
      <c r="B236" s="842" t="s">
        <v>1639</v>
      </c>
      <c r="C236" s="716" t="s">
        <v>683</v>
      </c>
      <c r="D236" s="223" t="s">
        <v>1120</v>
      </c>
    </row>
    <row r="237" spans="1:4" ht="15.75" thickBot="1" x14ac:dyDescent="0.25">
      <c r="A237" s="762">
        <v>236</v>
      </c>
      <c r="B237" s="864" t="s">
        <v>1640</v>
      </c>
      <c r="C237" s="720" t="s">
        <v>632</v>
      </c>
      <c r="D237" s="223" t="s">
        <v>1121</v>
      </c>
    </row>
    <row r="238" spans="1:4" ht="15.75" thickBot="1" x14ac:dyDescent="0.25">
      <c r="A238" s="762">
        <v>237</v>
      </c>
      <c r="B238" s="865" t="s">
        <v>1641</v>
      </c>
      <c r="C238" s="259" t="s">
        <v>682</v>
      </c>
      <c r="D238" s="223" t="s">
        <v>1122</v>
      </c>
    </row>
    <row r="239" spans="1:4" ht="15.75" thickBot="1" x14ac:dyDescent="0.3">
      <c r="A239" s="762">
        <v>238</v>
      </c>
      <c r="B239" s="866" t="s">
        <v>1642</v>
      </c>
      <c r="C239" s="796" t="s">
        <v>754</v>
      </c>
      <c r="D239" s="223" t="s">
        <v>1123</v>
      </c>
    </row>
    <row r="240" spans="1:4" ht="24.75" thickBot="1" x14ac:dyDescent="0.3">
      <c r="A240" s="762">
        <v>239</v>
      </c>
      <c r="B240" s="858" t="s">
        <v>1643</v>
      </c>
      <c r="C240" s="721" t="s">
        <v>759</v>
      </c>
      <c r="D240" s="223" t="s">
        <v>1124</v>
      </c>
    </row>
    <row r="241" spans="1:4" x14ac:dyDescent="0.25">
      <c r="A241" s="762">
        <v>240</v>
      </c>
      <c r="B241" s="846" t="s">
        <v>1644</v>
      </c>
      <c r="C241" s="715" t="s">
        <v>602</v>
      </c>
      <c r="D241" s="223" t="s">
        <v>1125</v>
      </c>
    </row>
    <row r="242" spans="1:4" ht="23.25" thickBot="1" x14ac:dyDescent="0.3">
      <c r="A242" s="762">
        <v>241</v>
      </c>
      <c r="B242" s="851" t="s">
        <v>1645</v>
      </c>
      <c r="C242" s="788" t="s">
        <v>760</v>
      </c>
      <c r="D242" s="223" t="s">
        <v>1126</v>
      </c>
    </row>
    <row r="243" spans="1:4" ht="15.75" thickBot="1" x14ac:dyDescent="0.3">
      <c r="A243" s="762">
        <v>242</v>
      </c>
      <c r="B243" s="843" t="s">
        <v>1646</v>
      </c>
      <c r="C243" s="811" t="s">
        <v>684</v>
      </c>
      <c r="D243" s="223" t="s">
        <v>1127</v>
      </c>
    </row>
    <row r="244" spans="1:4" ht="15.75" x14ac:dyDescent="0.25">
      <c r="A244" s="762">
        <v>243</v>
      </c>
      <c r="B244" s="826" t="s">
        <v>1647</v>
      </c>
      <c r="C244" s="792" t="s">
        <v>537</v>
      </c>
      <c r="D244" s="223" t="s">
        <v>1218</v>
      </c>
    </row>
    <row r="245" spans="1:4" ht="22.5" x14ac:dyDescent="0.25">
      <c r="A245" s="762">
        <v>244</v>
      </c>
      <c r="B245" s="851" t="s">
        <v>1648</v>
      </c>
      <c r="C245" s="788" t="s">
        <v>870</v>
      </c>
      <c r="D245" s="223" t="s">
        <v>1128</v>
      </c>
    </row>
    <row r="246" spans="1:4" x14ac:dyDescent="0.25">
      <c r="A246" s="762">
        <v>245</v>
      </c>
      <c r="B246" s="839" t="s">
        <v>1649</v>
      </c>
      <c r="C246" s="795" t="s">
        <v>871</v>
      </c>
      <c r="D246" s="223" t="s">
        <v>1129</v>
      </c>
    </row>
    <row r="247" spans="1:4" x14ac:dyDescent="0.25">
      <c r="A247" s="762">
        <v>246</v>
      </c>
      <c r="B247" s="839" t="s">
        <v>1650</v>
      </c>
      <c r="C247" s="795" t="s">
        <v>874</v>
      </c>
      <c r="D247" s="223" t="s">
        <v>1130</v>
      </c>
    </row>
    <row r="248" spans="1:4" ht="33.75" x14ac:dyDescent="0.25">
      <c r="A248" s="762">
        <v>247</v>
      </c>
      <c r="B248" s="839" t="s">
        <v>1651</v>
      </c>
      <c r="C248" s="795" t="s">
        <v>873</v>
      </c>
      <c r="D248" s="223" t="s">
        <v>1131</v>
      </c>
    </row>
    <row r="249" spans="1:4" ht="22.5" x14ac:dyDescent="0.25">
      <c r="A249" s="762">
        <v>248</v>
      </c>
      <c r="B249" s="851" t="s">
        <v>1652</v>
      </c>
      <c r="C249" s="788" t="s">
        <v>872</v>
      </c>
      <c r="D249" s="223" t="s">
        <v>1133</v>
      </c>
    </row>
    <row r="250" spans="1:4" ht="15.75" thickBot="1" x14ac:dyDescent="0.3">
      <c r="A250" s="762">
        <v>249</v>
      </c>
      <c r="B250" s="852" t="s">
        <v>1653</v>
      </c>
      <c r="C250" s="789" t="s">
        <v>559</v>
      </c>
      <c r="D250" s="223" t="s">
        <v>1134</v>
      </c>
    </row>
    <row r="251" spans="1:4" ht="15.75" thickBot="1" x14ac:dyDescent="0.3">
      <c r="A251" s="762">
        <v>250</v>
      </c>
      <c r="B251" s="850" t="s">
        <v>1654</v>
      </c>
      <c r="C251" s="797" t="s">
        <v>685</v>
      </c>
      <c r="D251" s="223" t="s">
        <v>1135</v>
      </c>
    </row>
    <row r="252" spans="1:4" ht="24.75" thickBot="1" x14ac:dyDescent="0.3">
      <c r="A252" s="762">
        <v>251</v>
      </c>
      <c r="B252" s="867" t="s">
        <v>1655</v>
      </c>
      <c r="C252" s="798" t="s">
        <v>757</v>
      </c>
      <c r="D252" s="223" t="s">
        <v>1136</v>
      </c>
    </row>
    <row r="253" spans="1:4" ht="15.75" thickBot="1" x14ac:dyDescent="0.3">
      <c r="A253" s="762">
        <v>252</v>
      </c>
      <c r="B253" s="868" t="s">
        <v>1656</v>
      </c>
      <c r="C253" s="799" t="s">
        <v>755</v>
      </c>
      <c r="D253" s="223" t="s">
        <v>1137</v>
      </c>
    </row>
    <row r="254" spans="1:4" ht="24.75" thickBot="1" x14ac:dyDescent="0.3">
      <c r="A254" s="762">
        <v>253</v>
      </c>
      <c r="B254" s="858" t="s">
        <v>1657</v>
      </c>
      <c r="C254" s="800" t="s">
        <v>758</v>
      </c>
      <c r="D254" s="223" t="s">
        <v>1139</v>
      </c>
    </row>
    <row r="255" spans="1:4" ht="15.75" thickBot="1" x14ac:dyDescent="0.3">
      <c r="A255" s="762">
        <v>254</v>
      </c>
      <c r="B255" s="868" t="s">
        <v>804</v>
      </c>
      <c r="C255" s="801" t="s">
        <v>804</v>
      </c>
      <c r="D255" s="223" t="s">
        <v>1140</v>
      </c>
    </row>
    <row r="256" spans="1:4" ht="32.25" thickBot="1" x14ac:dyDescent="0.3">
      <c r="A256" s="762">
        <v>255</v>
      </c>
      <c r="B256" s="826" t="s">
        <v>1658</v>
      </c>
      <c r="C256" s="792" t="s">
        <v>718</v>
      </c>
      <c r="D256" s="223" t="s">
        <v>1141</v>
      </c>
    </row>
    <row r="257" spans="1:4" ht="15.75" thickBot="1" x14ac:dyDescent="0.3">
      <c r="A257" s="762">
        <v>256</v>
      </c>
      <c r="B257" s="845" t="s">
        <v>1659</v>
      </c>
      <c r="C257" s="295" t="s">
        <v>719</v>
      </c>
      <c r="D257" s="223" t="s">
        <v>1142</v>
      </c>
    </row>
    <row r="258" spans="1:4" ht="34.5" thickBot="1" x14ac:dyDescent="0.3">
      <c r="A258" s="762">
        <v>257</v>
      </c>
      <c r="B258" s="851" t="s">
        <v>1660</v>
      </c>
      <c r="C258" s="788" t="s">
        <v>761</v>
      </c>
      <c r="D258" s="223" t="s">
        <v>1143</v>
      </c>
    </row>
    <row r="259" spans="1:4" ht="25.5" x14ac:dyDescent="0.25">
      <c r="A259" s="762">
        <v>258</v>
      </c>
      <c r="B259" s="722" t="s">
        <v>929</v>
      </c>
      <c r="C259" s="722" t="s">
        <v>929</v>
      </c>
      <c r="D259" s="223" t="s">
        <v>1144</v>
      </c>
    </row>
    <row r="260" spans="1:4" ht="18" x14ac:dyDescent="0.25">
      <c r="A260" s="762">
        <v>259</v>
      </c>
      <c r="B260" s="825" t="s">
        <v>1661</v>
      </c>
      <c r="C260" s="779" t="s">
        <v>859</v>
      </c>
      <c r="D260" s="223" t="s">
        <v>1145</v>
      </c>
    </row>
    <row r="261" spans="1:4" ht="32.25" thickBot="1" x14ac:dyDescent="0.3">
      <c r="A261" s="762">
        <v>260</v>
      </c>
      <c r="B261" s="826" t="s">
        <v>1662</v>
      </c>
      <c r="C261" s="245" t="s">
        <v>604</v>
      </c>
      <c r="D261" s="223" t="s">
        <v>1152</v>
      </c>
    </row>
    <row r="262" spans="1:4" x14ac:dyDescent="0.25">
      <c r="A262" s="762">
        <v>261</v>
      </c>
      <c r="B262" s="869" t="s">
        <v>1663</v>
      </c>
      <c r="C262" s="723" t="s">
        <v>249</v>
      </c>
      <c r="D262" s="223" t="s">
        <v>1220</v>
      </c>
    </row>
    <row r="263" spans="1:4" ht="33.75" x14ac:dyDescent="0.25">
      <c r="A263" s="762">
        <v>262</v>
      </c>
      <c r="B263" s="839" t="s">
        <v>1664</v>
      </c>
      <c r="C263" s="246" t="s">
        <v>702</v>
      </c>
      <c r="D263" s="223" t="s">
        <v>1153</v>
      </c>
    </row>
    <row r="264" spans="1:4" ht="15.75" thickBot="1" x14ac:dyDescent="0.3">
      <c r="A264" s="762">
        <v>263</v>
      </c>
      <c r="B264" s="822" t="s">
        <v>1665</v>
      </c>
      <c r="C264" s="724" t="s">
        <v>609</v>
      </c>
      <c r="D264" s="223" t="s">
        <v>1156</v>
      </c>
    </row>
    <row r="265" spans="1:4" ht="15.75" thickBot="1" x14ac:dyDescent="0.3">
      <c r="A265" s="762">
        <v>264</v>
      </c>
      <c r="B265" s="870" t="s">
        <v>1666</v>
      </c>
      <c r="C265" s="725" t="s">
        <v>575</v>
      </c>
      <c r="D265" s="223" t="s">
        <v>1329</v>
      </c>
    </row>
    <row r="266" spans="1:4" ht="45" x14ac:dyDescent="0.25">
      <c r="A266" s="762">
        <v>265</v>
      </c>
      <c r="B266" s="839" t="s">
        <v>1667</v>
      </c>
      <c r="C266" s="221" t="s">
        <v>806</v>
      </c>
      <c r="D266" s="223" t="s">
        <v>1154</v>
      </c>
    </row>
    <row r="267" spans="1:4" ht="15.75" thickBot="1" x14ac:dyDescent="0.3">
      <c r="A267" s="762">
        <v>266</v>
      </c>
      <c r="B267" s="871" t="s">
        <v>1668</v>
      </c>
      <c r="C267" s="726" t="s">
        <v>1406</v>
      </c>
      <c r="D267" s="223" t="s">
        <v>1155</v>
      </c>
    </row>
    <row r="268" spans="1:4" ht="15.75" thickBot="1" x14ac:dyDescent="0.3">
      <c r="A268" s="762">
        <v>267</v>
      </c>
      <c r="B268" s="843" t="s">
        <v>1669</v>
      </c>
      <c r="C268" s="810" t="s">
        <v>610</v>
      </c>
      <c r="D268" s="223" t="s">
        <v>1157</v>
      </c>
    </row>
    <row r="269" spans="1:4" x14ac:dyDescent="0.25">
      <c r="A269" s="762">
        <v>268</v>
      </c>
      <c r="B269" s="822" t="s">
        <v>1670</v>
      </c>
      <c r="C269" s="724" t="s">
        <v>695</v>
      </c>
      <c r="D269" s="223" t="s">
        <v>1158</v>
      </c>
    </row>
    <row r="270" spans="1:4" ht="45" x14ac:dyDescent="0.25">
      <c r="A270" s="762">
        <v>269</v>
      </c>
      <c r="B270" s="839" t="s">
        <v>1671</v>
      </c>
      <c r="C270" s="221" t="s">
        <v>1409</v>
      </c>
      <c r="D270" s="223" t="s">
        <v>1146</v>
      </c>
    </row>
    <row r="271" spans="1:4" ht="15.75" thickBot="1" x14ac:dyDescent="0.25">
      <c r="A271" s="762">
        <v>270</v>
      </c>
      <c r="B271" s="850" t="s">
        <v>1672</v>
      </c>
      <c r="C271" s="791" t="s">
        <v>689</v>
      </c>
      <c r="D271" s="223" t="s">
        <v>1228</v>
      </c>
    </row>
    <row r="272" spans="1:4" ht="15.75" thickBot="1" x14ac:dyDescent="0.3">
      <c r="A272" s="762">
        <v>271</v>
      </c>
      <c r="B272" s="872" t="s">
        <v>1673</v>
      </c>
      <c r="C272" s="812" t="s">
        <v>690</v>
      </c>
      <c r="D272" s="223" t="s">
        <v>1160</v>
      </c>
    </row>
    <row r="273" spans="1:4" ht="15.75" thickBot="1" x14ac:dyDescent="0.3">
      <c r="A273" s="762">
        <v>272</v>
      </c>
      <c r="B273" s="873" t="s">
        <v>1674</v>
      </c>
      <c r="C273" s="813" t="s">
        <v>691</v>
      </c>
      <c r="D273" s="223" t="s">
        <v>1161</v>
      </c>
    </row>
    <row r="274" spans="1:4" x14ac:dyDescent="0.25">
      <c r="A274" s="762">
        <v>273</v>
      </c>
      <c r="B274" s="822" t="s">
        <v>1675</v>
      </c>
      <c r="C274" s="724" t="s">
        <v>694</v>
      </c>
      <c r="D274" s="223" t="s">
        <v>1162</v>
      </c>
    </row>
    <row r="275" spans="1:4" ht="22.5" x14ac:dyDescent="0.25">
      <c r="A275" s="762">
        <v>274</v>
      </c>
      <c r="B275" s="839" t="s">
        <v>1676</v>
      </c>
      <c r="C275" s="221" t="s">
        <v>809</v>
      </c>
      <c r="D275" s="223" t="s">
        <v>1163</v>
      </c>
    </row>
    <row r="276" spans="1:4" ht="56.25" x14ac:dyDescent="0.25">
      <c r="A276" s="762">
        <v>275</v>
      </c>
      <c r="B276" s="839" t="s">
        <v>1677</v>
      </c>
      <c r="C276" s="221" t="s">
        <v>1407</v>
      </c>
      <c r="D276" s="223" t="s">
        <v>1164</v>
      </c>
    </row>
    <row r="277" spans="1:4" ht="67.5" x14ac:dyDescent="0.25">
      <c r="A277" s="762">
        <v>276</v>
      </c>
      <c r="B277" s="839" t="s">
        <v>1678</v>
      </c>
      <c r="C277" s="221" t="s">
        <v>875</v>
      </c>
      <c r="D277" s="223" t="s">
        <v>1147</v>
      </c>
    </row>
    <row r="278" spans="1:4" ht="45" x14ac:dyDescent="0.25">
      <c r="A278" s="762">
        <v>277</v>
      </c>
      <c r="B278" s="839" t="s">
        <v>1679</v>
      </c>
      <c r="C278" s="221" t="s">
        <v>853</v>
      </c>
      <c r="D278" s="223" t="s">
        <v>1166</v>
      </c>
    </row>
    <row r="279" spans="1:4" ht="22.5" x14ac:dyDescent="0.25">
      <c r="A279" s="762">
        <v>278</v>
      </c>
      <c r="B279" s="839" t="s">
        <v>1680</v>
      </c>
      <c r="C279" s="221" t="s">
        <v>808</v>
      </c>
      <c r="D279" s="223" t="s">
        <v>1167</v>
      </c>
    </row>
    <row r="280" spans="1:4" ht="22.5" x14ac:dyDescent="0.25">
      <c r="A280" s="762">
        <v>279</v>
      </c>
      <c r="B280" s="839" t="s">
        <v>1681</v>
      </c>
      <c r="C280" s="221" t="s">
        <v>844</v>
      </c>
      <c r="D280" s="223" t="s">
        <v>1168</v>
      </c>
    </row>
    <row r="281" spans="1:4" ht="33.75" x14ac:dyDescent="0.25">
      <c r="A281" s="762">
        <v>280</v>
      </c>
      <c r="B281" s="839" t="s">
        <v>1682</v>
      </c>
      <c r="C281" s="221" t="s">
        <v>816</v>
      </c>
      <c r="D281" s="223" t="s">
        <v>1169</v>
      </c>
    </row>
    <row r="282" spans="1:4" ht="15.75" thickBot="1" x14ac:dyDescent="0.3">
      <c r="A282" s="762">
        <v>281</v>
      </c>
      <c r="B282" s="839" t="s">
        <v>1683</v>
      </c>
      <c r="C282" s="221" t="s">
        <v>817</v>
      </c>
      <c r="D282" s="223" t="s">
        <v>1170</v>
      </c>
    </row>
    <row r="283" spans="1:4" ht="15.75" thickBot="1" x14ac:dyDescent="0.3">
      <c r="A283" s="762">
        <v>282</v>
      </c>
      <c r="B283" s="843" t="s">
        <v>1684</v>
      </c>
      <c r="C283" s="811" t="s">
        <v>814</v>
      </c>
      <c r="D283" s="223" t="s">
        <v>1171</v>
      </c>
    </row>
    <row r="284" spans="1:4" ht="24" x14ac:dyDescent="0.25">
      <c r="A284" s="762">
        <v>283</v>
      </c>
      <c r="B284" s="814" t="s">
        <v>1685</v>
      </c>
      <c r="C284" s="814" t="s">
        <v>663</v>
      </c>
      <c r="D284" s="223" t="s">
        <v>1173</v>
      </c>
    </row>
    <row r="285" spans="1:4" x14ac:dyDescent="0.25">
      <c r="A285" s="762">
        <v>284</v>
      </c>
      <c r="B285" s="814" t="s">
        <v>653</v>
      </c>
      <c r="C285" s="814" t="s">
        <v>653</v>
      </c>
      <c r="D285" s="223" t="s">
        <v>1174</v>
      </c>
    </row>
    <row r="286" spans="1:4" x14ac:dyDescent="0.25">
      <c r="A286" s="762">
        <v>285</v>
      </c>
      <c r="B286" s="727" t="s">
        <v>1686</v>
      </c>
      <c r="C286" s="727" t="s">
        <v>654</v>
      </c>
      <c r="D286" s="223" t="s">
        <v>1175</v>
      </c>
    </row>
    <row r="287" spans="1:4" x14ac:dyDescent="0.25">
      <c r="A287" s="762">
        <v>286</v>
      </c>
      <c r="B287" s="727" t="s">
        <v>1687</v>
      </c>
      <c r="C287" s="727" t="s">
        <v>810</v>
      </c>
      <c r="D287" s="223" t="s">
        <v>1176</v>
      </c>
    </row>
    <row r="288" spans="1:4" ht="15.75" thickBot="1" x14ac:dyDescent="0.25">
      <c r="A288" s="762">
        <v>287</v>
      </c>
      <c r="B288" s="874" t="s">
        <v>1688</v>
      </c>
      <c r="C288" s="252" t="s">
        <v>735</v>
      </c>
      <c r="D288" s="223" t="s">
        <v>1177</v>
      </c>
    </row>
    <row r="289" spans="1:4" ht="15.75" thickBot="1" x14ac:dyDescent="0.3">
      <c r="A289" s="762">
        <v>288</v>
      </c>
      <c r="B289" s="875" t="s">
        <v>1689</v>
      </c>
      <c r="C289" s="807" t="s">
        <v>813</v>
      </c>
      <c r="D289" s="223" t="s">
        <v>1178</v>
      </c>
    </row>
    <row r="290" spans="1:4" ht="15.75" thickBot="1" x14ac:dyDescent="0.3">
      <c r="A290" s="762">
        <v>289</v>
      </c>
      <c r="B290" s="876" t="s">
        <v>1690</v>
      </c>
      <c r="C290" s="805" t="s">
        <v>700</v>
      </c>
      <c r="D290" s="223" t="s">
        <v>1179</v>
      </c>
    </row>
    <row r="291" spans="1:4" ht="15.75" thickBot="1" x14ac:dyDescent="0.3">
      <c r="A291" s="762">
        <v>290</v>
      </c>
      <c r="B291" s="821" t="s">
        <v>1691</v>
      </c>
      <c r="C291" s="806" t="s">
        <v>696</v>
      </c>
      <c r="D291" s="223" t="s">
        <v>1180</v>
      </c>
    </row>
    <row r="292" spans="1:4" ht="15.75" thickBot="1" x14ac:dyDescent="0.3">
      <c r="A292" s="762">
        <v>291</v>
      </c>
      <c r="B292" s="877" t="s">
        <v>1692</v>
      </c>
      <c r="C292" s="808" t="s">
        <v>807</v>
      </c>
      <c r="D292" s="223" t="s">
        <v>1181</v>
      </c>
    </row>
    <row r="293" spans="1:4" ht="45" x14ac:dyDescent="0.25">
      <c r="A293" s="762">
        <v>292</v>
      </c>
      <c r="B293" s="839" t="s">
        <v>1671</v>
      </c>
      <c r="C293" s="221" t="s">
        <v>1409</v>
      </c>
      <c r="D293" s="223" t="s">
        <v>1159</v>
      </c>
    </row>
    <row r="294" spans="1:4" ht="68.25" thickBot="1" x14ac:dyDescent="0.3">
      <c r="A294" s="762">
        <v>293</v>
      </c>
      <c r="B294" s="839" t="s">
        <v>1678</v>
      </c>
      <c r="C294" s="221" t="s">
        <v>815</v>
      </c>
      <c r="D294" s="223" t="s">
        <v>1165</v>
      </c>
    </row>
    <row r="295" spans="1:4" x14ac:dyDescent="0.25">
      <c r="A295" s="762">
        <v>294</v>
      </c>
      <c r="B295" s="722" t="s">
        <v>1693</v>
      </c>
      <c r="C295" s="722" t="s">
        <v>863</v>
      </c>
      <c r="D295" s="223" t="s">
        <v>1148</v>
      </c>
    </row>
    <row r="296" spans="1:4" ht="18.75" thickBot="1" x14ac:dyDescent="0.3">
      <c r="A296" s="762">
        <v>295</v>
      </c>
      <c r="B296" s="825" t="s">
        <v>1694</v>
      </c>
      <c r="C296" s="779" t="s">
        <v>860</v>
      </c>
      <c r="D296" s="223" t="s">
        <v>1149</v>
      </c>
    </row>
    <row r="297" spans="1:4" ht="15.75" thickBot="1" x14ac:dyDescent="0.3">
      <c r="A297" s="762">
        <v>296</v>
      </c>
      <c r="B297" s="869" t="s">
        <v>1695</v>
      </c>
      <c r="C297" s="723" t="s">
        <v>392</v>
      </c>
      <c r="D297" s="223" t="s">
        <v>1222</v>
      </c>
    </row>
    <row r="298" spans="1:4" ht="25.5" x14ac:dyDescent="0.25">
      <c r="A298" s="762">
        <v>297</v>
      </c>
      <c r="B298" s="722" t="s">
        <v>1696</v>
      </c>
      <c r="C298" s="722" t="s">
        <v>857</v>
      </c>
      <c r="D298" s="223" t="s">
        <v>1150</v>
      </c>
    </row>
    <row r="299" spans="1:4" ht="18.75" thickBot="1" x14ac:dyDescent="0.3">
      <c r="A299" s="762">
        <v>298</v>
      </c>
      <c r="B299" s="825" t="s">
        <v>1697</v>
      </c>
      <c r="C299" s="779" t="s">
        <v>861</v>
      </c>
      <c r="D299" s="223" t="s">
        <v>1151</v>
      </c>
    </row>
    <row r="300" spans="1:4" ht="15.75" thickBot="1" x14ac:dyDescent="0.3">
      <c r="A300" s="762">
        <v>299</v>
      </c>
      <c r="B300" s="869" t="s">
        <v>1698</v>
      </c>
      <c r="C300" s="723" t="s">
        <v>877</v>
      </c>
      <c r="D300" s="223" t="s">
        <v>1224</v>
      </c>
    </row>
    <row r="301" spans="1:4" ht="25.5" x14ac:dyDescent="0.25">
      <c r="A301" s="762">
        <v>300</v>
      </c>
      <c r="B301" s="722" t="s">
        <v>1699</v>
      </c>
      <c r="C301" s="239" t="s">
        <v>732</v>
      </c>
      <c r="D301" s="223" t="s">
        <v>1182</v>
      </c>
    </row>
    <row r="302" spans="1:4" ht="18" x14ac:dyDescent="0.25">
      <c r="A302" s="762">
        <v>301</v>
      </c>
      <c r="B302" s="825" t="s">
        <v>1700</v>
      </c>
      <c r="C302" s="779" t="s">
        <v>701</v>
      </c>
      <c r="D302" s="223" t="s">
        <v>1183</v>
      </c>
    </row>
    <row r="303" spans="1:4" ht="15.75" thickBot="1" x14ac:dyDescent="0.3">
      <c r="A303" s="762">
        <v>302</v>
      </c>
      <c r="B303" s="878" t="s">
        <v>1701</v>
      </c>
      <c r="C303" s="728" t="s">
        <v>820</v>
      </c>
      <c r="D303" s="223" t="s">
        <v>1184</v>
      </c>
    </row>
    <row r="304" spans="1:4" ht="15.75" thickBot="1" x14ac:dyDescent="0.3">
      <c r="A304" s="762">
        <v>303</v>
      </c>
      <c r="B304" s="845" t="s">
        <v>1702</v>
      </c>
      <c r="C304" s="295" t="s">
        <v>852</v>
      </c>
      <c r="D304" s="223" t="s">
        <v>1185</v>
      </c>
    </row>
    <row r="305" spans="1:4" ht="15.75" thickBot="1" x14ac:dyDescent="0.3">
      <c r="A305" s="762">
        <v>304</v>
      </c>
      <c r="B305" s="821" t="s">
        <v>1703</v>
      </c>
      <c r="C305" s="729" t="s">
        <v>850</v>
      </c>
      <c r="D305" s="223" t="s">
        <v>1187</v>
      </c>
    </row>
    <row r="306" spans="1:4" x14ac:dyDescent="0.25">
      <c r="A306" s="762">
        <v>305</v>
      </c>
      <c r="B306" s="822" t="s">
        <v>1704</v>
      </c>
      <c r="C306" s="124" t="s">
        <v>851</v>
      </c>
      <c r="D306" s="223" t="s">
        <v>1188</v>
      </c>
    </row>
    <row r="307" spans="1:4" x14ac:dyDescent="0.25">
      <c r="A307" s="762">
        <v>306</v>
      </c>
      <c r="B307" s="878" t="s">
        <v>1705</v>
      </c>
      <c r="C307" s="728" t="s">
        <v>742</v>
      </c>
      <c r="D307" s="223" t="s">
        <v>1197</v>
      </c>
    </row>
    <row r="308" spans="1:4" ht="30.75" thickBot="1" x14ac:dyDescent="0.3">
      <c r="A308" s="762">
        <v>307</v>
      </c>
      <c r="B308" s="878" t="s">
        <v>1706</v>
      </c>
      <c r="C308" s="728" t="s">
        <v>745</v>
      </c>
      <c r="D308" s="223" t="s">
        <v>1199</v>
      </c>
    </row>
    <row r="309" spans="1:4" ht="15.75" thickBot="1" x14ac:dyDescent="0.3">
      <c r="A309" s="762">
        <v>308</v>
      </c>
      <c r="B309" s="845" t="s">
        <v>1707</v>
      </c>
      <c r="C309" s="295" t="s">
        <v>823</v>
      </c>
      <c r="D309" s="223" t="s">
        <v>1200</v>
      </c>
    </row>
    <row r="310" spans="1:4" ht="25.5" x14ac:dyDescent="0.25">
      <c r="A310" s="762">
        <v>309</v>
      </c>
      <c r="B310" s="823" t="s">
        <v>1708</v>
      </c>
      <c r="C310" s="730" t="s">
        <v>743</v>
      </c>
      <c r="D310" s="223" t="s">
        <v>1201</v>
      </c>
    </row>
    <row r="311" spans="1:4" ht="15.75" thickBot="1" x14ac:dyDescent="0.3">
      <c r="A311" s="762">
        <v>310</v>
      </c>
      <c r="B311" s="842" t="s">
        <v>1709</v>
      </c>
      <c r="C311" s="709" t="s">
        <v>733</v>
      </c>
      <c r="D311" s="223" t="s">
        <v>1202</v>
      </c>
    </row>
    <row r="312" spans="1:4" ht="25.5" x14ac:dyDescent="0.25">
      <c r="A312" s="762">
        <v>311</v>
      </c>
      <c r="B312" s="823" t="s">
        <v>1710</v>
      </c>
      <c r="C312" s="730" t="s">
        <v>744</v>
      </c>
      <c r="D312" s="223" t="s">
        <v>1203</v>
      </c>
    </row>
    <row r="313" spans="1:4" ht="15.75" thickBot="1" x14ac:dyDescent="0.3">
      <c r="A313" s="762">
        <v>312</v>
      </c>
      <c r="B313" s="878" t="s">
        <v>1711</v>
      </c>
      <c r="C313" s="728" t="s">
        <v>819</v>
      </c>
      <c r="D313" s="223" t="s">
        <v>1206</v>
      </c>
    </row>
    <row r="314" spans="1:4" ht="15.75" thickBot="1" x14ac:dyDescent="0.3">
      <c r="A314" s="762">
        <v>313</v>
      </c>
      <c r="B314" s="845" t="s">
        <v>1712</v>
      </c>
      <c r="C314" s="295" t="s">
        <v>818</v>
      </c>
      <c r="D314" s="223" t="s">
        <v>1207</v>
      </c>
    </row>
    <row r="315" spans="1:4" ht="30.75" thickBot="1" x14ac:dyDescent="0.3">
      <c r="A315" s="762">
        <v>314</v>
      </c>
      <c r="B315" s="878" t="s">
        <v>1713</v>
      </c>
      <c r="C315" s="728" t="s">
        <v>824</v>
      </c>
      <c r="D315" s="223" t="s">
        <v>1208</v>
      </c>
    </row>
    <row r="316" spans="1:4" ht="15.75" thickBot="1" x14ac:dyDescent="0.3">
      <c r="A316" s="762">
        <v>315</v>
      </c>
      <c r="B316" s="845" t="s">
        <v>1714</v>
      </c>
      <c r="C316" s="295" t="s">
        <v>825</v>
      </c>
      <c r="D316" s="223" t="s">
        <v>1209</v>
      </c>
    </row>
    <row r="317" spans="1:4" ht="15.75" thickBot="1" x14ac:dyDescent="0.3">
      <c r="A317" s="762">
        <v>316</v>
      </c>
      <c r="B317" s="878" t="s">
        <v>1715</v>
      </c>
      <c r="C317" s="728" t="s">
        <v>822</v>
      </c>
      <c r="D317" s="223" t="s">
        <v>1219</v>
      </c>
    </row>
    <row r="318" spans="1:4" ht="15.75" thickBot="1" x14ac:dyDescent="0.3">
      <c r="A318" s="762">
        <v>317</v>
      </c>
      <c r="B318" s="845" t="s">
        <v>1716</v>
      </c>
      <c r="C318" s="295" t="s">
        <v>878</v>
      </c>
      <c r="D318" s="223" t="s">
        <v>1221</v>
      </c>
    </row>
    <row r="319" spans="1:4" ht="15.75" thickBot="1" x14ac:dyDescent="0.3">
      <c r="A319" s="762">
        <v>318</v>
      </c>
      <c r="B319" s="873" t="s">
        <v>1717</v>
      </c>
      <c r="C319" s="812" t="s">
        <v>848</v>
      </c>
      <c r="D319" s="223" t="s">
        <v>1226</v>
      </c>
    </row>
    <row r="320" spans="1:4" ht="15.75" thickBot="1" x14ac:dyDescent="0.3">
      <c r="A320" s="762">
        <v>319</v>
      </c>
      <c r="B320" s="873" t="s">
        <v>1718</v>
      </c>
      <c r="C320" s="813" t="s">
        <v>849</v>
      </c>
      <c r="D320" s="223" t="s">
        <v>1227</v>
      </c>
    </row>
    <row r="321" spans="1:4" ht="15.75" thickBot="1" x14ac:dyDescent="0.3">
      <c r="A321" s="762">
        <v>320</v>
      </c>
      <c r="B321" s="844" t="s">
        <v>1719</v>
      </c>
      <c r="C321" s="811" t="s">
        <v>692</v>
      </c>
      <c r="D321" s="223" t="s">
        <v>1229</v>
      </c>
    </row>
    <row r="322" spans="1:4" x14ac:dyDescent="0.25">
      <c r="A322" s="762">
        <v>321</v>
      </c>
      <c r="B322" s="879" t="s">
        <v>1720</v>
      </c>
      <c r="C322" s="274" t="s">
        <v>924</v>
      </c>
      <c r="D322" s="223" t="s">
        <v>1230</v>
      </c>
    </row>
    <row r="323" spans="1:4" x14ac:dyDescent="0.25">
      <c r="A323" s="762">
        <v>322</v>
      </c>
      <c r="B323" s="822" t="s">
        <v>1721</v>
      </c>
      <c r="C323" s="731" t="s">
        <v>876</v>
      </c>
      <c r="D323" s="223" t="s">
        <v>1234</v>
      </c>
    </row>
    <row r="324" spans="1:4" ht="15.75" thickBot="1" x14ac:dyDescent="0.3">
      <c r="A324" s="762">
        <v>323</v>
      </c>
      <c r="B324" s="879" t="s">
        <v>1722</v>
      </c>
      <c r="C324" s="274" t="s">
        <v>925</v>
      </c>
      <c r="D324" s="223" t="s">
        <v>1231</v>
      </c>
    </row>
    <row r="325" spans="1:4" ht="15.75" thickBot="1" x14ac:dyDescent="0.3">
      <c r="A325" s="762">
        <v>324</v>
      </c>
      <c r="B325" s="845" t="s">
        <v>1723</v>
      </c>
      <c r="C325" s="295" t="s">
        <v>879</v>
      </c>
      <c r="D325" s="223" t="s">
        <v>1223</v>
      </c>
    </row>
    <row r="326" spans="1:4" ht="15.75" thickBot="1" x14ac:dyDescent="0.3">
      <c r="A326" s="762">
        <v>325</v>
      </c>
      <c r="B326" s="865" t="s">
        <v>1724</v>
      </c>
      <c r="C326" s="295" t="s">
        <v>880</v>
      </c>
      <c r="D326" s="223" t="s">
        <v>1225</v>
      </c>
    </row>
    <row r="327" spans="1:4" ht="15.75" thickBot="1" x14ac:dyDescent="0.25">
      <c r="A327" s="762">
        <v>326</v>
      </c>
      <c r="B327" s="880" t="s">
        <v>1725</v>
      </c>
      <c r="C327" s="251" t="s">
        <v>0</v>
      </c>
      <c r="D327" s="223" t="s">
        <v>486</v>
      </c>
    </row>
    <row r="328" spans="1:4" ht="15.75" thickBot="1" x14ac:dyDescent="0.25">
      <c r="A328" s="762">
        <v>327</v>
      </c>
      <c r="B328" s="880" t="s">
        <v>1726</v>
      </c>
      <c r="C328" s="251" t="s">
        <v>1</v>
      </c>
      <c r="D328" s="223" t="s">
        <v>487</v>
      </c>
    </row>
    <row r="329" spans="1:4" ht="15.75" thickBot="1" x14ac:dyDescent="0.25">
      <c r="A329" s="762">
        <v>328</v>
      </c>
      <c r="B329" s="880" t="s">
        <v>1727</v>
      </c>
      <c r="C329" s="251" t="s">
        <v>2</v>
      </c>
      <c r="D329" s="223" t="s">
        <v>488</v>
      </c>
    </row>
    <row r="330" spans="1:4" x14ac:dyDescent="0.2">
      <c r="A330" s="762">
        <v>329</v>
      </c>
      <c r="B330" s="874" t="s">
        <v>192</v>
      </c>
      <c r="C330" s="252" t="s">
        <v>192</v>
      </c>
      <c r="D330" s="223" t="s">
        <v>489</v>
      </c>
    </row>
    <row r="331" spans="1:4" x14ac:dyDescent="0.2">
      <c r="A331" s="762">
        <v>330</v>
      </c>
      <c r="B331" s="874" t="s">
        <v>1728</v>
      </c>
      <c r="C331" s="252" t="s">
        <v>419</v>
      </c>
      <c r="D331" s="223" t="s">
        <v>490</v>
      </c>
    </row>
    <row r="332" spans="1:4" x14ac:dyDescent="0.2">
      <c r="A332" s="762">
        <v>331</v>
      </c>
      <c r="B332" s="874" t="s">
        <v>1729</v>
      </c>
      <c r="C332" s="252" t="s">
        <v>240</v>
      </c>
      <c r="D332" s="223" t="s">
        <v>491</v>
      </c>
    </row>
    <row r="333" spans="1:4" x14ac:dyDescent="0.2">
      <c r="A333" s="762">
        <v>332</v>
      </c>
      <c r="B333" s="874" t="s">
        <v>1730</v>
      </c>
      <c r="C333" s="252" t="s">
        <v>241</v>
      </c>
      <c r="D333" s="223" t="s">
        <v>492</v>
      </c>
    </row>
    <row r="334" spans="1:4" x14ac:dyDescent="0.2">
      <c r="A334" s="762">
        <v>333</v>
      </c>
      <c r="B334" s="874" t="s">
        <v>1731</v>
      </c>
      <c r="C334" s="252" t="s">
        <v>891</v>
      </c>
      <c r="D334" s="223" t="s">
        <v>493</v>
      </c>
    </row>
    <row r="335" spans="1:4" x14ac:dyDescent="0.2">
      <c r="A335" s="762">
        <v>334</v>
      </c>
      <c r="B335" s="874" t="s">
        <v>1732</v>
      </c>
      <c r="C335" s="252" t="s">
        <v>655</v>
      </c>
      <c r="D335" s="223" t="s">
        <v>494</v>
      </c>
    </row>
    <row r="336" spans="1:4" x14ac:dyDescent="0.2">
      <c r="A336" s="762">
        <v>335</v>
      </c>
      <c r="B336" s="874" t="s">
        <v>1733</v>
      </c>
      <c r="C336" s="252" t="s">
        <v>889</v>
      </c>
      <c r="D336" s="223" t="s">
        <v>1235</v>
      </c>
    </row>
    <row r="337" spans="1:4" x14ac:dyDescent="0.2">
      <c r="A337" s="762">
        <v>336</v>
      </c>
      <c r="B337" s="874" t="s">
        <v>1734</v>
      </c>
      <c r="C337" s="252" t="s">
        <v>659</v>
      </c>
      <c r="D337" s="223" t="s">
        <v>1236</v>
      </c>
    </row>
    <row r="338" spans="1:4" x14ac:dyDescent="0.2">
      <c r="A338" s="762">
        <v>337</v>
      </c>
      <c r="B338" s="874" t="s">
        <v>1735</v>
      </c>
      <c r="C338" s="252" t="s">
        <v>660</v>
      </c>
      <c r="D338" s="223" t="s">
        <v>1237</v>
      </c>
    </row>
    <row r="339" spans="1:4" x14ac:dyDescent="0.2">
      <c r="A339" s="762">
        <v>338</v>
      </c>
      <c r="B339" s="874" t="s">
        <v>1736</v>
      </c>
      <c r="C339" s="252" t="s">
        <v>126</v>
      </c>
      <c r="D339" s="223" t="s">
        <v>1370</v>
      </c>
    </row>
    <row r="340" spans="1:4" x14ac:dyDescent="0.2">
      <c r="A340" s="762">
        <v>339</v>
      </c>
      <c r="B340" s="874" t="s">
        <v>1737</v>
      </c>
      <c r="C340" s="252" t="s">
        <v>127</v>
      </c>
      <c r="D340" s="223" t="s">
        <v>1371</v>
      </c>
    </row>
    <row r="341" spans="1:4" x14ac:dyDescent="0.2">
      <c r="A341" s="762">
        <v>340</v>
      </c>
      <c r="B341" s="874" t="s">
        <v>1738</v>
      </c>
      <c r="C341" s="252" t="s">
        <v>128</v>
      </c>
      <c r="D341" s="223" t="s">
        <v>1372</v>
      </c>
    </row>
    <row r="342" spans="1:4" x14ac:dyDescent="0.2">
      <c r="A342" s="762">
        <v>341</v>
      </c>
      <c r="B342" s="874" t="s">
        <v>1739</v>
      </c>
      <c r="C342" s="252" t="s">
        <v>129</v>
      </c>
      <c r="D342" s="223" t="s">
        <v>1374</v>
      </c>
    </row>
    <row r="343" spans="1:4" x14ac:dyDescent="0.2">
      <c r="A343" s="762">
        <v>342</v>
      </c>
      <c r="B343" s="859" t="s">
        <v>1740</v>
      </c>
      <c r="C343" s="253" t="s">
        <v>277</v>
      </c>
      <c r="D343" s="223" t="s">
        <v>1373</v>
      </c>
    </row>
    <row r="344" spans="1:4" x14ac:dyDescent="0.2">
      <c r="A344" s="762">
        <v>343</v>
      </c>
      <c r="B344" s="874" t="s">
        <v>1741</v>
      </c>
      <c r="C344" s="252" t="s">
        <v>130</v>
      </c>
      <c r="D344" s="223" t="s">
        <v>1375</v>
      </c>
    </row>
    <row r="345" spans="1:4" x14ac:dyDescent="0.2">
      <c r="A345" s="762">
        <v>344</v>
      </c>
      <c r="B345" s="874" t="s">
        <v>1742</v>
      </c>
      <c r="C345" s="252" t="s">
        <v>131</v>
      </c>
      <c r="D345" s="223" t="s">
        <v>1376</v>
      </c>
    </row>
    <row r="346" spans="1:4" x14ac:dyDescent="0.2">
      <c r="A346" s="762">
        <v>345</v>
      </c>
      <c r="B346" s="874" t="s">
        <v>1743</v>
      </c>
      <c r="C346" s="252" t="s">
        <v>132</v>
      </c>
      <c r="D346" s="223" t="s">
        <v>1377</v>
      </c>
    </row>
    <row r="347" spans="1:4" x14ac:dyDescent="0.2">
      <c r="A347" s="762">
        <v>346</v>
      </c>
      <c r="B347" s="874" t="s">
        <v>1744</v>
      </c>
      <c r="C347" s="252" t="s">
        <v>133</v>
      </c>
      <c r="D347" s="223" t="s">
        <v>1378</v>
      </c>
    </row>
    <row r="348" spans="1:4" x14ac:dyDescent="0.2">
      <c r="A348" s="762">
        <v>347</v>
      </c>
      <c r="B348" s="874" t="s">
        <v>1745</v>
      </c>
      <c r="C348" s="252" t="s">
        <v>134</v>
      </c>
      <c r="D348" s="223" t="s">
        <v>1379</v>
      </c>
    </row>
    <row r="349" spans="1:4" x14ac:dyDescent="0.2">
      <c r="A349" s="762">
        <v>348</v>
      </c>
      <c r="B349" s="874" t="s">
        <v>1746</v>
      </c>
      <c r="C349" s="252" t="s">
        <v>135</v>
      </c>
      <c r="D349" s="223" t="s">
        <v>1380</v>
      </c>
    </row>
    <row r="350" spans="1:4" x14ac:dyDescent="0.2">
      <c r="A350" s="762">
        <v>349</v>
      </c>
      <c r="B350" s="874" t="s">
        <v>1747</v>
      </c>
      <c r="C350" s="252" t="s">
        <v>136</v>
      </c>
      <c r="D350" s="223" t="s">
        <v>1381</v>
      </c>
    </row>
    <row r="351" spans="1:4" x14ac:dyDescent="0.2">
      <c r="A351" s="762">
        <v>350</v>
      </c>
      <c r="B351" s="874" t="s">
        <v>1748</v>
      </c>
      <c r="C351" s="252" t="s">
        <v>137</v>
      </c>
      <c r="D351" s="223" t="s">
        <v>1382</v>
      </c>
    </row>
    <row r="352" spans="1:4" x14ac:dyDescent="0.2">
      <c r="A352" s="762">
        <v>351</v>
      </c>
      <c r="B352" s="874" t="s">
        <v>1749</v>
      </c>
      <c r="C352" s="252" t="s">
        <v>138</v>
      </c>
      <c r="D352" s="223" t="s">
        <v>1383</v>
      </c>
    </row>
    <row r="353" spans="1:4" x14ac:dyDescent="0.2">
      <c r="A353" s="762">
        <v>352</v>
      </c>
      <c r="B353" s="874" t="s">
        <v>1750</v>
      </c>
      <c r="C353" s="252" t="s">
        <v>139</v>
      </c>
      <c r="D353" s="223" t="s">
        <v>1384</v>
      </c>
    </row>
    <row r="354" spans="1:4" x14ac:dyDescent="0.2">
      <c r="A354" s="762">
        <v>353</v>
      </c>
      <c r="B354" s="874" t="s">
        <v>1751</v>
      </c>
      <c r="C354" s="252" t="s">
        <v>140</v>
      </c>
      <c r="D354" s="223" t="s">
        <v>1385</v>
      </c>
    </row>
    <row r="355" spans="1:4" x14ac:dyDescent="0.2">
      <c r="A355" s="762">
        <v>354</v>
      </c>
      <c r="B355" s="874" t="s">
        <v>1752</v>
      </c>
      <c r="C355" s="252" t="s">
        <v>141</v>
      </c>
      <c r="D355" s="223" t="s">
        <v>1386</v>
      </c>
    </row>
    <row r="356" spans="1:4" x14ac:dyDescent="0.2">
      <c r="A356" s="762">
        <v>355</v>
      </c>
      <c r="B356" s="874" t="s">
        <v>1753</v>
      </c>
      <c r="C356" s="252" t="s">
        <v>142</v>
      </c>
      <c r="D356" s="223" t="s">
        <v>1387</v>
      </c>
    </row>
    <row r="357" spans="1:4" x14ac:dyDescent="0.2">
      <c r="A357" s="762">
        <v>356</v>
      </c>
      <c r="B357" s="874" t="s">
        <v>1754</v>
      </c>
      <c r="C357" s="252" t="s">
        <v>143</v>
      </c>
      <c r="D357" s="223" t="s">
        <v>1388</v>
      </c>
    </row>
    <row r="358" spans="1:4" x14ac:dyDescent="0.2">
      <c r="A358" s="762">
        <v>357</v>
      </c>
      <c r="B358" s="874" t="s">
        <v>1755</v>
      </c>
      <c r="C358" s="252" t="s">
        <v>144</v>
      </c>
      <c r="D358" s="223" t="s">
        <v>1389</v>
      </c>
    </row>
    <row r="359" spans="1:4" x14ac:dyDescent="0.2">
      <c r="A359" s="762">
        <v>358</v>
      </c>
      <c r="B359" s="874" t="s">
        <v>1756</v>
      </c>
      <c r="C359" s="252" t="s">
        <v>145</v>
      </c>
      <c r="D359" s="223" t="s">
        <v>1390</v>
      </c>
    </row>
    <row r="360" spans="1:4" x14ac:dyDescent="0.2">
      <c r="A360" s="762">
        <v>359</v>
      </c>
      <c r="B360" s="874" t="s">
        <v>1757</v>
      </c>
      <c r="C360" s="252" t="s">
        <v>146</v>
      </c>
      <c r="D360" s="223" t="s">
        <v>1391</v>
      </c>
    </row>
    <row r="361" spans="1:4" x14ac:dyDescent="0.2">
      <c r="A361" s="762">
        <v>360</v>
      </c>
      <c r="B361" s="874" t="s">
        <v>1758</v>
      </c>
      <c r="C361" s="252" t="s">
        <v>147</v>
      </c>
      <c r="D361" s="223" t="s">
        <v>1392</v>
      </c>
    </row>
    <row r="362" spans="1:4" x14ac:dyDescent="0.2">
      <c r="A362" s="762">
        <v>361</v>
      </c>
      <c r="B362" s="874" t="s">
        <v>1759</v>
      </c>
      <c r="C362" s="252" t="s">
        <v>148</v>
      </c>
      <c r="D362" s="223" t="s">
        <v>1393</v>
      </c>
    </row>
    <row r="363" spans="1:4" x14ac:dyDescent="0.2">
      <c r="A363" s="762">
        <v>362</v>
      </c>
      <c r="B363" s="874" t="s">
        <v>1760</v>
      </c>
      <c r="C363" s="252" t="s">
        <v>149</v>
      </c>
      <c r="D363" s="223" t="s">
        <v>1394</v>
      </c>
    </row>
    <row r="364" spans="1:4" x14ac:dyDescent="0.2">
      <c r="A364" s="762">
        <v>363</v>
      </c>
      <c r="B364" s="874" t="s">
        <v>1761</v>
      </c>
      <c r="C364" s="252" t="s">
        <v>150</v>
      </c>
      <c r="D364" s="223" t="s">
        <v>1395</v>
      </c>
    </row>
    <row r="365" spans="1:4" x14ac:dyDescent="0.2">
      <c r="A365" s="762">
        <v>364</v>
      </c>
      <c r="B365" s="874" t="s">
        <v>1762</v>
      </c>
      <c r="C365" s="252" t="s">
        <v>151</v>
      </c>
      <c r="D365" s="223" t="s">
        <v>1396</v>
      </c>
    </row>
    <row r="366" spans="1:4" x14ac:dyDescent="0.2">
      <c r="A366" s="762">
        <v>365</v>
      </c>
      <c r="B366" s="874" t="s">
        <v>1763</v>
      </c>
      <c r="C366" s="252" t="s">
        <v>152</v>
      </c>
      <c r="D366" s="223" t="s">
        <v>1397</v>
      </c>
    </row>
    <row r="367" spans="1:4" x14ac:dyDescent="0.2">
      <c r="A367" s="762">
        <v>366</v>
      </c>
      <c r="B367" s="874" t="s">
        <v>1764</v>
      </c>
      <c r="C367" s="252" t="s">
        <v>153</v>
      </c>
      <c r="D367" s="223" t="s">
        <v>1398</v>
      </c>
    </row>
    <row r="368" spans="1:4" x14ac:dyDescent="0.2">
      <c r="A368" s="762">
        <v>367</v>
      </c>
      <c r="B368" s="874" t="s">
        <v>1765</v>
      </c>
      <c r="C368" s="252" t="s">
        <v>154</v>
      </c>
      <c r="D368" s="223" t="s">
        <v>1399</v>
      </c>
    </row>
    <row r="369" spans="1:4" x14ac:dyDescent="0.2">
      <c r="A369" s="762">
        <v>368</v>
      </c>
      <c r="B369" s="874" t="s">
        <v>1766</v>
      </c>
      <c r="C369" s="252" t="s">
        <v>155</v>
      </c>
      <c r="D369" s="223" t="s">
        <v>1400</v>
      </c>
    </row>
    <row r="370" spans="1:4" x14ac:dyDescent="0.25">
      <c r="A370" s="762">
        <v>369</v>
      </c>
      <c r="B370" s="859" t="s">
        <v>429</v>
      </c>
      <c r="C370" s="254" t="s">
        <v>429</v>
      </c>
      <c r="D370" s="223" t="s">
        <v>1238</v>
      </c>
    </row>
    <row r="371" spans="1:4" x14ac:dyDescent="0.25">
      <c r="A371" s="762">
        <v>370</v>
      </c>
      <c r="B371" s="859" t="s">
        <v>430</v>
      </c>
      <c r="C371" s="254" t="s">
        <v>430</v>
      </c>
      <c r="D371" s="223" t="s">
        <v>1239</v>
      </c>
    </row>
    <row r="372" spans="1:4" x14ac:dyDescent="0.2">
      <c r="A372" s="762">
        <v>371</v>
      </c>
      <c r="B372" s="859" t="s">
        <v>1767</v>
      </c>
      <c r="C372" s="255" t="s">
        <v>202</v>
      </c>
      <c r="D372" s="223" t="s">
        <v>495</v>
      </c>
    </row>
    <row r="373" spans="1:4" x14ac:dyDescent="0.2">
      <c r="A373" s="762">
        <v>372</v>
      </c>
      <c r="B373" s="859" t="s">
        <v>1768</v>
      </c>
      <c r="C373" s="255" t="s">
        <v>204</v>
      </c>
      <c r="D373" s="223" t="s">
        <v>496</v>
      </c>
    </row>
    <row r="374" spans="1:4" x14ac:dyDescent="0.2">
      <c r="A374" s="762">
        <v>373</v>
      </c>
      <c r="B374" s="859" t="s">
        <v>1769</v>
      </c>
      <c r="C374" s="255" t="s">
        <v>206</v>
      </c>
      <c r="D374" s="223" t="s">
        <v>1240</v>
      </c>
    </row>
    <row r="375" spans="1:4" x14ac:dyDescent="0.2">
      <c r="A375" s="762">
        <v>374</v>
      </c>
      <c r="B375" s="859" t="s">
        <v>1770</v>
      </c>
      <c r="C375" s="255" t="s">
        <v>208</v>
      </c>
      <c r="D375" s="223" t="s">
        <v>1241</v>
      </c>
    </row>
    <row r="376" spans="1:4" x14ac:dyDescent="0.2">
      <c r="A376" s="762">
        <v>375</v>
      </c>
      <c r="B376" s="859" t="s">
        <v>1771</v>
      </c>
      <c r="C376" s="255" t="s">
        <v>210</v>
      </c>
      <c r="D376" s="223" t="s">
        <v>1242</v>
      </c>
    </row>
    <row r="377" spans="1:4" x14ac:dyDescent="0.2">
      <c r="A377" s="762">
        <v>376</v>
      </c>
      <c r="B377" s="859" t="s">
        <v>1772</v>
      </c>
      <c r="C377" s="255" t="s">
        <v>212</v>
      </c>
      <c r="D377" s="223" t="s">
        <v>1243</v>
      </c>
    </row>
    <row r="378" spans="1:4" x14ac:dyDescent="0.2">
      <c r="A378" s="762">
        <v>377</v>
      </c>
      <c r="B378" s="859" t="s">
        <v>1773</v>
      </c>
      <c r="C378" s="255" t="s">
        <v>17</v>
      </c>
      <c r="D378" s="223" t="s">
        <v>1322</v>
      </c>
    </row>
    <row r="379" spans="1:4" x14ac:dyDescent="0.2">
      <c r="A379" s="762">
        <v>378</v>
      </c>
      <c r="B379" s="859" t="s">
        <v>1774</v>
      </c>
      <c r="C379" s="255" t="s">
        <v>225</v>
      </c>
      <c r="D379" s="223" t="s">
        <v>497</v>
      </c>
    </row>
    <row r="380" spans="1:4" x14ac:dyDescent="0.2">
      <c r="A380" s="762">
        <v>379</v>
      </c>
      <c r="B380" s="859" t="s">
        <v>1775</v>
      </c>
      <c r="C380" s="255" t="s">
        <v>229</v>
      </c>
      <c r="D380" s="223" t="s">
        <v>498</v>
      </c>
    </row>
    <row r="381" spans="1:4" x14ac:dyDescent="0.2">
      <c r="A381" s="762">
        <v>380</v>
      </c>
      <c r="B381" s="859" t="s">
        <v>1776</v>
      </c>
      <c r="C381" s="255" t="s">
        <v>233</v>
      </c>
      <c r="D381" s="223" t="s">
        <v>1244</v>
      </c>
    </row>
    <row r="382" spans="1:4" x14ac:dyDescent="0.2">
      <c r="A382" s="762">
        <v>381</v>
      </c>
      <c r="B382" s="874" t="s">
        <v>1777</v>
      </c>
      <c r="C382" s="252" t="s">
        <v>390</v>
      </c>
      <c r="D382" s="223" t="s">
        <v>499</v>
      </c>
    </row>
    <row r="383" spans="1:4" x14ac:dyDescent="0.2">
      <c r="A383" s="762">
        <v>382</v>
      </c>
      <c r="B383" s="874" t="s">
        <v>1778</v>
      </c>
      <c r="C383" s="252" t="s">
        <v>391</v>
      </c>
      <c r="D383" s="223" t="s">
        <v>500</v>
      </c>
    </row>
    <row r="384" spans="1:4" x14ac:dyDescent="0.25">
      <c r="A384" s="762">
        <v>383</v>
      </c>
      <c r="B384" s="859" t="s">
        <v>1779</v>
      </c>
      <c r="C384" s="254" t="s">
        <v>439</v>
      </c>
      <c r="D384" s="223" t="s">
        <v>501</v>
      </c>
    </row>
    <row r="385" spans="1:4" x14ac:dyDescent="0.2">
      <c r="A385" s="762">
        <v>384</v>
      </c>
      <c r="B385" s="874" t="s">
        <v>1780</v>
      </c>
      <c r="C385" s="252" t="s">
        <v>401</v>
      </c>
      <c r="D385" s="223" t="s">
        <v>502</v>
      </c>
    </row>
    <row r="386" spans="1:4" x14ac:dyDescent="0.25">
      <c r="A386" s="762">
        <v>385</v>
      </c>
      <c r="B386" s="859" t="s">
        <v>1781</v>
      </c>
      <c r="C386" s="254" t="s">
        <v>423</v>
      </c>
      <c r="D386" s="223" t="s">
        <v>503</v>
      </c>
    </row>
    <row r="387" spans="1:4" x14ac:dyDescent="0.25">
      <c r="A387" s="762">
        <v>386</v>
      </c>
      <c r="B387" s="859" t="s">
        <v>1782</v>
      </c>
      <c r="C387" s="254" t="s">
        <v>425</v>
      </c>
      <c r="D387" s="223" t="s">
        <v>504</v>
      </c>
    </row>
    <row r="388" spans="1:4" x14ac:dyDescent="0.2">
      <c r="A388" s="762">
        <v>387</v>
      </c>
      <c r="B388" s="859" t="s">
        <v>1783</v>
      </c>
      <c r="C388" s="255" t="s">
        <v>435</v>
      </c>
      <c r="D388" s="223" t="s">
        <v>505</v>
      </c>
    </row>
    <row r="389" spans="1:4" x14ac:dyDescent="0.2">
      <c r="A389" s="762">
        <v>388</v>
      </c>
      <c r="B389" s="874" t="s">
        <v>1784</v>
      </c>
      <c r="C389" s="256" t="s">
        <v>407</v>
      </c>
      <c r="D389" s="223" t="s">
        <v>506</v>
      </c>
    </row>
    <row r="390" spans="1:4" x14ac:dyDescent="0.2">
      <c r="A390" s="762">
        <v>389</v>
      </c>
      <c r="B390" s="874" t="s">
        <v>1785</v>
      </c>
      <c r="C390" s="256" t="s">
        <v>408</v>
      </c>
      <c r="D390" s="223" t="s">
        <v>1245</v>
      </c>
    </row>
    <row r="391" spans="1:4" x14ac:dyDescent="0.2">
      <c r="A391" s="762">
        <v>390</v>
      </c>
      <c r="B391" s="874" t="s">
        <v>1786</v>
      </c>
      <c r="C391" s="256" t="s">
        <v>409</v>
      </c>
      <c r="D391" s="223" t="s">
        <v>1246</v>
      </c>
    </row>
    <row r="392" spans="1:4" x14ac:dyDescent="0.2">
      <c r="A392" s="762">
        <v>391</v>
      </c>
      <c r="B392" s="874" t="s">
        <v>1787</v>
      </c>
      <c r="C392" s="256" t="s">
        <v>410</v>
      </c>
      <c r="D392" s="223" t="s">
        <v>1247</v>
      </c>
    </row>
    <row r="393" spans="1:4" x14ac:dyDescent="0.2">
      <c r="A393" s="762">
        <v>392</v>
      </c>
      <c r="B393" s="874" t="s">
        <v>1788</v>
      </c>
      <c r="C393" s="256" t="s">
        <v>237</v>
      </c>
      <c r="D393" s="223" t="s">
        <v>507</v>
      </c>
    </row>
    <row r="394" spans="1:4" x14ac:dyDescent="0.2">
      <c r="A394" s="762">
        <v>393</v>
      </c>
      <c r="B394" s="874" t="s">
        <v>1789</v>
      </c>
      <c r="C394" s="256" t="s">
        <v>238</v>
      </c>
      <c r="D394" s="223" t="s">
        <v>1250</v>
      </c>
    </row>
    <row r="395" spans="1:4" x14ac:dyDescent="0.2">
      <c r="A395" s="762">
        <v>394</v>
      </c>
      <c r="B395" s="859" t="s">
        <v>1790</v>
      </c>
      <c r="C395" s="257" t="s">
        <v>404</v>
      </c>
      <c r="D395" s="223" t="s">
        <v>1248</v>
      </c>
    </row>
    <row r="396" spans="1:4" x14ac:dyDescent="0.2">
      <c r="A396" s="762">
        <v>395</v>
      </c>
      <c r="B396" s="874" t="s">
        <v>1791</v>
      </c>
      <c r="C396" s="256" t="s">
        <v>244</v>
      </c>
      <c r="D396" s="223" t="s">
        <v>1249</v>
      </c>
    </row>
    <row r="397" spans="1:4" x14ac:dyDescent="0.2">
      <c r="A397" s="762">
        <v>396</v>
      </c>
      <c r="B397" s="874" t="s">
        <v>1792</v>
      </c>
      <c r="C397" s="256" t="s">
        <v>411</v>
      </c>
      <c r="D397" s="223" t="s">
        <v>508</v>
      </c>
    </row>
    <row r="398" spans="1:4" x14ac:dyDescent="0.2">
      <c r="A398" s="762">
        <v>397</v>
      </c>
      <c r="B398" s="874" t="s">
        <v>236</v>
      </c>
      <c r="C398" s="256" t="s">
        <v>236</v>
      </c>
      <c r="D398" s="223" t="s">
        <v>1251</v>
      </c>
    </row>
    <row r="399" spans="1:4" x14ac:dyDescent="0.25">
      <c r="A399" s="762">
        <v>398</v>
      </c>
      <c r="B399" s="859" t="s">
        <v>1793</v>
      </c>
      <c r="C399" s="254" t="s">
        <v>242</v>
      </c>
      <c r="D399" s="223" t="s">
        <v>509</v>
      </c>
    </row>
    <row r="400" spans="1:4" x14ac:dyDescent="0.25">
      <c r="A400" s="762">
        <v>399</v>
      </c>
      <c r="B400" s="859" t="s">
        <v>1794</v>
      </c>
      <c r="C400" s="254" t="s">
        <v>243</v>
      </c>
      <c r="D400" s="223" t="s">
        <v>510</v>
      </c>
    </row>
    <row r="401" spans="1:4" x14ac:dyDescent="0.25">
      <c r="A401" s="762">
        <v>400</v>
      </c>
      <c r="B401" s="859" t="s">
        <v>1795</v>
      </c>
      <c r="C401" s="254" t="s">
        <v>8</v>
      </c>
      <c r="D401" s="223" t="s">
        <v>1323</v>
      </c>
    </row>
    <row r="402" spans="1:4" x14ac:dyDescent="0.25">
      <c r="A402" s="762">
        <v>401</v>
      </c>
      <c r="B402" s="859" t="s">
        <v>1796</v>
      </c>
      <c r="C402" s="254" t="s">
        <v>839</v>
      </c>
      <c r="D402" s="223" t="s">
        <v>511</v>
      </c>
    </row>
    <row r="403" spans="1:4" x14ac:dyDescent="0.25">
      <c r="A403" s="762">
        <v>402</v>
      </c>
      <c r="B403" s="859" t="s">
        <v>1797</v>
      </c>
      <c r="C403" s="254" t="s">
        <v>603</v>
      </c>
      <c r="D403" s="223" t="s">
        <v>1252</v>
      </c>
    </row>
    <row r="404" spans="1:4" x14ac:dyDescent="0.25">
      <c r="A404" s="762">
        <v>403</v>
      </c>
      <c r="B404" s="859" t="s">
        <v>1798</v>
      </c>
      <c r="C404" s="254" t="s">
        <v>734</v>
      </c>
      <c r="D404" s="223" t="s">
        <v>1253</v>
      </c>
    </row>
    <row r="405" spans="1:4" x14ac:dyDescent="0.25">
      <c r="A405" s="762">
        <v>404</v>
      </c>
      <c r="B405" s="859" t="s">
        <v>1799</v>
      </c>
      <c r="C405" s="254" t="s">
        <v>812</v>
      </c>
      <c r="D405" s="223" t="s">
        <v>1254</v>
      </c>
    </row>
    <row r="406" spans="1:4" x14ac:dyDescent="0.25">
      <c r="A406" s="762">
        <v>405</v>
      </c>
      <c r="B406" s="859" t="s">
        <v>1800</v>
      </c>
      <c r="C406" s="254" t="s">
        <v>881</v>
      </c>
      <c r="D406" s="223" t="s">
        <v>1255</v>
      </c>
    </row>
    <row r="407" spans="1:4" x14ac:dyDescent="0.25">
      <c r="A407" s="762">
        <v>406</v>
      </c>
      <c r="B407" s="859" t="s">
        <v>1801</v>
      </c>
      <c r="C407" s="254" t="s">
        <v>867</v>
      </c>
      <c r="D407" s="223" t="s">
        <v>512</v>
      </c>
    </row>
    <row r="408" spans="1:4" x14ac:dyDescent="0.2">
      <c r="A408" s="762">
        <v>407</v>
      </c>
      <c r="B408" s="859" t="s">
        <v>1802</v>
      </c>
      <c r="C408" s="732" t="s">
        <v>254</v>
      </c>
      <c r="D408" s="223" t="s">
        <v>513</v>
      </c>
    </row>
    <row r="409" spans="1:4" ht="15.75" thickBot="1" x14ac:dyDescent="0.25">
      <c r="A409" s="762">
        <v>408</v>
      </c>
      <c r="B409" s="859" t="s">
        <v>1803</v>
      </c>
      <c r="C409" s="732" t="s">
        <v>255</v>
      </c>
      <c r="D409" s="223" t="s">
        <v>1256</v>
      </c>
    </row>
    <row r="410" spans="1:4" ht="15.75" thickBot="1" x14ac:dyDescent="0.25">
      <c r="A410" s="762">
        <v>409</v>
      </c>
      <c r="B410" s="845" t="s">
        <v>1804</v>
      </c>
      <c r="C410" s="259" t="s">
        <v>7</v>
      </c>
      <c r="D410" s="223" t="s">
        <v>1257</v>
      </c>
    </row>
    <row r="411" spans="1:4" ht="15.75" thickBot="1" x14ac:dyDescent="0.25">
      <c r="A411" s="762">
        <v>410</v>
      </c>
      <c r="B411" s="865" t="s">
        <v>649</v>
      </c>
      <c r="C411" s="259" t="s">
        <v>649</v>
      </c>
      <c r="D411" s="223" t="s">
        <v>1325</v>
      </c>
    </row>
    <row r="412" spans="1:4" ht="15.75" thickBot="1" x14ac:dyDescent="0.25">
      <c r="A412" s="762">
        <v>411</v>
      </c>
      <c r="B412" s="865" t="s">
        <v>1805</v>
      </c>
      <c r="C412" s="259" t="s">
        <v>13</v>
      </c>
      <c r="D412" s="223" t="s">
        <v>1258</v>
      </c>
    </row>
    <row r="413" spans="1:4" ht="15.75" thickBot="1" x14ac:dyDescent="0.25">
      <c r="A413" s="762">
        <v>412</v>
      </c>
      <c r="B413" s="865" t="s">
        <v>14</v>
      </c>
      <c r="C413" s="259" t="s">
        <v>14</v>
      </c>
      <c r="D413" s="223" t="s">
        <v>1307</v>
      </c>
    </row>
    <row r="414" spans="1:4" ht="15.75" thickBot="1" x14ac:dyDescent="0.25">
      <c r="A414" s="762">
        <v>413</v>
      </c>
      <c r="B414" s="865" t="s">
        <v>1806</v>
      </c>
      <c r="C414" s="259" t="s">
        <v>15</v>
      </c>
      <c r="D414" s="223" t="s">
        <v>1308</v>
      </c>
    </row>
    <row r="415" spans="1:4" ht="15.75" thickBot="1" x14ac:dyDescent="0.25">
      <c r="A415" s="762">
        <v>414</v>
      </c>
      <c r="B415" s="865" t="s">
        <v>1807</v>
      </c>
      <c r="C415" s="259" t="s">
        <v>16</v>
      </c>
      <c r="D415" s="223" t="s">
        <v>1259</v>
      </c>
    </row>
    <row r="416" spans="1:4" ht="15.75" thickBot="1" x14ac:dyDescent="0.25">
      <c r="A416" s="762">
        <v>415</v>
      </c>
      <c r="B416" s="865" t="s">
        <v>1808</v>
      </c>
      <c r="C416" s="259" t="s">
        <v>923</v>
      </c>
      <c r="D416" s="223" t="s">
        <v>1260</v>
      </c>
    </row>
    <row r="417" spans="1:4" ht="15.75" thickBot="1" x14ac:dyDescent="0.25">
      <c r="A417" s="762">
        <v>416</v>
      </c>
      <c r="B417" s="865" t="s">
        <v>1809</v>
      </c>
      <c r="C417" s="259" t="s">
        <v>18</v>
      </c>
      <c r="D417" s="223" t="s">
        <v>1261</v>
      </c>
    </row>
    <row r="418" spans="1:4" ht="15.75" thickBot="1" x14ac:dyDescent="0.25">
      <c r="A418" s="762">
        <v>417</v>
      </c>
      <c r="B418" s="865" t="s">
        <v>1810</v>
      </c>
      <c r="C418" s="259" t="s">
        <v>19</v>
      </c>
      <c r="D418" s="223" t="s">
        <v>1262</v>
      </c>
    </row>
    <row r="419" spans="1:4" ht="15.75" thickBot="1" x14ac:dyDescent="0.25">
      <c r="A419" s="762">
        <v>418</v>
      </c>
      <c r="B419" s="865" t="s">
        <v>1811</v>
      </c>
      <c r="C419" s="259" t="s">
        <v>20</v>
      </c>
      <c r="D419" s="223" t="s">
        <v>1263</v>
      </c>
    </row>
    <row r="420" spans="1:4" ht="15.75" thickBot="1" x14ac:dyDescent="0.25">
      <c r="A420" s="762">
        <v>419</v>
      </c>
      <c r="B420" s="865" t="s">
        <v>1812</v>
      </c>
      <c r="C420" s="259" t="s">
        <v>21</v>
      </c>
      <c r="D420" s="223" t="s">
        <v>1264</v>
      </c>
    </row>
    <row r="421" spans="1:4" ht="15.75" thickBot="1" x14ac:dyDescent="0.25">
      <c r="A421" s="762">
        <v>420</v>
      </c>
      <c r="B421" s="865" t="s">
        <v>1813</v>
      </c>
      <c r="C421" s="259" t="s">
        <v>22</v>
      </c>
      <c r="D421" s="223" t="s">
        <v>1265</v>
      </c>
    </row>
    <row r="422" spans="1:4" ht="15.75" thickBot="1" x14ac:dyDescent="0.25">
      <c r="A422" s="762">
        <v>421</v>
      </c>
      <c r="B422" s="865" t="s">
        <v>1814</v>
      </c>
      <c r="C422" s="259" t="s">
        <v>23</v>
      </c>
      <c r="D422" s="223" t="s">
        <v>1266</v>
      </c>
    </row>
    <row r="423" spans="1:4" ht="15.75" thickBot="1" x14ac:dyDescent="0.25">
      <c r="A423" s="762">
        <v>422</v>
      </c>
      <c r="B423" s="865" t="s">
        <v>1815</v>
      </c>
      <c r="C423" s="259" t="s">
        <v>24</v>
      </c>
      <c r="D423" s="223" t="s">
        <v>1267</v>
      </c>
    </row>
    <row r="424" spans="1:4" ht="15.75" thickBot="1" x14ac:dyDescent="0.25">
      <c r="A424" s="762">
        <v>423</v>
      </c>
      <c r="B424" s="865" t="s">
        <v>1816</v>
      </c>
      <c r="C424" s="259" t="s">
        <v>25</v>
      </c>
      <c r="D424" s="223" t="s">
        <v>1268</v>
      </c>
    </row>
    <row r="425" spans="1:4" ht="15.75" thickBot="1" x14ac:dyDescent="0.25">
      <c r="A425" s="762">
        <v>424</v>
      </c>
      <c r="B425" s="865" t="s">
        <v>26</v>
      </c>
      <c r="C425" s="259" t="s">
        <v>26</v>
      </c>
      <c r="D425" s="223" t="s">
        <v>1269</v>
      </c>
    </row>
    <row r="426" spans="1:4" ht="15.75" thickBot="1" x14ac:dyDescent="0.25">
      <c r="A426" s="762">
        <v>425</v>
      </c>
      <c r="B426" s="865" t="s">
        <v>1817</v>
      </c>
      <c r="C426" s="259" t="s">
        <v>27</v>
      </c>
      <c r="D426" s="223" t="s">
        <v>1270</v>
      </c>
    </row>
    <row r="427" spans="1:4" ht="15.75" thickBot="1" x14ac:dyDescent="0.25">
      <c r="A427" s="762">
        <v>426</v>
      </c>
      <c r="B427" s="865" t="s">
        <v>28</v>
      </c>
      <c r="C427" s="259" t="s">
        <v>28</v>
      </c>
      <c r="D427" s="223" t="s">
        <v>1271</v>
      </c>
    </row>
    <row r="428" spans="1:4" ht="15.75" thickBot="1" x14ac:dyDescent="0.25">
      <c r="A428" s="762">
        <v>427</v>
      </c>
      <c r="B428" s="865" t="s">
        <v>1818</v>
      </c>
      <c r="C428" s="259" t="s">
        <v>29</v>
      </c>
      <c r="D428" s="223" t="s">
        <v>1272</v>
      </c>
    </row>
    <row r="429" spans="1:4" ht="15.75" thickBot="1" x14ac:dyDescent="0.25">
      <c r="A429" s="762">
        <v>428</v>
      </c>
      <c r="B429" s="865" t="s">
        <v>1819</v>
      </c>
      <c r="C429" s="259" t="s">
        <v>30</v>
      </c>
      <c r="D429" s="223" t="s">
        <v>1273</v>
      </c>
    </row>
    <row r="430" spans="1:4" ht="15.75" thickBot="1" x14ac:dyDescent="0.25">
      <c r="A430" s="762">
        <v>429</v>
      </c>
      <c r="B430" s="865" t="s">
        <v>1820</v>
      </c>
      <c r="C430" s="259" t="s">
        <v>31</v>
      </c>
      <c r="D430" s="223" t="s">
        <v>1274</v>
      </c>
    </row>
    <row r="431" spans="1:4" ht="15.75" thickBot="1" x14ac:dyDescent="0.25">
      <c r="A431" s="762">
        <v>430</v>
      </c>
      <c r="B431" s="865" t="s">
        <v>1821</v>
      </c>
      <c r="C431" s="259" t="s">
        <v>32</v>
      </c>
      <c r="D431" s="223" t="s">
        <v>1275</v>
      </c>
    </row>
    <row r="432" spans="1:4" ht="15.75" thickBot="1" x14ac:dyDescent="0.25">
      <c r="A432" s="762">
        <v>431</v>
      </c>
      <c r="B432" s="865" t="s">
        <v>1822</v>
      </c>
      <c r="C432" s="259" t="s">
        <v>33</v>
      </c>
      <c r="D432" s="223" t="s">
        <v>1276</v>
      </c>
    </row>
    <row r="433" spans="1:4" ht="15.75" thickBot="1" x14ac:dyDescent="0.25">
      <c r="A433" s="762">
        <v>432</v>
      </c>
      <c r="B433" s="865" t="s">
        <v>1823</v>
      </c>
      <c r="C433" s="259" t="s">
        <v>34</v>
      </c>
      <c r="D433" s="223" t="s">
        <v>1277</v>
      </c>
    </row>
    <row r="434" spans="1:4" ht="15.75" thickBot="1" x14ac:dyDescent="0.25">
      <c r="A434" s="762">
        <v>433</v>
      </c>
      <c r="B434" s="865" t="s">
        <v>1824</v>
      </c>
      <c r="C434" s="259" t="s">
        <v>36</v>
      </c>
      <c r="D434" s="223" t="s">
        <v>1278</v>
      </c>
    </row>
    <row r="435" spans="1:4" ht="15.75" thickBot="1" x14ac:dyDescent="0.25">
      <c r="A435" s="762">
        <v>434</v>
      </c>
      <c r="B435" s="865" t="s">
        <v>1825</v>
      </c>
      <c r="C435" s="259" t="s">
        <v>38</v>
      </c>
      <c r="D435" s="223" t="s">
        <v>1279</v>
      </c>
    </row>
    <row r="436" spans="1:4" ht="15.75" thickBot="1" x14ac:dyDescent="0.25">
      <c r="A436" s="762">
        <v>435</v>
      </c>
      <c r="B436" s="865" t="s">
        <v>1826</v>
      </c>
      <c r="C436" s="259" t="s">
        <v>40</v>
      </c>
      <c r="D436" s="223" t="s">
        <v>1280</v>
      </c>
    </row>
    <row r="437" spans="1:4" ht="15.75" thickBot="1" x14ac:dyDescent="0.25">
      <c r="A437" s="762">
        <v>436</v>
      </c>
      <c r="B437" s="865" t="s">
        <v>1827</v>
      </c>
      <c r="C437" s="259" t="s">
        <v>42</v>
      </c>
      <c r="D437" s="223" t="s">
        <v>1281</v>
      </c>
    </row>
    <row r="438" spans="1:4" ht="15.75" thickBot="1" x14ac:dyDescent="0.25">
      <c r="A438" s="762">
        <v>437</v>
      </c>
      <c r="B438" s="865" t="s">
        <v>1828</v>
      </c>
      <c r="C438" s="259" t="s">
        <v>44</v>
      </c>
      <c r="D438" s="223" t="s">
        <v>1282</v>
      </c>
    </row>
    <row r="439" spans="1:4" ht="15.75" thickBot="1" x14ac:dyDescent="0.25">
      <c r="A439" s="762">
        <v>438</v>
      </c>
      <c r="B439" s="865" t="s">
        <v>1829</v>
      </c>
      <c r="C439" s="259" t="s">
        <v>46</v>
      </c>
      <c r="D439" s="223" t="s">
        <v>1283</v>
      </c>
    </row>
    <row r="440" spans="1:4" ht="15.75" thickBot="1" x14ac:dyDescent="0.25">
      <c r="A440" s="762">
        <v>439</v>
      </c>
      <c r="B440" s="865" t="s">
        <v>1830</v>
      </c>
      <c r="C440" s="259" t="s">
        <v>48</v>
      </c>
      <c r="D440" s="223" t="s">
        <v>1284</v>
      </c>
    </row>
    <row r="441" spans="1:4" ht="15.75" thickBot="1" x14ac:dyDescent="0.25">
      <c r="A441" s="762">
        <v>440</v>
      </c>
      <c r="B441" s="865" t="s">
        <v>1831</v>
      </c>
      <c r="C441" s="259" t="s">
        <v>50</v>
      </c>
      <c r="D441" s="223" t="s">
        <v>1285</v>
      </c>
    </row>
    <row r="442" spans="1:4" ht="15.75" thickBot="1" x14ac:dyDescent="0.25">
      <c r="A442" s="762">
        <v>441</v>
      </c>
      <c r="B442" s="865" t="s">
        <v>1832</v>
      </c>
      <c r="C442" s="259" t="s">
        <v>52</v>
      </c>
      <c r="D442" s="223" t="s">
        <v>1286</v>
      </c>
    </row>
    <row r="443" spans="1:4" ht="15.75" thickBot="1" x14ac:dyDescent="0.25">
      <c r="A443" s="762">
        <v>442</v>
      </c>
      <c r="B443" s="865" t="s">
        <v>53</v>
      </c>
      <c r="C443" s="259" t="s">
        <v>53</v>
      </c>
      <c r="D443" s="223" t="s">
        <v>1298</v>
      </c>
    </row>
    <row r="444" spans="1:4" ht="15.75" thickBot="1" x14ac:dyDescent="0.25">
      <c r="A444" s="762">
        <v>443</v>
      </c>
      <c r="B444" s="865" t="s">
        <v>1833</v>
      </c>
      <c r="C444" s="259" t="s">
        <v>54</v>
      </c>
      <c r="D444" s="223" t="s">
        <v>1289</v>
      </c>
    </row>
    <row r="445" spans="1:4" ht="15.75" thickBot="1" x14ac:dyDescent="0.25">
      <c r="A445" s="762">
        <v>444</v>
      </c>
      <c r="B445" s="865" t="s">
        <v>1834</v>
      </c>
      <c r="C445" s="259" t="s">
        <v>56</v>
      </c>
      <c r="D445" s="223" t="s">
        <v>1287</v>
      </c>
    </row>
    <row r="446" spans="1:4" ht="15.75" thickBot="1" x14ac:dyDescent="0.25">
      <c r="A446" s="762">
        <v>445</v>
      </c>
      <c r="B446" s="865" t="s">
        <v>1835</v>
      </c>
      <c r="C446" s="259" t="s">
        <v>58</v>
      </c>
      <c r="D446" s="223" t="s">
        <v>1288</v>
      </c>
    </row>
    <row r="447" spans="1:4" ht="15.75" thickBot="1" x14ac:dyDescent="0.25">
      <c r="A447" s="762">
        <v>446</v>
      </c>
      <c r="B447" s="865" t="s">
        <v>1836</v>
      </c>
      <c r="C447" s="259" t="s">
        <v>60</v>
      </c>
      <c r="D447" s="223" t="s">
        <v>1290</v>
      </c>
    </row>
    <row r="448" spans="1:4" ht="15.75" thickBot="1" x14ac:dyDescent="0.25">
      <c r="A448" s="762">
        <v>447</v>
      </c>
      <c r="B448" s="865" t="s">
        <v>1837</v>
      </c>
      <c r="C448" s="259" t="s">
        <v>62</v>
      </c>
      <c r="D448" s="223" t="s">
        <v>1291</v>
      </c>
    </row>
    <row r="449" spans="1:4" ht="15.75" thickBot="1" x14ac:dyDescent="0.25">
      <c r="A449" s="762">
        <v>448</v>
      </c>
      <c r="B449" s="865" t="s">
        <v>1838</v>
      </c>
      <c r="C449" s="259" t="s">
        <v>64</v>
      </c>
      <c r="D449" s="223" t="s">
        <v>1292</v>
      </c>
    </row>
    <row r="450" spans="1:4" ht="15.75" thickBot="1" x14ac:dyDescent="0.25">
      <c r="A450" s="762">
        <v>449</v>
      </c>
      <c r="B450" s="865" t="s">
        <v>1839</v>
      </c>
      <c r="C450" s="259" t="s">
        <v>66</v>
      </c>
      <c r="D450" s="223" t="s">
        <v>1293</v>
      </c>
    </row>
    <row r="451" spans="1:4" ht="15.75" thickBot="1" x14ac:dyDescent="0.25">
      <c r="A451" s="762">
        <v>450</v>
      </c>
      <c r="B451" s="865" t="s">
        <v>1840</v>
      </c>
      <c r="C451" s="259" t="s">
        <v>68</v>
      </c>
      <c r="D451" s="223" t="s">
        <v>1294</v>
      </c>
    </row>
    <row r="452" spans="1:4" ht="15.75" thickBot="1" x14ac:dyDescent="0.25">
      <c r="A452" s="762">
        <v>451</v>
      </c>
      <c r="B452" s="865" t="s">
        <v>1841</v>
      </c>
      <c r="C452" s="259" t="s">
        <v>70</v>
      </c>
      <c r="D452" s="223" t="s">
        <v>1295</v>
      </c>
    </row>
    <row r="453" spans="1:4" ht="15.75" thickBot="1" x14ac:dyDescent="0.25">
      <c r="A453" s="762">
        <v>452</v>
      </c>
      <c r="B453" s="865" t="s">
        <v>1842</v>
      </c>
      <c r="C453" s="259" t="s">
        <v>72</v>
      </c>
      <c r="D453" s="223" t="s">
        <v>1296</v>
      </c>
    </row>
    <row r="454" spans="1:4" ht="15.75" thickBot="1" x14ac:dyDescent="0.25">
      <c r="A454" s="762">
        <v>453</v>
      </c>
      <c r="B454" s="865" t="s">
        <v>1843</v>
      </c>
      <c r="C454" s="259" t="s">
        <v>74</v>
      </c>
      <c r="D454" s="223" t="s">
        <v>1297</v>
      </c>
    </row>
    <row r="455" spans="1:4" ht="15.75" thickBot="1" x14ac:dyDescent="0.25">
      <c r="A455" s="762">
        <v>454</v>
      </c>
      <c r="B455" s="865" t="s">
        <v>1844</v>
      </c>
      <c r="C455" s="259" t="s">
        <v>76</v>
      </c>
      <c r="D455" s="223" t="s">
        <v>1299</v>
      </c>
    </row>
    <row r="456" spans="1:4" ht="15.75" thickBot="1" x14ac:dyDescent="0.25">
      <c r="A456" s="762">
        <v>455</v>
      </c>
      <c r="B456" s="865" t="s">
        <v>1845</v>
      </c>
      <c r="C456" s="259" t="s">
        <v>78</v>
      </c>
      <c r="D456" s="223" t="s">
        <v>1300</v>
      </c>
    </row>
    <row r="457" spans="1:4" ht="15.75" thickBot="1" x14ac:dyDescent="0.25">
      <c r="A457" s="762">
        <v>456</v>
      </c>
      <c r="B457" s="865" t="s">
        <v>1846</v>
      </c>
      <c r="C457" s="259" t="s">
        <v>79</v>
      </c>
      <c r="D457" s="223" t="s">
        <v>1301</v>
      </c>
    </row>
    <row r="458" spans="1:4" ht="15.75" thickBot="1" x14ac:dyDescent="0.25">
      <c r="A458" s="762">
        <v>457</v>
      </c>
      <c r="B458" s="865" t="s">
        <v>1847</v>
      </c>
      <c r="C458" s="259" t="s">
        <v>81</v>
      </c>
      <c r="D458" s="223" t="s">
        <v>1302</v>
      </c>
    </row>
    <row r="459" spans="1:4" ht="15.75" thickBot="1" x14ac:dyDescent="0.25">
      <c r="A459" s="762">
        <v>458</v>
      </c>
      <c r="B459" s="865" t="s">
        <v>1848</v>
      </c>
      <c r="C459" s="259" t="s">
        <v>83</v>
      </c>
      <c r="D459" s="223" t="s">
        <v>1303</v>
      </c>
    </row>
    <row r="460" spans="1:4" ht="15.75" thickBot="1" x14ac:dyDescent="0.25">
      <c r="A460" s="762">
        <v>459</v>
      </c>
      <c r="B460" s="865" t="s">
        <v>1849</v>
      </c>
      <c r="C460" s="259" t="s">
        <v>85</v>
      </c>
      <c r="D460" s="223" t="s">
        <v>1304</v>
      </c>
    </row>
    <row r="461" spans="1:4" ht="15.75" thickBot="1" x14ac:dyDescent="0.25">
      <c r="A461" s="762">
        <v>460</v>
      </c>
      <c r="B461" s="865" t="s">
        <v>1850</v>
      </c>
      <c r="C461" s="259" t="s">
        <v>86</v>
      </c>
      <c r="D461" s="223" t="s">
        <v>1305</v>
      </c>
    </row>
    <row r="462" spans="1:4" ht="15.75" thickBot="1" x14ac:dyDescent="0.25">
      <c r="A462" s="762">
        <v>461</v>
      </c>
      <c r="B462" s="865" t="s">
        <v>1851</v>
      </c>
      <c r="C462" s="259" t="s">
        <v>88</v>
      </c>
      <c r="D462" s="223" t="s">
        <v>1306</v>
      </c>
    </row>
    <row r="463" spans="1:4" ht="15.75" thickBot="1" x14ac:dyDescent="0.25">
      <c r="A463" s="762">
        <v>462</v>
      </c>
      <c r="B463" s="865" t="s">
        <v>1852</v>
      </c>
      <c r="C463" s="259" t="s">
        <v>90</v>
      </c>
      <c r="D463" s="223" t="s">
        <v>1309</v>
      </c>
    </row>
    <row r="464" spans="1:4" ht="15.75" thickBot="1" x14ac:dyDescent="0.25">
      <c r="A464" s="762">
        <v>463</v>
      </c>
      <c r="B464" s="865" t="s">
        <v>1853</v>
      </c>
      <c r="C464" s="259" t="s">
        <v>92</v>
      </c>
      <c r="D464" s="223" t="s">
        <v>1310</v>
      </c>
    </row>
    <row r="465" spans="1:4" ht="15.75" thickBot="1" x14ac:dyDescent="0.25">
      <c r="A465" s="762">
        <v>464</v>
      </c>
      <c r="B465" s="865" t="s">
        <v>1854</v>
      </c>
      <c r="C465" s="259" t="s">
        <v>94</v>
      </c>
      <c r="D465" s="223" t="s">
        <v>1311</v>
      </c>
    </row>
    <row r="466" spans="1:4" ht="15.75" thickBot="1" x14ac:dyDescent="0.25">
      <c r="A466" s="762">
        <v>465</v>
      </c>
      <c r="B466" s="865" t="s">
        <v>1855</v>
      </c>
      <c r="C466" s="259" t="s">
        <v>95</v>
      </c>
      <c r="D466" s="223" t="s">
        <v>1312</v>
      </c>
    </row>
    <row r="467" spans="1:4" ht="15.75" thickBot="1" x14ac:dyDescent="0.25">
      <c r="A467" s="762">
        <v>466</v>
      </c>
      <c r="B467" s="865" t="s">
        <v>1856</v>
      </c>
      <c r="C467" s="259" t="s">
        <v>97</v>
      </c>
      <c r="D467" s="223" t="s">
        <v>1313</v>
      </c>
    </row>
    <row r="468" spans="1:4" ht="15.75" thickBot="1" x14ac:dyDescent="0.25">
      <c r="A468" s="762">
        <v>467</v>
      </c>
      <c r="B468" s="865" t="s">
        <v>1857</v>
      </c>
      <c r="C468" s="259" t="s">
        <v>98</v>
      </c>
      <c r="D468" s="223" t="s">
        <v>1314</v>
      </c>
    </row>
    <row r="469" spans="1:4" ht="15.75" thickBot="1" x14ac:dyDescent="0.25">
      <c r="A469" s="762">
        <v>468</v>
      </c>
      <c r="B469" s="865" t="s">
        <v>100</v>
      </c>
      <c r="C469" s="259" t="s">
        <v>100</v>
      </c>
      <c r="D469" s="223" t="s">
        <v>1315</v>
      </c>
    </row>
    <row r="470" spans="1:4" ht="15.75" thickBot="1" x14ac:dyDescent="0.25">
      <c r="A470" s="762">
        <v>469</v>
      </c>
      <c r="B470" s="865" t="s">
        <v>102</v>
      </c>
      <c r="C470" s="259" t="s">
        <v>102</v>
      </c>
      <c r="D470" s="223" t="s">
        <v>1316</v>
      </c>
    </row>
    <row r="471" spans="1:4" ht="15.75" thickBot="1" x14ac:dyDescent="0.25">
      <c r="A471" s="762">
        <v>470</v>
      </c>
      <c r="B471" s="865" t="s">
        <v>1858</v>
      </c>
      <c r="C471" s="259" t="s">
        <v>104</v>
      </c>
      <c r="D471" s="223" t="s">
        <v>1317</v>
      </c>
    </row>
    <row r="472" spans="1:4" ht="15.75" thickBot="1" x14ac:dyDescent="0.25">
      <c r="A472" s="762">
        <v>471</v>
      </c>
      <c r="B472" s="865" t="s">
        <v>1859</v>
      </c>
      <c r="C472" s="259" t="s">
        <v>105</v>
      </c>
      <c r="D472" s="223" t="s">
        <v>1318</v>
      </c>
    </row>
    <row r="473" spans="1:4" ht="15.75" thickBot="1" x14ac:dyDescent="0.25">
      <c r="A473" s="762">
        <v>472</v>
      </c>
      <c r="B473" s="865" t="s">
        <v>1860</v>
      </c>
      <c r="C473" s="259" t="s">
        <v>107</v>
      </c>
      <c r="D473" s="223" t="s">
        <v>1319</v>
      </c>
    </row>
    <row r="474" spans="1:4" ht="15.75" thickBot="1" x14ac:dyDescent="0.25">
      <c r="A474" s="762">
        <v>473</v>
      </c>
      <c r="B474" s="865" t="s">
        <v>1861</v>
      </c>
      <c r="C474" s="259" t="s">
        <v>108</v>
      </c>
      <c r="D474" s="223" t="s">
        <v>1320</v>
      </c>
    </row>
    <row r="475" spans="1:4" ht="15.75" thickBot="1" x14ac:dyDescent="0.25">
      <c r="A475" s="762">
        <v>474</v>
      </c>
      <c r="B475" s="865" t="s">
        <v>1862</v>
      </c>
      <c r="C475" s="259" t="s">
        <v>110</v>
      </c>
      <c r="D475" s="223" t="s">
        <v>1321</v>
      </c>
    </row>
    <row r="476" spans="1:4" x14ac:dyDescent="0.2">
      <c r="A476" s="762">
        <v>475</v>
      </c>
      <c r="B476" s="859" t="s">
        <v>1863</v>
      </c>
      <c r="C476" s="255" t="s">
        <v>10</v>
      </c>
      <c r="D476" s="223" t="s">
        <v>1324</v>
      </c>
    </row>
    <row r="477" spans="1:4" x14ac:dyDescent="0.25">
      <c r="A477" s="762">
        <v>476</v>
      </c>
      <c r="B477" s="859" t="s">
        <v>1864</v>
      </c>
      <c r="C477" s="11" t="s">
        <v>591</v>
      </c>
      <c r="D477" s="223" t="s">
        <v>1326</v>
      </c>
    </row>
    <row r="478" spans="1:4" x14ac:dyDescent="0.25">
      <c r="A478" s="762">
        <v>477</v>
      </c>
      <c r="B478" s="859" t="s">
        <v>1865</v>
      </c>
      <c r="C478" s="11" t="s">
        <v>592</v>
      </c>
      <c r="D478" s="223" t="s">
        <v>1327</v>
      </c>
    </row>
    <row r="479" spans="1:4" x14ac:dyDescent="0.25">
      <c r="A479" s="762">
        <v>478</v>
      </c>
      <c r="B479" s="859" t="s">
        <v>1866</v>
      </c>
      <c r="C479" s="11" t="s">
        <v>593</v>
      </c>
      <c r="D479" s="223" t="s">
        <v>1328</v>
      </c>
    </row>
    <row r="480" spans="1:4" x14ac:dyDescent="0.25">
      <c r="A480" s="762">
        <v>479</v>
      </c>
      <c r="B480" s="859" t="s">
        <v>1867</v>
      </c>
      <c r="C480" s="11" t="s">
        <v>421</v>
      </c>
      <c r="D480" s="223" t="s">
        <v>514</v>
      </c>
    </row>
    <row r="481" spans="1:4" x14ac:dyDescent="0.25">
      <c r="A481" s="762">
        <v>480</v>
      </c>
      <c r="B481" s="859" t="s">
        <v>1868</v>
      </c>
      <c r="C481" s="11" t="s">
        <v>594</v>
      </c>
      <c r="D481" s="223" t="s">
        <v>515</v>
      </c>
    </row>
    <row r="482" spans="1:4" x14ac:dyDescent="0.25">
      <c r="A482" s="762">
        <v>481</v>
      </c>
      <c r="B482" s="859" t="s">
        <v>1869</v>
      </c>
      <c r="C482" s="11" t="s">
        <v>595</v>
      </c>
      <c r="D482" s="223" t="s">
        <v>516</v>
      </c>
    </row>
    <row r="483" spans="1:4" x14ac:dyDescent="0.25">
      <c r="A483" s="762">
        <v>482</v>
      </c>
      <c r="B483" s="859" t="s">
        <v>1870</v>
      </c>
      <c r="C483" s="11" t="s">
        <v>596</v>
      </c>
      <c r="D483" s="223" t="s">
        <v>517</v>
      </c>
    </row>
    <row r="484" spans="1:4" x14ac:dyDescent="0.25">
      <c r="A484" s="762">
        <v>483</v>
      </c>
      <c r="B484" s="859" t="s">
        <v>1871</v>
      </c>
      <c r="C484" s="11" t="s">
        <v>597</v>
      </c>
      <c r="D484" s="223" t="s">
        <v>518</v>
      </c>
    </row>
    <row r="485" spans="1:4" x14ac:dyDescent="0.25">
      <c r="A485" s="762">
        <v>484</v>
      </c>
      <c r="B485" s="859" t="s">
        <v>1872</v>
      </c>
      <c r="C485" s="11" t="s">
        <v>598</v>
      </c>
      <c r="D485" s="223" t="s">
        <v>519</v>
      </c>
    </row>
    <row r="486" spans="1:4" x14ac:dyDescent="0.25">
      <c r="A486" s="762">
        <v>485</v>
      </c>
      <c r="B486" s="859" t="s">
        <v>1873</v>
      </c>
      <c r="C486" s="11" t="s">
        <v>599</v>
      </c>
      <c r="D486" s="223" t="s">
        <v>520</v>
      </c>
    </row>
    <row r="487" spans="1:4" x14ac:dyDescent="0.2">
      <c r="A487" s="762">
        <v>486</v>
      </c>
      <c r="B487" s="874" t="s">
        <v>901</v>
      </c>
      <c r="C487" s="696" t="s">
        <v>901</v>
      </c>
      <c r="D487" s="223" t="s">
        <v>1344</v>
      </c>
    </row>
    <row r="488" spans="1:4" x14ac:dyDescent="0.2">
      <c r="A488" s="762">
        <v>487</v>
      </c>
      <c r="B488" s="874" t="s">
        <v>532</v>
      </c>
      <c r="C488" s="252" t="s">
        <v>532</v>
      </c>
      <c r="D488" s="223" t="s">
        <v>1345</v>
      </c>
    </row>
    <row r="489" spans="1:4" x14ac:dyDescent="0.2">
      <c r="A489" s="762">
        <v>488</v>
      </c>
      <c r="B489" s="874" t="s">
        <v>533</v>
      </c>
      <c r="C489" s="252" t="s">
        <v>533</v>
      </c>
      <c r="D489" s="223" t="s">
        <v>1347</v>
      </c>
    </row>
    <row r="490" spans="1:4" x14ac:dyDescent="0.2">
      <c r="A490" s="762">
        <v>489</v>
      </c>
      <c r="B490" s="874" t="s">
        <v>534</v>
      </c>
      <c r="C490" s="252" t="s">
        <v>534</v>
      </c>
      <c r="D490" s="223" t="s">
        <v>1348</v>
      </c>
    </row>
    <row r="491" spans="1:4" x14ac:dyDescent="0.2">
      <c r="A491" s="762">
        <v>490</v>
      </c>
      <c r="B491" s="874" t="s">
        <v>535</v>
      </c>
      <c r="C491" s="252" t="s">
        <v>535</v>
      </c>
      <c r="D491" s="223" t="s">
        <v>1349</v>
      </c>
    </row>
    <row r="492" spans="1:4" x14ac:dyDescent="0.2">
      <c r="A492" s="762">
        <v>491</v>
      </c>
      <c r="B492" s="881" t="s">
        <v>1874</v>
      </c>
      <c r="C492" s="258" t="s">
        <v>573</v>
      </c>
      <c r="D492" s="223" t="s">
        <v>1330</v>
      </c>
    </row>
    <row r="493" spans="1:4" x14ac:dyDescent="0.2">
      <c r="A493" s="762">
        <v>492</v>
      </c>
      <c r="B493" s="881" t="s">
        <v>1875</v>
      </c>
      <c r="C493" s="258" t="s">
        <v>586</v>
      </c>
      <c r="D493" s="223" t="s">
        <v>1331</v>
      </c>
    </row>
    <row r="494" spans="1:4" x14ac:dyDescent="0.2">
      <c r="A494" s="762">
        <v>493</v>
      </c>
      <c r="B494" s="874" t="s">
        <v>1876</v>
      </c>
      <c r="C494" s="252" t="s">
        <v>578</v>
      </c>
      <c r="D494" s="223" t="s">
        <v>1334</v>
      </c>
    </row>
    <row r="495" spans="1:4" x14ac:dyDescent="0.2">
      <c r="A495" s="762">
        <v>494</v>
      </c>
      <c r="B495" s="874" t="s">
        <v>1877</v>
      </c>
      <c r="C495" s="252" t="s">
        <v>579</v>
      </c>
      <c r="D495" s="223" t="s">
        <v>1335</v>
      </c>
    </row>
    <row r="496" spans="1:4" x14ac:dyDescent="0.2">
      <c r="A496" s="762">
        <v>495</v>
      </c>
      <c r="B496" s="874" t="s">
        <v>1878</v>
      </c>
      <c r="C496" s="252" t="s">
        <v>580</v>
      </c>
      <c r="D496" s="223" t="s">
        <v>1336</v>
      </c>
    </row>
    <row r="497" spans="1:4" x14ac:dyDescent="0.2">
      <c r="A497" s="762">
        <v>496</v>
      </c>
      <c r="B497" s="874" t="s">
        <v>1879</v>
      </c>
      <c r="C497" s="252" t="s">
        <v>581</v>
      </c>
      <c r="D497" s="223" t="s">
        <v>1337</v>
      </c>
    </row>
    <row r="498" spans="1:4" x14ac:dyDescent="0.2">
      <c r="A498" s="762">
        <v>497</v>
      </c>
      <c r="B498" s="874" t="s">
        <v>1880</v>
      </c>
      <c r="C498" s="252" t="s">
        <v>582</v>
      </c>
      <c r="D498" s="223" t="s">
        <v>1338</v>
      </c>
    </row>
    <row r="499" spans="1:4" x14ac:dyDescent="0.2">
      <c r="A499" s="762">
        <v>498</v>
      </c>
      <c r="B499" s="881" t="s">
        <v>1881</v>
      </c>
      <c r="C499" s="258" t="s">
        <v>843</v>
      </c>
      <c r="D499" s="223" t="s">
        <v>1342</v>
      </c>
    </row>
    <row r="500" spans="1:4" x14ac:dyDescent="0.2">
      <c r="A500" s="762">
        <v>499</v>
      </c>
      <c r="B500" s="874" t="s">
        <v>1882</v>
      </c>
      <c r="C500" s="252" t="s">
        <v>835</v>
      </c>
      <c r="D500" s="223" t="s">
        <v>1343</v>
      </c>
    </row>
    <row r="501" spans="1:4" x14ac:dyDescent="0.2">
      <c r="A501" s="762">
        <v>500</v>
      </c>
      <c r="B501" s="881" t="s">
        <v>1883</v>
      </c>
      <c r="C501" s="258" t="s">
        <v>640</v>
      </c>
      <c r="D501" s="223" t="s">
        <v>1350</v>
      </c>
    </row>
    <row r="502" spans="1:4" x14ac:dyDescent="0.2">
      <c r="A502" s="762">
        <v>501</v>
      </c>
      <c r="B502" s="882" t="s">
        <v>1884</v>
      </c>
      <c r="C502" s="168" t="s">
        <v>641</v>
      </c>
      <c r="D502" s="223" t="s">
        <v>1351</v>
      </c>
    </row>
    <row r="503" spans="1:4" x14ac:dyDescent="0.2">
      <c r="A503" s="762">
        <v>502</v>
      </c>
      <c r="B503" s="882" t="s">
        <v>1885</v>
      </c>
      <c r="C503" s="168" t="s">
        <v>642</v>
      </c>
      <c r="D503" s="223" t="s">
        <v>1352</v>
      </c>
    </row>
    <row r="504" spans="1:4" x14ac:dyDescent="0.2">
      <c r="A504" s="762">
        <v>503</v>
      </c>
      <c r="B504" s="882" t="s">
        <v>1886</v>
      </c>
      <c r="C504" s="168" t="s">
        <v>643</v>
      </c>
      <c r="D504" s="223" t="s">
        <v>1353</v>
      </c>
    </row>
    <row r="505" spans="1:4" x14ac:dyDescent="0.2">
      <c r="A505" s="762">
        <v>504</v>
      </c>
      <c r="B505" s="882" t="s">
        <v>1887</v>
      </c>
      <c r="C505" s="168" t="s">
        <v>644</v>
      </c>
      <c r="D505" s="223" t="s">
        <v>1354</v>
      </c>
    </row>
    <row r="506" spans="1:4" ht="15.75" thickBot="1" x14ac:dyDescent="0.25">
      <c r="A506" s="762">
        <v>505</v>
      </c>
      <c r="B506" s="882" t="s">
        <v>1888</v>
      </c>
      <c r="C506" s="168" t="s">
        <v>645</v>
      </c>
      <c r="D506" s="223" t="s">
        <v>1355</v>
      </c>
    </row>
    <row r="507" spans="1:4" ht="25.5" x14ac:dyDescent="0.25">
      <c r="A507" s="762">
        <v>506</v>
      </c>
      <c r="B507" s="722" t="s">
        <v>1889</v>
      </c>
      <c r="C507" s="247" t="s">
        <v>448</v>
      </c>
      <c r="D507" s="223" t="s">
        <v>1356</v>
      </c>
    </row>
    <row r="508" spans="1:4" ht="18" x14ac:dyDescent="0.25">
      <c r="A508" s="762">
        <v>507</v>
      </c>
      <c r="B508" s="819" t="s">
        <v>1890</v>
      </c>
      <c r="C508" s="248" t="s">
        <v>887</v>
      </c>
      <c r="D508" s="223" t="s">
        <v>1357</v>
      </c>
    </row>
    <row r="509" spans="1:4" ht="16.5" thickBot="1" x14ac:dyDescent="0.3">
      <c r="A509" s="762">
        <v>508</v>
      </c>
      <c r="B509" s="883" t="s">
        <v>1891</v>
      </c>
      <c r="C509" s="182" t="s">
        <v>449</v>
      </c>
      <c r="D509" s="223" t="s">
        <v>1358</v>
      </c>
    </row>
    <row r="510" spans="1:4" ht="25.5" x14ac:dyDescent="0.25">
      <c r="A510" s="762">
        <v>509</v>
      </c>
      <c r="B510" s="722" t="s">
        <v>1892</v>
      </c>
      <c r="C510" s="247" t="s">
        <v>884</v>
      </c>
      <c r="D510" s="223" t="s">
        <v>1359</v>
      </c>
    </row>
    <row r="511" spans="1:4" ht="36" x14ac:dyDescent="0.25">
      <c r="A511" s="762">
        <v>510</v>
      </c>
      <c r="B511" s="825" t="s">
        <v>1893</v>
      </c>
      <c r="C511" s="779" t="s">
        <v>888</v>
      </c>
      <c r="D511" s="223" t="s">
        <v>1362</v>
      </c>
    </row>
    <row r="512" spans="1:4" ht="15.75" x14ac:dyDescent="0.25">
      <c r="A512" s="762">
        <v>511</v>
      </c>
      <c r="B512" s="826" t="s">
        <v>1894</v>
      </c>
      <c r="C512" s="249" t="s">
        <v>442</v>
      </c>
      <c r="D512" s="223" t="s">
        <v>1363</v>
      </c>
    </row>
    <row r="513" spans="1:4" ht="30" x14ac:dyDescent="0.25">
      <c r="A513" s="762">
        <v>512</v>
      </c>
      <c r="B513" s="884" t="s">
        <v>1895</v>
      </c>
      <c r="C513" s="250" t="s">
        <v>886</v>
      </c>
      <c r="D513" s="223" t="s">
        <v>1364</v>
      </c>
    </row>
    <row r="514" spans="1:4" ht="22.5" x14ac:dyDescent="0.25">
      <c r="A514" s="762">
        <v>513</v>
      </c>
      <c r="B514" s="839" t="s">
        <v>1896</v>
      </c>
      <c r="C514" s="246" t="s">
        <v>443</v>
      </c>
      <c r="D514" s="223" t="s">
        <v>1365</v>
      </c>
    </row>
    <row r="515" spans="1:4" ht="15.75" thickBot="1" x14ac:dyDescent="0.3">
      <c r="A515" s="762">
        <v>514</v>
      </c>
      <c r="B515" s="877" t="s">
        <v>1897</v>
      </c>
      <c r="C515" s="808" t="s">
        <v>444</v>
      </c>
      <c r="D515" s="223" t="s">
        <v>1366</v>
      </c>
    </row>
    <row r="516" spans="1:4" ht="15.75" thickBot="1" x14ac:dyDescent="0.3">
      <c r="A516" s="762">
        <v>515</v>
      </c>
      <c r="B516" s="877" t="s">
        <v>1898</v>
      </c>
      <c r="C516" s="808" t="s">
        <v>445</v>
      </c>
      <c r="D516" s="223" t="s">
        <v>1367</v>
      </c>
    </row>
    <row r="517" spans="1:4" ht="31.5" x14ac:dyDescent="0.25">
      <c r="A517" s="762">
        <v>516</v>
      </c>
      <c r="B517" s="826" t="s">
        <v>1899</v>
      </c>
      <c r="C517" s="249" t="s">
        <v>446</v>
      </c>
      <c r="D517" s="223" t="s">
        <v>1368</v>
      </c>
    </row>
    <row r="518" spans="1:4" ht="60.75" thickBot="1" x14ac:dyDescent="0.3">
      <c r="A518" s="762">
        <v>517</v>
      </c>
      <c r="B518" s="885" t="s">
        <v>1900</v>
      </c>
      <c r="C518" s="815" t="s">
        <v>447</v>
      </c>
      <c r="D518" s="223" t="s">
        <v>1369</v>
      </c>
    </row>
    <row r="519" spans="1:4" ht="31.5" x14ac:dyDescent="0.25">
      <c r="A519" s="762">
        <v>518</v>
      </c>
      <c r="B519" s="826" t="s">
        <v>1901</v>
      </c>
      <c r="C519" s="809" t="s">
        <v>1411</v>
      </c>
      <c r="D519" s="740"/>
    </row>
    <row r="520" spans="1:4" ht="31.5" x14ac:dyDescent="0.25">
      <c r="A520" s="762">
        <v>519</v>
      </c>
      <c r="B520" s="826" t="s">
        <v>1902</v>
      </c>
      <c r="C520" s="809" t="s">
        <v>1410</v>
      </c>
      <c r="D520" s="740"/>
    </row>
    <row r="521" spans="1:4" x14ac:dyDescent="0.25">
      <c r="D521" s="740"/>
    </row>
  </sheetData>
  <sheetProtection sheet="1" objects="1" scenarios="1" formatCells="0" formatColumns="0" formatRows="0"/>
  <autoFilter ref="A1:D520"/>
  <conditionalFormatting sqref="C262:C264 C266:C287 C289:C294 C297 C300">
    <cfRule type="expression" dxfId="2" priority="3">
      <formula>INDEX($V:$V,MATCH(MAX(INDIRECT(ADDRESS(1,3)&amp;":"&amp;ADDRESS(ROW(D262),3))),$C:$C,0))</formula>
    </cfRule>
  </conditionalFormatting>
  <conditionalFormatting sqref="B284">
    <cfRule type="expression" dxfId="1" priority="2">
      <formula>INDEX($V:$V,MATCH(MAX(INDIRECT(ADDRESS(1,3)&amp;":"&amp;ADDRESS(ROW(#REF!),3))),$C:$C,0))</formula>
    </cfRule>
  </conditionalFormatting>
  <conditionalFormatting sqref="B285:B287">
    <cfRule type="expression" dxfId="0" priority="1">
      <formula>INDEX($V:$V,MATCH(MAX(INDIRECT(ADDRESS(1,3)&amp;":"&amp;ADDRESS(ROW(#REF!),3))),$C:$C,0))</formula>
    </cfRule>
  </conditionalFormatting>
  <dataValidations count="1">
    <dataValidation type="list" allowBlank="1" showInputMessage="1" sqref="C255 C253">
      <formula1>CNTR_ListExistMeasures</formula1>
    </dataValidation>
  </dataValidations>
  <hyperlinks>
    <hyperlink ref="C14" location="JUMP_TOC_Home" display="Table of contents"/>
    <hyperlink ref="C18" r:id="rId1" display="http://ec.europa.eu/clima/documentation/ets/docs/decision_benchmarking_15_dec_en.pdf. "/>
    <hyperlink ref="C20" r:id="rId2" display="https://ec.europa.eu/info/law/better-regulation/initiatives/ares-2018-5486983_en"/>
    <hyperlink ref="C24" r:id="rId3"/>
    <hyperlink ref="C53" r:id="rId4"/>
    <hyperlink ref="C55" r:id="rId5"/>
    <hyperlink ref="B14" r:id="rId6" location="Translations!JUMP_TOC_Home" display="../Book1.xlsx - Translations!JUMP_TOC_Home"/>
    <hyperlink ref="B18" r:id="rId7" display="http://ec.europa.eu/clima/documentation/ets/docs/decision_benchmarking_15_dec_en.pdf."/>
    <hyperlink ref="B20" r:id="rId8" display="https://ec.europa.eu/info/law/better-regulation/initiatives/ares-2018-5486983_en"/>
    <hyperlink ref="B24" r:id="rId9"/>
    <hyperlink ref="B53" r:id="rId10" display="http://eur-lex.europa.eu/en/index.htm"/>
    <hyperlink ref="B55" r:id="rId11"/>
  </hyperlinks>
  <pageMargins left="0.7" right="0.7" top="0.78740157499999996" bottom="0.78740157499999996" header="0.3" footer="0.3"/>
  <pageSetup paperSize="9" orientation="portrait"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indexed="57"/>
    <pageSetUpPr fitToPage="1"/>
  </sheetPr>
  <dimension ref="A1:E90"/>
  <sheetViews>
    <sheetView workbookViewId="0">
      <selection activeCell="N15" sqref="N15"/>
    </sheetView>
  </sheetViews>
  <sheetFormatPr defaultColWidth="9.140625" defaultRowHeight="12.75" x14ac:dyDescent="0.2"/>
  <cols>
    <col min="1" max="1" width="23.42578125" style="4" customWidth="1"/>
    <col min="2" max="2" width="34.7109375" style="4" customWidth="1"/>
    <col min="3" max="3" width="15.140625" style="4" customWidth="1"/>
    <col min="4" max="4" width="15.42578125" style="4" customWidth="1"/>
    <col min="5" max="256" width="9.140625" style="4"/>
    <col min="257" max="257" width="23.42578125" style="4" customWidth="1"/>
    <col min="258" max="258" width="34.7109375" style="4" customWidth="1"/>
    <col min="259" max="259" width="15.140625" style="4" customWidth="1"/>
    <col min="260" max="260" width="15.42578125" style="4" customWidth="1"/>
    <col min="261" max="512" width="9.140625" style="4"/>
    <col min="513" max="513" width="23.42578125" style="4" customWidth="1"/>
    <col min="514" max="514" width="34.7109375" style="4" customWidth="1"/>
    <col min="515" max="515" width="15.140625" style="4" customWidth="1"/>
    <col min="516" max="516" width="15.42578125" style="4" customWidth="1"/>
    <col min="517" max="768" width="9.140625" style="4"/>
    <col min="769" max="769" width="23.42578125" style="4" customWidth="1"/>
    <col min="770" max="770" width="34.7109375" style="4" customWidth="1"/>
    <col min="771" max="771" width="15.140625" style="4" customWidth="1"/>
    <col min="772" max="772" width="15.42578125" style="4" customWidth="1"/>
    <col min="773" max="1024" width="9.140625" style="4"/>
    <col min="1025" max="1025" width="23.42578125" style="4" customWidth="1"/>
    <col min="1026" max="1026" width="34.7109375" style="4" customWidth="1"/>
    <col min="1027" max="1027" width="15.140625" style="4" customWidth="1"/>
    <col min="1028" max="1028" width="15.42578125" style="4" customWidth="1"/>
    <col min="1029" max="1280" width="9.140625" style="4"/>
    <col min="1281" max="1281" width="23.42578125" style="4" customWidth="1"/>
    <col min="1282" max="1282" width="34.7109375" style="4" customWidth="1"/>
    <col min="1283" max="1283" width="15.140625" style="4" customWidth="1"/>
    <col min="1284" max="1284" width="15.42578125" style="4" customWidth="1"/>
    <col min="1285" max="1536" width="9.140625" style="4"/>
    <col min="1537" max="1537" width="23.42578125" style="4" customWidth="1"/>
    <col min="1538" max="1538" width="34.7109375" style="4" customWidth="1"/>
    <col min="1539" max="1539" width="15.140625" style="4" customWidth="1"/>
    <col min="1540" max="1540" width="15.42578125" style="4" customWidth="1"/>
    <col min="1541" max="1792" width="9.140625" style="4"/>
    <col min="1793" max="1793" width="23.42578125" style="4" customWidth="1"/>
    <col min="1794" max="1794" width="34.7109375" style="4" customWidth="1"/>
    <col min="1795" max="1795" width="15.140625" style="4" customWidth="1"/>
    <col min="1796" max="1796" width="15.42578125" style="4" customWidth="1"/>
    <col min="1797" max="2048" width="9.140625" style="4"/>
    <col min="2049" max="2049" width="23.42578125" style="4" customWidth="1"/>
    <col min="2050" max="2050" width="34.7109375" style="4" customWidth="1"/>
    <col min="2051" max="2051" width="15.140625" style="4" customWidth="1"/>
    <col min="2052" max="2052" width="15.42578125" style="4" customWidth="1"/>
    <col min="2053" max="2304" width="9.140625" style="4"/>
    <col min="2305" max="2305" width="23.42578125" style="4" customWidth="1"/>
    <col min="2306" max="2306" width="34.7109375" style="4" customWidth="1"/>
    <col min="2307" max="2307" width="15.140625" style="4" customWidth="1"/>
    <col min="2308" max="2308" width="15.42578125" style="4" customWidth="1"/>
    <col min="2309" max="2560" width="9.140625" style="4"/>
    <col min="2561" max="2561" width="23.42578125" style="4" customWidth="1"/>
    <col min="2562" max="2562" width="34.7109375" style="4" customWidth="1"/>
    <col min="2563" max="2563" width="15.140625" style="4" customWidth="1"/>
    <col min="2564" max="2564" width="15.42578125" style="4" customWidth="1"/>
    <col min="2565" max="2816" width="9.140625" style="4"/>
    <col min="2817" max="2817" width="23.42578125" style="4" customWidth="1"/>
    <col min="2818" max="2818" width="34.7109375" style="4" customWidth="1"/>
    <col min="2819" max="2819" width="15.140625" style="4" customWidth="1"/>
    <col min="2820" max="2820" width="15.42578125" style="4" customWidth="1"/>
    <col min="2821" max="3072" width="9.140625" style="4"/>
    <col min="3073" max="3073" width="23.42578125" style="4" customWidth="1"/>
    <col min="3074" max="3074" width="34.7109375" style="4" customWidth="1"/>
    <col min="3075" max="3075" width="15.140625" style="4" customWidth="1"/>
    <col min="3076" max="3076" width="15.42578125" style="4" customWidth="1"/>
    <col min="3077" max="3328" width="9.140625" style="4"/>
    <col min="3329" max="3329" width="23.42578125" style="4" customWidth="1"/>
    <col min="3330" max="3330" width="34.7109375" style="4" customWidth="1"/>
    <col min="3331" max="3331" width="15.140625" style="4" customWidth="1"/>
    <col min="3332" max="3332" width="15.42578125" style="4" customWidth="1"/>
    <col min="3333" max="3584" width="9.140625" style="4"/>
    <col min="3585" max="3585" width="23.42578125" style="4" customWidth="1"/>
    <col min="3586" max="3586" width="34.7109375" style="4" customWidth="1"/>
    <col min="3587" max="3587" width="15.140625" style="4" customWidth="1"/>
    <col min="3588" max="3588" width="15.42578125" style="4" customWidth="1"/>
    <col min="3589" max="3840" width="9.140625" style="4"/>
    <col min="3841" max="3841" width="23.42578125" style="4" customWidth="1"/>
    <col min="3842" max="3842" width="34.7109375" style="4" customWidth="1"/>
    <col min="3843" max="3843" width="15.140625" style="4" customWidth="1"/>
    <col min="3844" max="3844" width="15.42578125" style="4" customWidth="1"/>
    <col min="3845" max="4096" width="9.140625" style="4"/>
    <col min="4097" max="4097" width="23.42578125" style="4" customWidth="1"/>
    <col min="4098" max="4098" width="34.7109375" style="4" customWidth="1"/>
    <col min="4099" max="4099" width="15.140625" style="4" customWidth="1"/>
    <col min="4100" max="4100" width="15.42578125" style="4" customWidth="1"/>
    <col min="4101" max="4352" width="9.140625" style="4"/>
    <col min="4353" max="4353" width="23.42578125" style="4" customWidth="1"/>
    <col min="4354" max="4354" width="34.7109375" style="4" customWidth="1"/>
    <col min="4355" max="4355" width="15.140625" style="4" customWidth="1"/>
    <col min="4356" max="4356" width="15.42578125" style="4" customWidth="1"/>
    <col min="4357" max="4608" width="9.140625" style="4"/>
    <col min="4609" max="4609" width="23.42578125" style="4" customWidth="1"/>
    <col min="4610" max="4610" width="34.7109375" style="4" customWidth="1"/>
    <col min="4611" max="4611" width="15.140625" style="4" customWidth="1"/>
    <col min="4612" max="4612" width="15.42578125" style="4" customWidth="1"/>
    <col min="4613" max="4864" width="9.140625" style="4"/>
    <col min="4865" max="4865" width="23.42578125" style="4" customWidth="1"/>
    <col min="4866" max="4866" width="34.7109375" style="4" customWidth="1"/>
    <col min="4867" max="4867" width="15.140625" style="4" customWidth="1"/>
    <col min="4868" max="4868" width="15.42578125" style="4" customWidth="1"/>
    <col min="4869" max="5120" width="9.140625" style="4"/>
    <col min="5121" max="5121" width="23.42578125" style="4" customWidth="1"/>
    <col min="5122" max="5122" width="34.7109375" style="4" customWidth="1"/>
    <col min="5123" max="5123" width="15.140625" style="4" customWidth="1"/>
    <col min="5124" max="5124" width="15.42578125" style="4" customWidth="1"/>
    <col min="5125" max="5376" width="9.140625" style="4"/>
    <col min="5377" max="5377" width="23.42578125" style="4" customWidth="1"/>
    <col min="5378" max="5378" width="34.7109375" style="4" customWidth="1"/>
    <col min="5379" max="5379" width="15.140625" style="4" customWidth="1"/>
    <col min="5380" max="5380" width="15.42578125" style="4" customWidth="1"/>
    <col min="5381" max="5632" width="9.140625" style="4"/>
    <col min="5633" max="5633" width="23.42578125" style="4" customWidth="1"/>
    <col min="5634" max="5634" width="34.7109375" style="4" customWidth="1"/>
    <col min="5635" max="5635" width="15.140625" style="4" customWidth="1"/>
    <col min="5636" max="5636" width="15.42578125" style="4" customWidth="1"/>
    <col min="5637" max="5888" width="9.140625" style="4"/>
    <col min="5889" max="5889" width="23.42578125" style="4" customWidth="1"/>
    <col min="5890" max="5890" width="34.7109375" style="4" customWidth="1"/>
    <col min="5891" max="5891" width="15.140625" style="4" customWidth="1"/>
    <col min="5892" max="5892" width="15.42578125" style="4" customWidth="1"/>
    <col min="5893" max="6144" width="9.140625" style="4"/>
    <col min="6145" max="6145" width="23.42578125" style="4" customWidth="1"/>
    <col min="6146" max="6146" width="34.7109375" style="4" customWidth="1"/>
    <col min="6147" max="6147" width="15.140625" style="4" customWidth="1"/>
    <col min="6148" max="6148" width="15.42578125" style="4" customWidth="1"/>
    <col min="6149" max="6400" width="9.140625" style="4"/>
    <col min="6401" max="6401" width="23.42578125" style="4" customWidth="1"/>
    <col min="6402" max="6402" width="34.7109375" style="4" customWidth="1"/>
    <col min="6403" max="6403" width="15.140625" style="4" customWidth="1"/>
    <col min="6404" max="6404" width="15.42578125" style="4" customWidth="1"/>
    <col min="6405" max="6656" width="9.140625" style="4"/>
    <col min="6657" max="6657" width="23.42578125" style="4" customWidth="1"/>
    <col min="6658" max="6658" width="34.7109375" style="4" customWidth="1"/>
    <col min="6659" max="6659" width="15.140625" style="4" customWidth="1"/>
    <col min="6660" max="6660" width="15.42578125" style="4" customWidth="1"/>
    <col min="6661" max="6912" width="9.140625" style="4"/>
    <col min="6913" max="6913" width="23.42578125" style="4" customWidth="1"/>
    <col min="6914" max="6914" width="34.7109375" style="4" customWidth="1"/>
    <col min="6915" max="6915" width="15.140625" style="4" customWidth="1"/>
    <col min="6916" max="6916" width="15.42578125" style="4" customWidth="1"/>
    <col min="6917" max="7168" width="9.140625" style="4"/>
    <col min="7169" max="7169" width="23.42578125" style="4" customWidth="1"/>
    <col min="7170" max="7170" width="34.7109375" style="4" customWidth="1"/>
    <col min="7171" max="7171" width="15.140625" style="4" customWidth="1"/>
    <col min="7172" max="7172" width="15.42578125" style="4" customWidth="1"/>
    <col min="7173" max="7424" width="9.140625" style="4"/>
    <col min="7425" max="7425" width="23.42578125" style="4" customWidth="1"/>
    <col min="7426" max="7426" width="34.7109375" style="4" customWidth="1"/>
    <col min="7427" max="7427" width="15.140625" style="4" customWidth="1"/>
    <col min="7428" max="7428" width="15.42578125" style="4" customWidth="1"/>
    <col min="7429" max="7680" width="9.140625" style="4"/>
    <col min="7681" max="7681" width="23.42578125" style="4" customWidth="1"/>
    <col min="7682" max="7682" width="34.7109375" style="4" customWidth="1"/>
    <col min="7683" max="7683" width="15.140625" style="4" customWidth="1"/>
    <col min="7684" max="7684" width="15.42578125" style="4" customWidth="1"/>
    <col min="7685" max="7936" width="9.140625" style="4"/>
    <col min="7937" max="7937" width="23.42578125" style="4" customWidth="1"/>
    <col min="7938" max="7938" width="34.7109375" style="4" customWidth="1"/>
    <col min="7939" max="7939" width="15.140625" style="4" customWidth="1"/>
    <col min="7940" max="7940" width="15.42578125" style="4" customWidth="1"/>
    <col min="7941" max="8192" width="9.140625" style="4"/>
    <col min="8193" max="8193" width="23.42578125" style="4" customWidth="1"/>
    <col min="8194" max="8194" width="34.7109375" style="4" customWidth="1"/>
    <col min="8195" max="8195" width="15.140625" style="4" customWidth="1"/>
    <col min="8196" max="8196" width="15.42578125" style="4" customWidth="1"/>
    <col min="8197" max="8448" width="9.140625" style="4"/>
    <col min="8449" max="8449" width="23.42578125" style="4" customWidth="1"/>
    <col min="8450" max="8450" width="34.7109375" style="4" customWidth="1"/>
    <col min="8451" max="8451" width="15.140625" style="4" customWidth="1"/>
    <col min="8452" max="8452" width="15.42578125" style="4" customWidth="1"/>
    <col min="8453" max="8704" width="9.140625" style="4"/>
    <col min="8705" max="8705" width="23.42578125" style="4" customWidth="1"/>
    <col min="8706" max="8706" width="34.7109375" style="4" customWidth="1"/>
    <col min="8707" max="8707" width="15.140625" style="4" customWidth="1"/>
    <col min="8708" max="8708" width="15.42578125" style="4" customWidth="1"/>
    <col min="8709" max="8960" width="9.140625" style="4"/>
    <col min="8961" max="8961" width="23.42578125" style="4" customWidth="1"/>
    <col min="8962" max="8962" width="34.7109375" style="4" customWidth="1"/>
    <col min="8963" max="8963" width="15.140625" style="4" customWidth="1"/>
    <col min="8964" max="8964" width="15.42578125" style="4" customWidth="1"/>
    <col min="8965" max="9216" width="9.140625" style="4"/>
    <col min="9217" max="9217" width="23.42578125" style="4" customWidth="1"/>
    <col min="9218" max="9218" width="34.7109375" style="4" customWidth="1"/>
    <col min="9219" max="9219" width="15.140625" style="4" customWidth="1"/>
    <col min="9220" max="9220" width="15.42578125" style="4" customWidth="1"/>
    <col min="9221" max="9472" width="9.140625" style="4"/>
    <col min="9473" max="9473" width="23.42578125" style="4" customWidth="1"/>
    <col min="9474" max="9474" width="34.7109375" style="4" customWidth="1"/>
    <col min="9475" max="9475" width="15.140625" style="4" customWidth="1"/>
    <col min="9476" max="9476" width="15.42578125" style="4" customWidth="1"/>
    <col min="9477" max="9728" width="9.140625" style="4"/>
    <col min="9729" max="9729" width="23.42578125" style="4" customWidth="1"/>
    <col min="9730" max="9730" width="34.7109375" style="4" customWidth="1"/>
    <col min="9731" max="9731" width="15.140625" style="4" customWidth="1"/>
    <col min="9732" max="9732" width="15.42578125" style="4" customWidth="1"/>
    <col min="9733" max="9984" width="9.140625" style="4"/>
    <col min="9985" max="9985" width="23.42578125" style="4" customWidth="1"/>
    <col min="9986" max="9986" width="34.7109375" style="4" customWidth="1"/>
    <col min="9987" max="9987" width="15.140625" style="4" customWidth="1"/>
    <col min="9988" max="9988" width="15.42578125" style="4" customWidth="1"/>
    <col min="9989" max="10240" width="9.140625" style="4"/>
    <col min="10241" max="10241" width="23.42578125" style="4" customWidth="1"/>
    <col min="10242" max="10242" width="34.7109375" style="4" customWidth="1"/>
    <col min="10243" max="10243" width="15.140625" style="4" customWidth="1"/>
    <col min="10244" max="10244" width="15.42578125" style="4" customWidth="1"/>
    <col min="10245" max="10496" width="9.140625" style="4"/>
    <col min="10497" max="10497" width="23.42578125" style="4" customWidth="1"/>
    <col min="10498" max="10498" width="34.7109375" style="4" customWidth="1"/>
    <col min="10499" max="10499" width="15.140625" style="4" customWidth="1"/>
    <col min="10500" max="10500" width="15.42578125" style="4" customWidth="1"/>
    <col min="10501" max="10752" width="9.140625" style="4"/>
    <col min="10753" max="10753" width="23.42578125" style="4" customWidth="1"/>
    <col min="10754" max="10754" width="34.7109375" style="4" customWidth="1"/>
    <col min="10755" max="10755" width="15.140625" style="4" customWidth="1"/>
    <col min="10756" max="10756" width="15.42578125" style="4" customWidth="1"/>
    <col min="10757" max="11008" width="9.140625" style="4"/>
    <col min="11009" max="11009" width="23.42578125" style="4" customWidth="1"/>
    <col min="11010" max="11010" width="34.7109375" style="4" customWidth="1"/>
    <col min="11011" max="11011" width="15.140625" style="4" customWidth="1"/>
    <col min="11012" max="11012" width="15.42578125" style="4" customWidth="1"/>
    <col min="11013" max="11264" width="9.140625" style="4"/>
    <col min="11265" max="11265" width="23.42578125" style="4" customWidth="1"/>
    <col min="11266" max="11266" width="34.7109375" style="4" customWidth="1"/>
    <col min="11267" max="11267" width="15.140625" style="4" customWidth="1"/>
    <col min="11268" max="11268" width="15.42578125" style="4" customWidth="1"/>
    <col min="11269" max="11520" width="9.140625" style="4"/>
    <col min="11521" max="11521" width="23.42578125" style="4" customWidth="1"/>
    <col min="11522" max="11522" width="34.7109375" style="4" customWidth="1"/>
    <col min="11523" max="11523" width="15.140625" style="4" customWidth="1"/>
    <col min="11524" max="11524" width="15.42578125" style="4" customWidth="1"/>
    <col min="11525" max="11776" width="9.140625" style="4"/>
    <col min="11777" max="11777" width="23.42578125" style="4" customWidth="1"/>
    <col min="11778" max="11778" width="34.7109375" style="4" customWidth="1"/>
    <col min="11779" max="11779" width="15.140625" style="4" customWidth="1"/>
    <col min="11780" max="11780" width="15.42578125" style="4" customWidth="1"/>
    <col min="11781" max="12032" width="9.140625" style="4"/>
    <col min="12033" max="12033" width="23.42578125" style="4" customWidth="1"/>
    <col min="12034" max="12034" width="34.7109375" style="4" customWidth="1"/>
    <col min="12035" max="12035" width="15.140625" style="4" customWidth="1"/>
    <col min="12036" max="12036" width="15.42578125" style="4" customWidth="1"/>
    <col min="12037" max="12288" width="9.140625" style="4"/>
    <col min="12289" max="12289" width="23.42578125" style="4" customWidth="1"/>
    <col min="12290" max="12290" width="34.7109375" style="4" customWidth="1"/>
    <col min="12291" max="12291" width="15.140625" style="4" customWidth="1"/>
    <col min="12292" max="12292" width="15.42578125" style="4" customWidth="1"/>
    <col min="12293" max="12544" width="9.140625" style="4"/>
    <col min="12545" max="12545" width="23.42578125" style="4" customWidth="1"/>
    <col min="12546" max="12546" width="34.7109375" style="4" customWidth="1"/>
    <col min="12547" max="12547" width="15.140625" style="4" customWidth="1"/>
    <col min="12548" max="12548" width="15.42578125" style="4" customWidth="1"/>
    <col min="12549" max="12800" width="9.140625" style="4"/>
    <col min="12801" max="12801" width="23.42578125" style="4" customWidth="1"/>
    <col min="12802" max="12802" width="34.7109375" style="4" customWidth="1"/>
    <col min="12803" max="12803" width="15.140625" style="4" customWidth="1"/>
    <col min="12804" max="12804" width="15.42578125" style="4" customWidth="1"/>
    <col min="12805" max="13056" width="9.140625" style="4"/>
    <col min="13057" max="13057" width="23.42578125" style="4" customWidth="1"/>
    <col min="13058" max="13058" width="34.7109375" style="4" customWidth="1"/>
    <col min="13059" max="13059" width="15.140625" style="4" customWidth="1"/>
    <col min="13060" max="13060" width="15.42578125" style="4" customWidth="1"/>
    <col min="13061" max="13312" width="9.140625" style="4"/>
    <col min="13313" max="13313" width="23.42578125" style="4" customWidth="1"/>
    <col min="13314" max="13314" width="34.7109375" style="4" customWidth="1"/>
    <col min="13315" max="13315" width="15.140625" style="4" customWidth="1"/>
    <col min="13316" max="13316" width="15.42578125" style="4" customWidth="1"/>
    <col min="13317" max="13568" width="9.140625" style="4"/>
    <col min="13569" max="13569" width="23.42578125" style="4" customWidth="1"/>
    <col min="13570" max="13570" width="34.7109375" style="4" customWidth="1"/>
    <col min="13571" max="13571" width="15.140625" style="4" customWidth="1"/>
    <col min="13572" max="13572" width="15.42578125" style="4" customWidth="1"/>
    <col min="13573" max="13824" width="9.140625" style="4"/>
    <col min="13825" max="13825" width="23.42578125" style="4" customWidth="1"/>
    <col min="13826" max="13826" width="34.7109375" style="4" customWidth="1"/>
    <col min="13827" max="13827" width="15.140625" style="4" customWidth="1"/>
    <col min="13828" max="13828" width="15.42578125" style="4" customWidth="1"/>
    <col min="13829" max="14080" width="9.140625" style="4"/>
    <col min="14081" max="14081" width="23.42578125" style="4" customWidth="1"/>
    <col min="14082" max="14082" width="34.7109375" style="4" customWidth="1"/>
    <col min="14083" max="14083" width="15.140625" style="4" customWidth="1"/>
    <col min="14084" max="14084" width="15.42578125" style="4" customWidth="1"/>
    <col min="14085" max="14336" width="9.140625" style="4"/>
    <col min="14337" max="14337" width="23.42578125" style="4" customWidth="1"/>
    <col min="14338" max="14338" width="34.7109375" style="4" customWidth="1"/>
    <col min="14339" max="14339" width="15.140625" style="4" customWidth="1"/>
    <col min="14340" max="14340" width="15.42578125" style="4" customWidth="1"/>
    <col min="14341" max="14592" width="9.140625" style="4"/>
    <col min="14593" max="14593" width="23.42578125" style="4" customWidth="1"/>
    <col min="14594" max="14594" width="34.7109375" style="4" customWidth="1"/>
    <col min="14595" max="14595" width="15.140625" style="4" customWidth="1"/>
    <col min="14596" max="14596" width="15.42578125" style="4" customWidth="1"/>
    <col min="14597" max="14848" width="9.140625" style="4"/>
    <col min="14849" max="14849" width="23.42578125" style="4" customWidth="1"/>
    <col min="14850" max="14850" width="34.7109375" style="4" customWidth="1"/>
    <col min="14851" max="14851" width="15.140625" style="4" customWidth="1"/>
    <col min="14852" max="14852" width="15.42578125" style="4" customWidth="1"/>
    <col min="14853" max="15104" width="9.140625" style="4"/>
    <col min="15105" max="15105" width="23.42578125" style="4" customWidth="1"/>
    <col min="15106" max="15106" width="34.7109375" style="4" customWidth="1"/>
    <col min="15107" max="15107" width="15.140625" style="4" customWidth="1"/>
    <col min="15108" max="15108" width="15.42578125" style="4" customWidth="1"/>
    <col min="15109" max="15360" width="9.140625" style="4"/>
    <col min="15361" max="15361" width="23.42578125" style="4" customWidth="1"/>
    <col min="15362" max="15362" width="34.7109375" style="4" customWidth="1"/>
    <col min="15363" max="15363" width="15.140625" style="4" customWidth="1"/>
    <col min="15364" max="15364" width="15.42578125" style="4" customWidth="1"/>
    <col min="15365" max="15616" width="9.140625" style="4"/>
    <col min="15617" max="15617" width="23.42578125" style="4" customWidth="1"/>
    <col min="15618" max="15618" width="34.7109375" style="4" customWidth="1"/>
    <col min="15619" max="15619" width="15.140625" style="4" customWidth="1"/>
    <col min="15620" max="15620" width="15.42578125" style="4" customWidth="1"/>
    <col min="15621" max="15872" width="9.140625" style="4"/>
    <col min="15873" max="15873" width="23.42578125" style="4" customWidth="1"/>
    <col min="15874" max="15874" width="34.7109375" style="4" customWidth="1"/>
    <col min="15875" max="15875" width="15.140625" style="4" customWidth="1"/>
    <col min="15876" max="15876" width="15.42578125" style="4" customWidth="1"/>
    <col min="15877" max="16128" width="9.140625" style="4"/>
    <col min="16129" max="16129" width="23.42578125" style="4" customWidth="1"/>
    <col min="16130" max="16130" width="34.7109375" style="4" customWidth="1"/>
    <col min="16131" max="16131" width="15.140625" style="4" customWidth="1"/>
    <col min="16132" max="16132" width="15.42578125" style="4" customWidth="1"/>
    <col min="16133" max="16384" width="9.140625" style="4"/>
  </cols>
  <sheetData>
    <row r="1" spans="1:5" ht="13.5" thickBot="1" x14ac:dyDescent="0.25">
      <c r="A1" s="33" t="s">
        <v>263</v>
      </c>
    </row>
    <row r="2" spans="1:5" ht="13.5" thickBot="1" x14ac:dyDescent="0.25">
      <c r="A2" s="34" t="s">
        <v>264</v>
      </c>
      <c r="B2" s="35" t="s">
        <v>705</v>
      </c>
    </row>
    <row r="3" spans="1:5" ht="13.5" thickBot="1" x14ac:dyDescent="0.25">
      <c r="A3" s="36" t="s">
        <v>265</v>
      </c>
      <c r="B3" s="37">
        <v>45394</v>
      </c>
      <c r="C3" s="38" t="str">
        <f>IF(ISNUMBER(MATCH(B3,A14:A26,0)),VLOOKUP(B3,A14:B26,2,FALSE),"---")</f>
        <v>CNP Template_COM_bg_120424.xls</v>
      </c>
      <c r="D3" s="39"/>
      <c r="E3" s="40"/>
    </row>
    <row r="4" spans="1:5" x14ac:dyDescent="0.2">
      <c r="A4" s="41" t="s">
        <v>266</v>
      </c>
      <c r="B4" s="42" t="s">
        <v>267</v>
      </c>
    </row>
    <row r="5" spans="1:5" ht="13.5" thickBot="1" x14ac:dyDescent="0.25">
      <c r="A5" s="43" t="s">
        <v>268</v>
      </c>
      <c r="B5" s="44" t="s">
        <v>281</v>
      </c>
    </row>
    <row r="7" spans="1:5" x14ac:dyDescent="0.2">
      <c r="A7" s="45" t="s">
        <v>270</v>
      </c>
    </row>
    <row r="8" spans="1:5" x14ac:dyDescent="0.2">
      <c r="A8" s="46" t="s">
        <v>704</v>
      </c>
      <c r="B8" s="47"/>
      <c r="C8" s="48" t="s">
        <v>836</v>
      </c>
    </row>
    <row r="9" spans="1:5" x14ac:dyDescent="0.2">
      <c r="A9" s="46" t="s">
        <v>705</v>
      </c>
      <c r="B9" s="47"/>
      <c r="C9" s="48" t="s">
        <v>703</v>
      </c>
    </row>
    <row r="10" spans="1:5" x14ac:dyDescent="0.2">
      <c r="A10" s="46"/>
      <c r="B10" s="47"/>
      <c r="C10" s="48"/>
    </row>
    <row r="11" spans="1:5" x14ac:dyDescent="0.2">
      <c r="A11" s="46"/>
      <c r="B11" s="47"/>
      <c r="C11" s="48"/>
    </row>
    <row r="12" spans="1:5" x14ac:dyDescent="0.2">
      <c r="A12" s="49"/>
    </row>
    <row r="13" spans="1:5" x14ac:dyDescent="0.2">
      <c r="A13" s="50" t="s">
        <v>271</v>
      </c>
      <c r="B13" s="51" t="s">
        <v>272</v>
      </c>
      <c r="C13" s="51" t="s">
        <v>273</v>
      </c>
      <c r="D13" s="52"/>
    </row>
    <row r="14" spans="1:5" x14ac:dyDescent="0.2">
      <c r="A14" s="53">
        <v>45343</v>
      </c>
      <c r="B14" s="54" t="str">
        <f>IF(ISBLANK($A14),"---", VLOOKUP($B$2,$A$8:$C$11,3,0) &amp; "_" &amp; VLOOKUP($B$4,$A$31:$B$63,2,0)&amp;"_"&amp;VLOOKUP($B$5,$A$66:$B$90,2,0)&amp;"_"&amp; TEXT(DAY($A14),"0#")&amp; TEXT(MONTH($A14),"0#")&amp; TEXT(YEAR($A14)-2000,"0#")&amp;".xls")</f>
        <v>CNP Template_COM_bg_210224.xls</v>
      </c>
      <c r="C14" s="55" t="s">
        <v>1415</v>
      </c>
      <c r="D14" s="56"/>
    </row>
    <row r="15" spans="1:5" x14ac:dyDescent="0.2">
      <c r="A15" s="57">
        <v>45394</v>
      </c>
      <c r="B15" s="58" t="str">
        <f t="shared" ref="B15:B28" si="0">IF(ISBLANK($A15),"---", VLOOKUP($B$2,$A$8:$C$11,3,0) &amp; "_" &amp; VLOOKUP($B$4,$A$31:$B$63,2,0)&amp;"_"&amp;VLOOKUP($B$5,$A$66:$B$90,2,0)&amp;"_"&amp; TEXT(DAY($A15),"0#")&amp; TEXT(MONTH($A15),"0#")&amp; TEXT(YEAR($A15)-2000,"0#")&amp;".xls")</f>
        <v>CNP Template_COM_bg_120424.xls</v>
      </c>
      <c r="C15" s="59"/>
      <c r="D15" s="60"/>
    </row>
    <row r="16" spans="1:5" x14ac:dyDescent="0.2">
      <c r="A16" s="57"/>
      <c r="B16" s="58" t="str">
        <f t="shared" si="0"/>
        <v>---</v>
      </c>
      <c r="C16" s="59"/>
      <c r="D16" s="60"/>
    </row>
    <row r="17" spans="1:4" x14ac:dyDescent="0.2">
      <c r="A17" s="57"/>
      <c r="B17" s="58" t="str">
        <f t="shared" si="0"/>
        <v>---</v>
      </c>
      <c r="C17" s="59"/>
      <c r="D17" s="60"/>
    </row>
    <row r="18" spans="1:4" x14ac:dyDescent="0.2">
      <c r="A18" s="57"/>
      <c r="B18" s="58" t="str">
        <f t="shared" si="0"/>
        <v>---</v>
      </c>
      <c r="C18" s="59"/>
      <c r="D18" s="60"/>
    </row>
    <row r="19" spans="1:4" x14ac:dyDescent="0.2">
      <c r="A19" s="57"/>
      <c r="B19" s="58" t="str">
        <f t="shared" si="0"/>
        <v>---</v>
      </c>
      <c r="C19" s="61"/>
      <c r="D19" s="60"/>
    </row>
    <row r="20" spans="1:4" x14ac:dyDescent="0.2">
      <c r="A20" s="57"/>
      <c r="B20" s="58" t="str">
        <f t="shared" si="0"/>
        <v>---</v>
      </c>
      <c r="C20" s="59"/>
      <c r="D20" s="60"/>
    </row>
    <row r="21" spans="1:4" x14ac:dyDescent="0.2">
      <c r="A21" s="57"/>
      <c r="B21" s="58" t="str">
        <f t="shared" si="0"/>
        <v>---</v>
      </c>
      <c r="C21" s="59"/>
      <c r="D21" s="60"/>
    </row>
    <row r="22" spans="1:4" x14ac:dyDescent="0.2">
      <c r="A22" s="57"/>
      <c r="B22" s="58" t="str">
        <f t="shared" si="0"/>
        <v>---</v>
      </c>
      <c r="C22" s="59"/>
      <c r="D22" s="60"/>
    </row>
    <row r="23" spans="1:4" x14ac:dyDescent="0.2">
      <c r="A23" s="57"/>
      <c r="B23" s="58" t="str">
        <f t="shared" si="0"/>
        <v>---</v>
      </c>
      <c r="C23" s="59"/>
      <c r="D23" s="60"/>
    </row>
    <row r="24" spans="1:4" x14ac:dyDescent="0.2">
      <c r="A24" s="57"/>
      <c r="B24" s="58" t="str">
        <f t="shared" si="0"/>
        <v>---</v>
      </c>
      <c r="C24" s="59"/>
      <c r="D24" s="60"/>
    </row>
    <row r="25" spans="1:4" x14ac:dyDescent="0.2">
      <c r="A25" s="57"/>
      <c r="B25" s="58" t="str">
        <f t="shared" si="0"/>
        <v>---</v>
      </c>
      <c r="C25" s="59"/>
      <c r="D25" s="60"/>
    </row>
    <row r="26" spans="1:4" x14ac:dyDescent="0.2">
      <c r="A26" s="57"/>
      <c r="B26" s="58" t="str">
        <f t="shared" si="0"/>
        <v>---</v>
      </c>
      <c r="C26" s="59"/>
      <c r="D26" s="60"/>
    </row>
    <row r="27" spans="1:4" x14ac:dyDescent="0.2">
      <c r="A27" s="57"/>
      <c r="B27" s="58" t="str">
        <f t="shared" si="0"/>
        <v>---</v>
      </c>
      <c r="C27" s="59"/>
      <c r="D27" s="60"/>
    </row>
    <row r="28" spans="1:4" x14ac:dyDescent="0.2">
      <c r="A28" s="62"/>
      <c r="B28" s="63" t="str">
        <f t="shared" si="0"/>
        <v>---</v>
      </c>
      <c r="C28" s="64"/>
      <c r="D28" s="65"/>
    </row>
    <row r="30" spans="1:4" x14ac:dyDescent="0.2">
      <c r="A30" s="33" t="s">
        <v>266</v>
      </c>
    </row>
    <row r="31" spans="1:4" x14ac:dyDescent="0.2">
      <c r="A31" s="66" t="s">
        <v>267</v>
      </c>
      <c r="B31" s="66" t="s">
        <v>274</v>
      </c>
    </row>
    <row r="32" spans="1:4" x14ac:dyDescent="0.2">
      <c r="A32" s="66" t="s">
        <v>275</v>
      </c>
      <c r="B32" s="66" t="s">
        <v>276</v>
      </c>
    </row>
    <row r="33" spans="1:2" x14ac:dyDescent="0.2">
      <c r="A33" s="66" t="str">
        <f>Translations!$B$339</f>
        <v>Австрия</v>
      </c>
      <c r="B33" s="66" t="s">
        <v>157</v>
      </c>
    </row>
    <row r="34" spans="1:2" x14ac:dyDescent="0.2">
      <c r="A34" s="66" t="str">
        <f>Translations!$B$340</f>
        <v>Белгия</v>
      </c>
      <c r="B34" s="66" t="s">
        <v>158</v>
      </c>
    </row>
    <row r="35" spans="1:2" x14ac:dyDescent="0.2">
      <c r="A35" s="66" t="str">
        <f>Translations!$B$341</f>
        <v>България</v>
      </c>
      <c r="B35" s="66" t="s">
        <v>159</v>
      </c>
    </row>
    <row r="36" spans="1:2" x14ac:dyDescent="0.2">
      <c r="A36" s="66" t="str">
        <f>Translations!$B$343</f>
        <v>Хърватия</v>
      </c>
      <c r="B36" s="66" t="s">
        <v>278</v>
      </c>
    </row>
    <row r="37" spans="1:2" x14ac:dyDescent="0.2">
      <c r="A37" s="66" t="str">
        <f>Translations!$B$342</f>
        <v>Кипър</v>
      </c>
      <c r="B37" s="66" t="s">
        <v>160</v>
      </c>
    </row>
    <row r="38" spans="1:2" x14ac:dyDescent="0.2">
      <c r="A38" s="66" t="str">
        <f>Translations!$B$344</f>
        <v>Чешка република</v>
      </c>
      <c r="B38" s="66" t="s">
        <v>161</v>
      </c>
    </row>
    <row r="39" spans="1:2" x14ac:dyDescent="0.2">
      <c r="A39" s="66" t="str">
        <f>Translations!$B$345</f>
        <v>Дания</v>
      </c>
      <c r="B39" s="66" t="s">
        <v>162</v>
      </c>
    </row>
    <row r="40" spans="1:2" x14ac:dyDescent="0.2">
      <c r="A40" s="66" t="str">
        <f>Translations!$B$346</f>
        <v>Естония</v>
      </c>
      <c r="B40" s="66" t="s">
        <v>163</v>
      </c>
    </row>
    <row r="41" spans="1:2" x14ac:dyDescent="0.2">
      <c r="A41" s="66" t="str">
        <f>Translations!$B$347</f>
        <v>Финландия</v>
      </c>
      <c r="B41" s="66" t="s">
        <v>164</v>
      </c>
    </row>
    <row r="42" spans="1:2" x14ac:dyDescent="0.2">
      <c r="A42" s="66" t="str">
        <f>Translations!$B$348</f>
        <v>Франция</v>
      </c>
      <c r="B42" s="66" t="s">
        <v>165</v>
      </c>
    </row>
    <row r="43" spans="1:2" x14ac:dyDescent="0.2">
      <c r="A43" s="66" t="str">
        <f>Translations!$B$349</f>
        <v>Германия</v>
      </c>
      <c r="B43" s="66" t="s">
        <v>166</v>
      </c>
    </row>
    <row r="44" spans="1:2" x14ac:dyDescent="0.2">
      <c r="A44" s="66" t="str">
        <f>Translations!$B$350</f>
        <v>Гърция</v>
      </c>
      <c r="B44" s="66" t="s">
        <v>167</v>
      </c>
    </row>
    <row r="45" spans="1:2" x14ac:dyDescent="0.2">
      <c r="A45" s="66" t="str">
        <f>Translations!$B$351</f>
        <v>Унгария</v>
      </c>
      <c r="B45" s="66" t="s">
        <v>168</v>
      </c>
    </row>
    <row r="46" spans="1:2" x14ac:dyDescent="0.2">
      <c r="A46" s="66" t="str">
        <f>Translations!$B$352</f>
        <v>Исландия</v>
      </c>
      <c r="B46" s="66" t="s">
        <v>279</v>
      </c>
    </row>
    <row r="47" spans="1:2" x14ac:dyDescent="0.2">
      <c r="A47" s="66" t="str">
        <f>Translations!$B$353</f>
        <v>Ирландия</v>
      </c>
      <c r="B47" s="66" t="s">
        <v>170</v>
      </c>
    </row>
    <row r="48" spans="1:2" x14ac:dyDescent="0.2">
      <c r="A48" s="66" t="str">
        <f>Translations!$B$354</f>
        <v>Италия</v>
      </c>
      <c r="B48" s="66" t="s">
        <v>171</v>
      </c>
    </row>
    <row r="49" spans="1:2" x14ac:dyDescent="0.2">
      <c r="A49" s="66" t="str">
        <f>Translations!$B$355</f>
        <v>Латвия</v>
      </c>
      <c r="B49" s="66" t="s">
        <v>172</v>
      </c>
    </row>
    <row r="50" spans="1:2" x14ac:dyDescent="0.2">
      <c r="A50" s="66" t="str">
        <f>Translations!$B$356</f>
        <v>Лихтенщайн</v>
      </c>
      <c r="B50" s="66" t="s">
        <v>173</v>
      </c>
    </row>
    <row r="51" spans="1:2" x14ac:dyDescent="0.2">
      <c r="A51" s="66" t="str">
        <f>Translations!$B$357</f>
        <v>Литва</v>
      </c>
      <c r="B51" s="66" t="s">
        <v>174</v>
      </c>
    </row>
    <row r="52" spans="1:2" x14ac:dyDescent="0.2">
      <c r="A52" s="66" t="str">
        <f>Translations!$B$358</f>
        <v>Люксембург</v>
      </c>
      <c r="B52" s="66" t="s">
        <v>175</v>
      </c>
    </row>
    <row r="53" spans="1:2" x14ac:dyDescent="0.2">
      <c r="A53" s="66" t="str">
        <f>Translations!$B$359</f>
        <v>Малта</v>
      </c>
      <c r="B53" s="66" t="s">
        <v>176</v>
      </c>
    </row>
    <row r="54" spans="1:2" x14ac:dyDescent="0.2">
      <c r="A54" s="66" t="str">
        <f>Translations!$B$360</f>
        <v>Нидерландия</v>
      </c>
      <c r="B54" s="66" t="s">
        <v>177</v>
      </c>
    </row>
    <row r="55" spans="1:2" x14ac:dyDescent="0.2">
      <c r="A55" s="66" t="str">
        <f>Translations!$B$361</f>
        <v>Норвегия</v>
      </c>
      <c r="B55" s="66" t="s">
        <v>178</v>
      </c>
    </row>
    <row r="56" spans="1:2" x14ac:dyDescent="0.2">
      <c r="A56" s="66" t="str">
        <f>Translations!$B$362</f>
        <v>Полша</v>
      </c>
      <c r="B56" s="66" t="s">
        <v>179</v>
      </c>
    </row>
    <row r="57" spans="1:2" x14ac:dyDescent="0.2">
      <c r="A57" s="66" t="str">
        <f>Translations!$B$363</f>
        <v>Португалия</v>
      </c>
      <c r="B57" s="66" t="s">
        <v>180</v>
      </c>
    </row>
    <row r="58" spans="1:2" x14ac:dyDescent="0.2">
      <c r="A58" s="66" t="str">
        <f>Translations!$B$364</f>
        <v>Румъния</v>
      </c>
      <c r="B58" s="66" t="s">
        <v>181</v>
      </c>
    </row>
    <row r="59" spans="1:2" x14ac:dyDescent="0.2">
      <c r="A59" s="66" t="str">
        <f>Translations!$B$365</f>
        <v>Словакия</v>
      </c>
      <c r="B59" s="66" t="s">
        <v>182</v>
      </c>
    </row>
    <row r="60" spans="1:2" x14ac:dyDescent="0.2">
      <c r="A60" s="66" t="str">
        <f>Translations!$B$366</f>
        <v>Словения</v>
      </c>
      <c r="B60" s="66" t="s">
        <v>183</v>
      </c>
    </row>
    <row r="61" spans="1:2" x14ac:dyDescent="0.2">
      <c r="A61" s="66" t="str">
        <f>Translations!$B$367</f>
        <v>Испания</v>
      </c>
      <c r="B61" s="66" t="s">
        <v>184</v>
      </c>
    </row>
    <row r="62" spans="1:2" x14ac:dyDescent="0.2">
      <c r="A62" s="66" t="str">
        <f>Translations!$B$368</f>
        <v>Швеция</v>
      </c>
      <c r="B62" s="66" t="s">
        <v>185</v>
      </c>
    </row>
    <row r="63" spans="1:2" x14ac:dyDescent="0.2">
      <c r="A63" s="66" t="str">
        <f>Translations!$B$369</f>
        <v>Обединеното кралство</v>
      </c>
      <c r="B63" s="66" t="s">
        <v>186</v>
      </c>
    </row>
    <row r="65" spans="1:2" x14ac:dyDescent="0.2">
      <c r="A65" s="67" t="s">
        <v>280</v>
      </c>
    </row>
    <row r="66" spans="1:2" x14ac:dyDescent="0.2">
      <c r="A66" s="68" t="s">
        <v>281</v>
      </c>
      <c r="B66" s="68" t="s">
        <v>282</v>
      </c>
    </row>
    <row r="67" spans="1:2" x14ac:dyDescent="0.2">
      <c r="A67" s="68" t="s">
        <v>283</v>
      </c>
      <c r="B67" s="68" t="s">
        <v>284</v>
      </c>
    </row>
    <row r="68" spans="1:2" x14ac:dyDescent="0.2">
      <c r="A68" s="68" t="s">
        <v>285</v>
      </c>
      <c r="B68" s="68" t="s">
        <v>286</v>
      </c>
    </row>
    <row r="69" spans="1:2" x14ac:dyDescent="0.2">
      <c r="A69" s="68" t="s">
        <v>287</v>
      </c>
      <c r="B69" s="68" t="s">
        <v>288</v>
      </c>
    </row>
    <row r="70" spans="1:2" x14ac:dyDescent="0.2">
      <c r="A70" s="68" t="s">
        <v>289</v>
      </c>
      <c r="B70" s="68" t="s">
        <v>290</v>
      </c>
    </row>
    <row r="71" spans="1:2" x14ac:dyDescent="0.2">
      <c r="A71" s="68" t="s">
        <v>291</v>
      </c>
      <c r="B71" s="68" t="s">
        <v>292</v>
      </c>
    </row>
    <row r="72" spans="1:2" x14ac:dyDescent="0.2">
      <c r="A72" s="68" t="s">
        <v>293</v>
      </c>
      <c r="B72" s="68" t="s">
        <v>294</v>
      </c>
    </row>
    <row r="73" spans="1:2" x14ac:dyDescent="0.2">
      <c r="A73" s="68" t="s">
        <v>295</v>
      </c>
      <c r="B73" s="68" t="s">
        <v>296</v>
      </c>
    </row>
    <row r="74" spans="1:2" x14ac:dyDescent="0.2">
      <c r="A74" s="68" t="s">
        <v>269</v>
      </c>
      <c r="B74" s="68" t="s">
        <v>297</v>
      </c>
    </row>
    <row r="75" spans="1:2" x14ac:dyDescent="0.2">
      <c r="A75" s="68" t="s">
        <v>298</v>
      </c>
      <c r="B75" s="68" t="s">
        <v>299</v>
      </c>
    </row>
    <row r="76" spans="1:2" x14ac:dyDescent="0.2">
      <c r="A76" s="68" t="s">
        <v>300</v>
      </c>
      <c r="B76" s="68" t="s">
        <v>301</v>
      </c>
    </row>
    <row r="77" spans="1:2" x14ac:dyDescent="0.2">
      <c r="A77" s="68" t="s">
        <v>302</v>
      </c>
      <c r="B77" s="68" t="s">
        <v>303</v>
      </c>
    </row>
    <row r="78" spans="1:2" x14ac:dyDescent="0.2">
      <c r="A78" s="68" t="s">
        <v>304</v>
      </c>
      <c r="B78" s="68" t="s">
        <v>305</v>
      </c>
    </row>
    <row r="79" spans="1:2" x14ac:dyDescent="0.2">
      <c r="A79" s="68" t="s">
        <v>306</v>
      </c>
      <c r="B79" s="68" t="s">
        <v>307</v>
      </c>
    </row>
    <row r="80" spans="1:2" x14ac:dyDescent="0.2">
      <c r="A80" s="68" t="s">
        <v>308</v>
      </c>
      <c r="B80" s="68" t="s">
        <v>309</v>
      </c>
    </row>
    <row r="81" spans="1:2" x14ac:dyDescent="0.2">
      <c r="A81" s="68" t="s">
        <v>310</v>
      </c>
      <c r="B81" s="68" t="s">
        <v>311</v>
      </c>
    </row>
    <row r="82" spans="1:2" x14ac:dyDescent="0.2">
      <c r="A82" s="68" t="s">
        <v>312</v>
      </c>
      <c r="B82" s="68" t="s">
        <v>313</v>
      </c>
    </row>
    <row r="83" spans="1:2" x14ac:dyDescent="0.2">
      <c r="A83" s="68" t="s">
        <v>314</v>
      </c>
      <c r="B83" s="68" t="s">
        <v>315</v>
      </c>
    </row>
    <row r="84" spans="1:2" x14ac:dyDescent="0.2">
      <c r="A84" s="68" t="s">
        <v>316</v>
      </c>
      <c r="B84" s="68" t="s">
        <v>317</v>
      </c>
    </row>
    <row r="85" spans="1:2" x14ac:dyDescent="0.2">
      <c r="A85" s="68" t="s">
        <v>318</v>
      </c>
      <c r="B85" s="68" t="s">
        <v>319</v>
      </c>
    </row>
    <row r="86" spans="1:2" x14ac:dyDescent="0.2">
      <c r="A86" s="68" t="s">
        <v>320</v>
      </c>
      <c r="B86" s="68" t="s">
        <v>321</v>
      </c>
    </row>
    <row r="87" spans="1:2" x14ac:dyDescent="0.2">
      <c r="A87" s="68" t="s">
        <v>322</v>
      </c>
      <c r="B87" s="68" t="s">
        <v>323</v>
      </c>
    </row>
    <row r="88" spans="1:2" x14ac:dyDescent="0.2">
      <c r="A88" s="68" t="s">
        <v>324</v>
      </c>
      <c r="B88" s="68" t="s">
        <v>325</v>
      </c>
    </row>
    <row r="89" spans="1:2" x14ac:dyDescent="0.2">
      <c r="A89" s="68" t="s">
        <v>326</v>
      </c>
      <c r="B89" s="68" t="s">
        <v>327</v>
      </c>
    </row>
    <row r="90" spans="1:2" x14ac:dyDescent="0.2">
      <c r="A90" s="68" t="s">
        <v>328</v>
      </c>
      <c r="B90" s="68" t="s">
        <v>329</v>
      </c>
    </row>
  </sheetData>
  <sheetProtection sheet="1" objects="1" scenarios="1" formatCells="0" formatColumns="0" formatRows="0"/>
  <dataValidations count="6">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formula1>$A$14:$A$26</formula1>
    </dataValidation>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$A$8:$A$11</formula1>
    </dataValidation>
    <dataValidation type="list" allowBlank="1" showInputMessage="1" showErrorMessage="1" sqref="WVJ983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formula1>$A$29:$A$60</formula1>
    </dataValidation>
    <dataValidation type="list" allowBlank="1" showInputMessage="1" showErrorMessage="1" sqref="WVJ98304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formula1>$A$63:$A$86</formula1>
    </dataValidation>
    <dataValidation type="list" allowBlank="1" showInputMessage="1" showErrorMessage="1" sqref="B4">
      <formula1>$A$31:$A$63</formula1>
    </dataValidation>
    <dataValidation type="list" allowBlank="1" showInputMessage="1" showErrorMessage="1" sqref="B5">
      <formula1>$A$66:$A$90</formula1>
    </dataValidation>
  </dataValidations>
  <pageMargins left="0.78740157499999996" right="0.78740157499999996" top="0.984251969" bottom="0.984251969" header="0.5" footer="0.5"/>
  <pageSetup paperSize="9" scale="10"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T4158"/>
  <sheetViews>
    <sheetView zoomScaleNormal="100" workbookViewId="0">
      <pane ySplit="4" topLeftCell="A5" activePane="bottomLeft" state="frozen"/>
      <selection pane="bottomLeft" activeCell="B2" sqref="B2:B4"/>
    </sheetView>
  </sheetViews>
  <sheetFormatPr defaultColWidth="9.140625" defaultRowHeight="12.75" x14ac:dyDescent="0.2"/>
  <cols>
    <col min="1" max="1" width="5.7109375" style="543" hidden="1" customWidth="1"/>
    <col min="2" max="2" width="4.7109375" style="119" customWidth="1"/>
    <col min="3" max="3" width="12.7109375" style="119" customWidth="1"/>
    <col min="4" max="4" width="15.7109375" style="119" customWidth="1"/>
    <col min="5" max="11" width="12.7109375" style="119" customWidth="1"/>
    <col min="12" max="12" width="12.7109375" style="104" customWidth="1"/>
    <col min="13" max="13" width="4.7109375" style="104" customWidth="1"/>
    <col min="14" max="20" width="9.140625" style="543" hidden="1" customWidth="1"/>
    <col min="21" max="16384" width="9.140625" style="179"/>
  </cols>
  <sheetData>
    <row r="1" spans="1:20" ht="13.5" hidden="1" thickBot="1" x14ac:dyDescent="0.25">
      <c r="A1" s="166" t="s">
        <v>248</v>
      </c>
      <c r="B1" s="319"/>
      <c r="C1" s="319"/>
      <c r="D1" s="319"/>
      <c r="E1" s="319"/>
      <c r="F1" s="319"/>
      <c r="G1" s="319"/>
      <c r="H1" s="319"/>
      <c r="I1" s="319"/>
      <c r="J1" s="319"/>
      <c r="K1" s="319"/>
      <c r="L1" s="318"/>
      <c r="M1" s="318"/>
      <c r="N1" s="166" t="s">
        <v>248</v>
      </c>
      <c r="O1" s="166" t="s">
        <v>248</v>
      </c>
      <c r="P1" s="166" t="s">
        <v>248</v>
      </c>
      <c r="Q1" s="166" t="s">
        <v>248</v>
      </c>
      <c r="R1" s="166" t="s">
        <v>248</v>
      </c>
      <c r="S1" s="166" t="s">
        <v>248</v>
      </c>
      <c r="T1" s="166" t="s">
        <v>248</v>
      </c>
    </row>
    <row r="2" spans="1:20" ht="15" customHeight="1" thickBot="1" x14ac:dyDescent="0.25">
      <c r="B2" s="886" t="s">
        <v>336</v>
      </c>
      <c r="C2" s="191" t="str">
        <f>Translations!$B$2</f>
        <v>Навигационна зона:</v>
      </c>
      <c r="D2" s="192"/>
      <c r="E2" s="892" t="str">
        <f>Translations!$B$14</f>
        <v>Съдържание</v>
      </c>
      <c r="F2" s="889"/>
      <c r="G2" s="907"/>
      <c r="H2" s="908"/>
      <c r="I2" s="907" t="str">
        <f ca="1">HYPERLINK("#"&amp;INDEX(a_Contents!$P$4:$P$53,MATCH(INDEX(a_Contents!$T$4:$T$53,MATCH($Q$2,a_Contents!$Q$4:$Q$53,0))+1,a_Contents!$T$4:$T$53,0)),EUconst_NextSheet)</f>
        <v>Следващ лист</v>
      </c>
      <c r="J2" s="908"/>
      <c r="K2" s="909" t="str">
        <f ca="1">HYPERLINK("#"&amp;a_Contents!$P$39,INDIRECT(a_Contents!$P$39))</f>
        <v>РЕЗЮМЕ</v>
      </c>
      <c r="L2" s="909"/>
      <c r="M2" s="108"/>
      <c r="N2" s="169" t="s">
        <v>250</v>
      </c>
      <c r="O2" s="286" t="str">
        <f>ADDRESS(ROW($B$6),COLUMN($B$6)) &amp; ":" &amp; ADDRESS(MATCH("PRINT",$M:$M,0),COLUMN($M$6))</f>
        <v>$B$6:$M$88</v>
      </c>
      <c r="P2" s="169" t="s">
        <v>612</v>
      </c>
      <c r="Q2" s="287" t="str">
        <f ca="1">IF(ISERROR(CELL("filename",R2)),"b_GuidelinesConditions",MID(CELL("filename",R2),FIND("]",CELL("filename",R2))+1,1024))</f>
        <v>b_GuidelinesConditions</v>
      </c>
      <c r="R2" s="166"/>
      <c r="S2" s="166"/>
      <c r="T2" s="166"/>
    </row>
    <row r="3" spans="1:20" ht="15" customHeight="1" thickBot="1" x14ac:dyDescent="0.25">
      <c r="B3" s="887"/>
      <c r="C3" s="889"/>
      <c r="D3" s="889"/>
      <c r="E3" s="899"/>
      <c r="F3" s="900"/>
      <c r="G3" s="900"/>
      <c r="H3" s="900"/>
      <c r="I3" s="900"/>
      <c r="J3" s="900"/>
      <c r="K3" s="900"/>
      <c r="L3" s="900"/>
      <c r="M3" s="108"/>
      <c r="N3" s="289">
        <v>1</v>
      </c>
      <c r="O3" s="290"/>
      <c r="P3" s="290">
        <v>2</v>
      </c>
      <c r="Q3" s="290"/>
      <c r="R3" s="290">
        <v>3</v>
      </c>
      <c r="S3" s="290"/>
      <c r="T3" s="291">
        <v>4</v>
      </c>
    </row>
    <row r="4" spans="1:20" ht="15" customHeight="1" thickBot="1" x14ac:dyDescent="0.25">
      <c r="B4" s="888"/>
      <c r="C4" s="889"/>
      <c r="D4" s="889"/>
      <c r="E4" s="893"/>
      <c r="F4" s="894"/>
      <c r="G4" s="894"/>
      <c r="H4" s="894"/>
      <c r="I4" s="894"/>
      <c r="J4" s="894"/>
      <c r="K4" s="894"/>
      <c r="L4" s="894"/>
      <c r="M4" s="108"/>
      <c r="N4" s="292">
        <v>5</v>
      </c>
      <c r="O4" s="293"/>
      <c r="P4" s="293">
        <v>6</v>
      </c>
      <c r="Q4" s="293"/>
      <c r="R4" s="293">
        <v>7</v>
      </c>
      <c r="S4" s="293"/>
      <c r="T4" s="294">
        <v>8</v>
      </c>
    </row>
    <row r="5" spans="1:20" ht="12.75" customHeight="1" x14ac:dyDescent="0.4">
      <c r="B5" s="69"/>
      <c r="C5" s="79"/>
      <c r="D5" s="69"/>
      <c r="E5" s="69"/>
      <c r="F5" s="70"/>
      <c r="G5" s="69"/>
      <c r="H5" s="69"/>
      <c r="I5" s="69"/>
      <c r="J5" s="69"/>
      <c r="K5" s="69"/>
      <c r="L5" s="69"/>
      <c r="M5" s="108"/>
    </row>
    <row r="6" spans="1:20" ht="18" x14ac:dyDescent="0.2">
      <c r="A6" s="544" t="s">
        <v>636</v>
      </c>
      <c r="B6" s="106"/>
      <c r="C6" s="914" t="str">
        <f>Translations!$B$15</f>
        <v>НАСОКИ И УСЛОВИЯ</v>
      </c>
      <c r="D6" s="914"/>
      <c r="E6" s="914"/>
      <c r="F6" s="914"/>
      <c r="G6" s="914"/>
      <c r="H6" s="914"/>
      <c r="I6" s="914"/>
      <c r="J6" s="914"/>
      <c r="K6" s="914"/>
      <c r="L6" s="105"/>
      <c r="M6" s="108"/>
    </row>
    <row r="7" spans="1:20" x14ac:dyDescent="0.2">
      <c r="B7" s="106"/>
      <c r="C7" s="920"/>
      <c r="D7" s="920"/>
      <c r="E7" s="920"/>
      <c r="F7" s="920"/>
      <c r="G7" s="920"/>
      <c r="H7" s="920"/>
      <c r="I7" s="920"/>
      <c r="J7" s="920"/>
      <c r="K7" s="920"/>
      <c r="L7" s="920"/>
      <c r="M7" s="108"/>
    </row>
    <row r="8" spans="1:20" s="180" customFormat="1" ht="15.75" x14ac:dyDescent="0.25">
      <c r="A8" s="545"/>
      <c r="B8" s="107"/>
      <c r="C8" s="919" t="str">
        <f>Translations!$B$16</f>
        <v>Обща информация за този шаблон</v>
      </c>
      <c r="D8" s="919"/>
      <c r="E8" s="919"/>
      <c r="F8" s="919"/>
      <c r="G8" s="919"/>
      <c r="H8" s="919"/>
      <c r="I8" s="919"/>
      <c r="J8" s="919"/>
      <c r="K8" s="919"/>
      <c r="L8" s="919"/>
      <c r="M8" s="108"/>
      <c r="N8" s="545"/>
      <c r="O8" s="545"/>
      <c r="P8" s="545"/>
      <c r="Q8" s="545"/>
      <c r="R8" s="545"/>
      <c r="S8" s="545"/>
      <c r="T8" s="545"/>
    </row>
    <row r="9" spans="1:20" s="180" customFormat="1" x14ac:dyDescent="0.2">
      <c r="A9" s="545"/>
      <c r="B9" s="110"/>
      <c r="C9" s="110"/>
      <c r="D9" s="110"/>
      <c r="E9" s="110"/>
      <c r="F9" s="110"/>
      <c r="G9" s="110"/>
      <c r="H9" s="110"/>
      <c r="I9" s="110"/>
      <c r="J9" s="110"/>
      <c r="K9" s="111"/>
      <c r="L9" s="111"/>
      <c r="M9" s="108"/>
      <c r="N9" s="545"/>
      <c r="O9" s="545"/>
      <c r="P9" s="545"/>
      <c r="Q9" s="545"/>
      <c r="R9" s="545"/>
      <c r="S9" s="545"/>
      <c r="T9" s="545"/>
    </row>
    <row r="10" spans="1:20" s="180" customFormat="1" ht="25.5" customHeight="1" x14ac:dyDescent="0.2">
      <c r="A10" s="545"/>
      <c r="B10" s="112">
        <v>1</v>
      </c>
      <c r="C10" s="910" t="str">
        <f>Translations!$B$17</f>
        <v>Директива 2003/87/ЕО, последно изменена с Директива 2023/959/ЕС (наричана по-нататък "Директивата за СТЕ на ЕС"), изисква от държавите-членки да разпределят безплатно квоти на инсталации въз основа на напълно хармонизирани правила в цялата Общност (член 10а, параграф 1). Директивата може да бъде изтеглена от:</v>
      </c>
      <c r="D10" s="911"/>
      <c r="E10" s="911"/>
      <c r="F10" s="911"/>
      <c r="G10" s="911"/>
      <c r="H10" s="911"/>
      <c r="I10" s="911"/>
      <c r="J10" s="911"/>
      <c r="K10" s="911"/>
      <c r="L10" s="911"/>
      <c r="M10" s="108"/>
      <c r="N10" s="545"/>
      <c r="O10" s="545"/>
      <c r="P10" s="545"/>
      <c r="Q10" s="545"/>
      <c r="R10" s="545"/>
      <c r="S10" s="545"/>
      <c r="T10" s="545"/>
    </row>
    <row r="11" spans="1:20" s="180" customFormat="1" x14ac:dyDescent="0.2">
      <c r="A11" s="545"/>
      <c r="B11" s="110"/>
      <c r="C11" s="915" t="str">
        <f>Translations!$B$18</f>
        <v>https://eur-lex.europa.eu/eli/dir/2003/87/2023-06-05</v>
      </c>
      <c r="D11" s="916"/>
      <c r="E11" s="916"/>
      <c r="F11" s="916"/>
      <c r="G11" s="916"/>
      <c r="H11" s="916"/>
      <c r="I11" s="916"/>
      <c r="J11" s="916"/>
      <c r="K11" s="916"/>
      <c r="L11" s="916"/>
      <c r="M11" s="108"/>
      <c r="N11" s="545"/>
      <c r="O11" s="545"/>
      <c r="P11" s="545"/>
      <c r="Q11" s="545"/>
      <c r="R11" s="545"/>
      <c r="S11" s="545"/>
      <c r="T11" s="545"/>
    </row>
    <row r="12" spans="1:20" s="180" customFormat="1" ht="12.75" customHeight="1" x14ac:dyDescent="0.2">
      <c r="A12" s="545"/>
      <c r="B12" s="112">
        <v>2</v>
      </c>
      <c r="C12" s="910" t="str">
        <f>Translations!$B$19</f>
        <v>Настоящите правила за безплатно разпределение на квоти (наричани по-долу "FAR") се съдържат в Делегиран регламент (ЕС) 2019/331 на Комисията. FAR могат да бъдат изтеглени от:</v>
      </c>
      <c r="D12" s="911"/>
      <c r="E12" s="911"/>
      <c r="F12" s="911"/>
      <c r="G12" s="911"/>
      <c r="H12" s="911"/>
      <c r="I12" s="911"/>
      <c r="J12" s="911"/>
      <c r="K12" s="911"/>
      <c r="L12" s="911"/>
      <c r="M12" s="108"/>
      <c r="N12" s="545"/>
      <c r="O12" s="545"/>
      <c r="P12" s="545"/>
      <c r="Q12" s="545"/>
      <c r="R12" s="545"/>
      <c r="S12" s="545"/>
      <c r="T12" s="545"/>
    </row>
    <row r="13" spans="1:20" s="180" customFormat="1" ht="12.75" customHeight="1" x14ac:dyDescent="0.2">
      <c r="A13" s="545"/>
      <c r="B13" s="110"/>
      <c r="C13" s="915" t="str">
        <f>Translations!$B$20</f>
        <v>http://data.europa.eu/eli/reg_del/2019/331/oj</v>
      </c>
      <c r="D13" s="916"/>
      <c r="E13" s="916"/>
      <c r="F13" s="916"/>
      <c r="G13" s="916"/>
      <c r="H13" s="916"/>
      <c r="I13" s="916"/>
      <c r="J13" s="916"/>
      <c r="K13" s="916"/>
      <c r="L13" s="916"/>
      <c r="M13" s="108"/>
      <c r="N13" s="545"/>
      <c r="O13" s="545"/>
      <c r="P13" s="545"/>
      <c r="Q13" s="545"/>
      <c r="R13" s="545"/>
      <c r="S13" s="545"/>
      <c r="T13" s="545"/>
    </row>
    <row r="14" spans="1:20" s="180" customFormat="1" ht="38.85" customHeight="1" x14ac:dyDescent="0.2">
      <c r="A14" s="545"/>
      <c r="B14" s="112">
        <v>3</v>
      </c>
      <c r="C14" s="910" t="str">
        <f>Translations!$B$21</f>
        <v>В член 10а, параграф 5 от Директивата за СТЕ на ЕС, заедно с член 22б от FAR, се посочва, че нивото на безплатно разпределение на квоти се намалява с 20 %, ако операторите на инсталации, чиито нива на емисии на парникови газове са по-високи от 80-ия персентил на нивата на емисии за съответните продуктови референтни показатели (през 2016/2017 г.), не са изготвили план за неутралност по отношение на климата (CNP) до май 2024 г. в съответствие с член 10б, параграф 4.</v>
      </c>
      <c r="D14" s="911"/>
      <c r="E14" s="911"/>
      <c r="F14" s="911"/>
      <c r="G14" s="911"/>
      <c r="H14" s="911"/>
      <c r="I14" s="911"/>
      <c r="J14" s="911"/>
      <c r="K14" s="911"/>
      <c r="L14" s="911"/>
      <c r="M14" s="108"/>
      <c r="N14" s="545"/>
      <c r="O14" s="545"/>
      <c r="P14" s="545"/>
      <c r="Q14" s="545"/>
      <c r="R14" s="545"/>
      <c r="S14" s="545"/>
      <c r="T14" s="545"/>
    </row>
    <row r="15" spans="1:20" s="180" customFormat="1" ht="25.5" customHeight="1" x14ac:dyDescent="0.2">
      <c r="A15" s="545"/>
      <c r="B15" s="112">
        <v>4</v>
      </c>
      <c r="C15" s="910" t="str">
        <f>Translations!$B$22</f>
        <v>Освен това член 10б, параграф 4 предоставя допълнителни 30 % от безплатните квоти за централизирано топлоснабдяване в някои държави членки, при условие че те също създадат CNP и че обемът на инвестициите, равен на стойността на тези допълнителни безплатни квоти, се инвестира за значително намаляване на емисиите преди 2030 г.</v>
      </c>
      <c r="D15" s="911"/>
      <c r="E15" s="911"/>
      <c r="F15" s="911"/>
      <c r="G15" s="911"/>
      <c r="H15" s="911"/>
      <c r="I15" s="911"/>
      <c r="J15" s="911"/>
      <c r="K15" s="911"/>
      <c r="L15" s="911"/>
      <c r="M15" s="108"/>
      <c r="N15" s="545"/>
      <c r="O15" s="545"/>
      <c r="P15" s="545"/>
      <c r="Q15" s="545"/>
      <c r="R15" s="545"/>
      <c r="S15" s="545"/>
      <c r="T15" s="545"/>
    </row>
    <row r="16" spans="1:20" s="180" customFormat="1" ht="25.5" customHeight="1" x14ac:dyDescent="0.2">
      <c r="A16" s="545"/>
      <c r="B16" s="112">
        <v>5</v>
      </c>
      <c r="C16" s="910" t="str">
        <f>Translations!$B$23</f>
        <v>В съответствие с член 10б, параграф 4 от Директивата за ЕСТЕ Комисията прие Регламент за изпълнение (ЕС) 2023/2441 (наричан по-долу "Регламентът за КНП"), който определя минималното съдържание и формат на КНП. Регламентът може да бъде изтеглен от:</v>
      </c>
      <c r="D16" s="911"/>
      <c r="E16" s="911"/>
      <c r="F16" s="911"/>
      <c r="G16" s="911"/>
      <c r="H16" s="911"/>
      <c r="I16" s="911"/>
      <c r="J16" s="911"/>
      <c r="K16" s="911"/>
      <c r="L16" s="911"/>
      <c r="M16" s="108"/>
      <c r="N16" s="545"/>
      <c r="O16" s="545"/>
      <c r="P16" s="545"/>
      <c r="Q16" s="545"/>
      <c r="R16" s="545"/>
      <c r="S16" s="545"/>
      <c r="T16" s="545"/>
    </row>
    <row r="17" spans="1:20" s="180" customFormat="1" ht="12.75" customHeight="1" x14ac:dyDescent="0.25">
      <c r="A17" s="545"/>
      <c r="B17" s="112"/>
      <c r="C17" s="912" t="str">
        <f>Translations!$B$24</f>
        <v>https://eur-lex.europa.eu/eli/reg_impl/2023/2441/oj</v>
      </c>
      <c r="D17" s="913"/>
      <c r="E17" s="913"/>
      <c r="F17" s="913"/>
      <c r="G17" s="913"/>
      <c r="H17" s="913"/>
      <c r="I17" s="913"/>
      <c r="J17" s="913"/>
      <c r="K17" s="913"/>
      <c r="L17" s="913"/>
      <c r="M17" s="108"/>
      <c r="N17" s="545"/>
      <c r="O17" s="545"/>
      <c r="P17" s="545"/>
      <c r="Q17" s="545"/>
      <c r="R17" s="545"/>
      <c r="S17" s="545"/>
      <c r="T17" s="545"/>
    </row>
    <row r="18" spans="1:20" s="180" customFormat="1" ht="25.5" customHeight="1" x14ac:dyDescent="0.2">
      <c r="A18" s="545"/>
      <c r="B18" s="112">
        <v>6</v>
      </c>
      <c r="C18" s="910" t="str">
        <f>Translations!$B$25</f>
        <v xml:space="preserve">Това е образец за CNP и е разработен от името на Комисията от нейните консултанти (Umweltbundesamt GmbH Austria).
Мненията, изразени в този файл, представляват възгледите на авторите и не е задължително да са на Европейската комисия. 
</v>
      </c>
      <c r="D18" s="911"/>
      <c r="E18" s="911"/>
      <c r="F18" s="911"/>
      <c r="G18" s="911"/>
      <c r="H18" s="911"/>
      <c r="I18" s="911"/>
      <c r="J18" s="911"/>
      <c r="K18" s="911"/>
      <c r="L18" s="911"/>
      <c r="M18" s="108"/>
      <c r="N18" s="545"/>
      <c r="O18" s="545"/>
      <c r="P18" s="545"/>
      <c r="Q18" s="545"/>
      <c r="R18" s="545"/>
      <c r="S18" s="545"/>
      <c r="T18" s="545"/>
    </row>
    <row r="19" spans="1:20" s="180" customFormat="1" ht="39.950000000000003" customHeight="1" x14ac:dyDescent="0.2">
      <c r="A19" s="545"/>
      <c r="B19" s="112">
        <v>7</v>
      </c>
      <c r="C19" s="917" t="str">
        <f>Translations!$B$26</f>
        <v>Това е окончателната версия на образеца на CNP, версия от 21 февруари 2024 г.</v>
      </c>
      <c r="D19" s="918"/>
      <c r="E19" s="918"/>
      <c r="F19" s="918"/>
      <c r="G19" s="918"/>
      <c r="H19" s="918"/>
      <c r="I19" s="918"/>
      <c r="J19" s="918"/>
      <c r="K19" s="918"/>
      <c r="L19" s="918"/>
      <c r="M19" s="108"/>
      <c r="N19" s="545"/>
      <c r="O19" s="545"/>
      <c r="P19" s="545"/>
      <c r="Q19" s="545"/>
      <c r="R19" s="545"/>
      <c r="S19" s="545"/>
      <c r="T19" s="545"/>
    </row>
    <row r="20" spans="1:20" s="180" customFormat="1" x14ac:dyDescent="0.2">
      <c r="A20" s="545"/>
      <c r="B20" s="110"/>
      <c r="C20" s="110"/>
      <c r="D20" s="110"/>
      <c r="E20" s="110"/>
      <c r="F20" s="110"/>
      <c r="G20" s="110"/>
      <c r="H20" s="110"/>
      <c r="I20" s="110"/>
      <c r="J20" s="110"/>
      <c r="K20" s="111"/>
      <c r="L20" s="111"/>
      <c r="M20" s="108"/>
      <c r="N20" s="545"/>
      <c r="O20" s="545"/>
      <c r="P20" s="545"/>
      <c r="Q20" s="545"/>
      <c r="R20" s="545"/>
      <c r="S20" s="545"/>
      <c r="T20" s="545"/>
    </row>
    <row r="21" spans="1:20" s="180" customFormat="1" ht="15.75" x14ac:dyDescent="0.25">
      <c r="A21" s="545"/>
      <c r="B21" s="107"/>
      <c r="C21" s="919" t="str">
        <f>Translations!$B$27</f>
        <v>Как да използвате този файл</v>
      </c>
      <c r="D21" s="919"/>
      <c r="E21" s="919"/>
      <c r="F21" s="919"/>
      <c r="G21" s="919"/>
      <c r="H21" s="919"/>
      <c r="I21" s="919"/>
      <c r="J21" s="919"/>
      <c r="K21" s="919"/>
      <c r="L21" s="919"/>
      <c r="M21" s="108"/>
      <c r="N21" s="545"/>
      <c r="O21" s="545"/>
      <c r="P21" s="545"/>
      <c r="Q21" s="545"/>
      <c r="R21" s="545"/>
      <c r="S21" s="545"/>
      <c r="T21" s="545"/>
    </row>
    <row r="22" spans="1:20" s="180" customFormat="1" x14ac:dyDescent="0.2">
      <c r="A22" s="545"/>
      <c r="B22" s="110"/>
      <c r="C22" s="110"/>
      <c r="D22" s="110"/>
      <c r="E22" s="110"/>
      <c r="F22" s="110"/>
      <c r="G22" s="110"/>
      <c r="H22" s="110"/>
      <c r="I22" s="110"/>
      <c r="J22" s="110"/>
      <c r="K22" s="111"/>
      <c r="L22" s="111"/>
      <c r="M22" s="108"/>
      <c r="N22" s="545"/>
      <c r="O22" s="545"/>
      <c r="P22" s="545"/>
      <c r="Q22" s="545"/>
      <c r="R22" s="545"/>
      <c r="S22" s="545"/>
      <c r="T22" s="545"/>
    </row>
    <row r="23" spans="1:20" s="180" customFormat="1" x14ac:dyDescent="0.2">
      <c r="A23" s="545"/>
      <c r="B23" s="112">
        <v>7</v>
      </c>
      <c r="C23" s="910" t="str">
        <f>Translations!$B$28</f>
        <v>Автоматичното изчисление (намира се в менюто Формула/Изчисления) трябва да бъде включено.</v>
      </c>
      <c r="D23" s="911"/>
      <c r="E23" s="911"/>
      <c r="F23" s="911"/>
      <c r="G23" s="911"/>
      <c r="H23" s="911"/>
      <c r="I23" s="911"/>
      <c r="J23" s="911"/>
      <c r="K23" s="911"/>
      <c r="L23" s="911"/>
      <c r="M23" s="108"/>
      <c r="N23" s="545"/>
      <c r="O23" s="545"/>
      <c r="P23" s="545"/>
      <c r="Q23" s="545"/>
      <c r="R23" s="545"/>
      <c r="S23" s="545"/>
      <c r="T23" s="545"/>
    </row>
    <row r="24" spans="1:20" s="180" customFormat="1" ht="25.5" customHeight="1" x14ac:dyDescent="0.2">
      <c r="A24" s="545"/>
      <c r="B24" s="109"/>
      <c r="C24" s="910" t="str">
        <f>Translations!$B$29</f>
        <v xml:space="preserve">Препоръчваме ви да разгледате файла от начало до край. Има няколко функции, които ще ви водят през формуляра и които зависят от предишното въвеждане на данни, като например клетките, които променят цвета си, ако не е необходимо въвеждане на данни (вж. цветовите кодове по-долу). </v>
      </c>
      <c r="D24" s="911"/>
      <c r="E24" s="911"/>
      <c r="F24" s="911"/>
      <c r="G24" s="911"/>
      <c r="H24" s="911"/>
      <c r="I24" s="911"/>
      <c r="J24" s="911"/>
      <c r="K24" s="911"/>
      <c r="L24" s="911"/>
      <c r="M24" s="108"/>
      <c r="N24" s="545"/>
      <c r="O24" s="545"/>
      <c r="P24" s="545"/>
      <c r="Q24" s="545"/>
      <c r="R24" s="545"/>
      <c r="S24" s="545"/>
      <c r="T24" s="545"/>
    </row>
    <row r="25" spans="1:20" s="180" customFormat="1" ht="39.950000000000003" customHeight="1" x14ac:dyDescent="0.2">
      <c r="A25" s="545"/>
      <c r="B25" s="112"/>
      <c r="C25" s="910" t="str">
        <f>Translations!$B$30</f>
        <v>В няколко полета можете да избирате от предварително зададени данни. За да изберете от такъв "падащ списък", щракнете с мишката върху малката стрелка, която се появява в дясната граница на клетката, или натиснете "Alt-CursorDown", когато сте избрали клетката. Някои полета ви позволяват да въвеждате собствен текст, дори ако съществува такъв падащ списък. Такъв е случаят, когато падащите списъци съдържат празни записи в списъка.</v>
      </c>
      <c r="D25" s="911"/>
      <c r="E25" s="911"/>
      <c r="F25" s="911"/>
      <c r="G25" s="911"/>
      <c r="H25" s="911"/>
      <c r="I25" s="911"/>
      <c r="J25" s="911"/>
      <c r="K25" s="911"/>
      <c r="L25" s="911"/>
      <c r="M25" s="108"/>
      <c r="N25" s="545"/>
      <c r="O25" s="545"/>
      <c r="P25" s="545"/>
      <c r="Q25" s="545"/>
      <c r="R25" s="545"/>
      <c r="S25" s="545"/>
      <c r="T25" s="545"/>
    </row>
    <row r="26" spans="1:20" s="180" customFormat="1" ht="12.75" customHeight="1" x14ac:dyDescent="0.2">
      <c r="A26" s="545"/>
      <c r="B26" s="112"/>
      <c r="C26" s="113"/>
      <c r="D26" s="113"/>
      <c r="E26" s="113"/>
      <c r="F26" s="113"/>
      <c r="G26" s="113"/>
      <c r="H26" s="113"/>
      <c r="I26" s="113"/>
      <c r="J26" s="113"/>
      <c r="K26" s="113"/>
      <c r="L26" s="113"/>
      <c r="M26" s="108"/>
      <c r="N26" s="545"/>
      <c r="O26" s="545"/>
      <c r="P26" s="545"/>
      <c r="Q26" s="545"/>
      <c r="R26" s="545"/>
      <c r="S26" s="545"/>
      <c r="T26" s="545"/>
    </row>
    <row r="27" spans="1:20" s="181" customFormat="1" ht="12.75" customHeight="1" x14ac:dyDescent="0.2">
      <c r="A27" s="546"/>
      <c r="B27" s="112">
        <v>8</v>
      </c>
      <c r="C27" s="925" t="str">
        <f>Translations!$B$31</f>
        <v>Цветови кодове и шрифтове:</v>
      </c>
      <c r="D27" s="922"/>
      <c r="E27" s="922"/>
      <c r="F27" s="922"/>
      <c r="G27" s="922"/>
      <c r="H27" s="922"/>
      <c r="I27" s="922"/>
      <c r="J27" s="922"/>
      <c r="K27" s="922"/>
      <c r="L27" s="922"/>
      <c r="M27" s="108"/>
      <c r="N27" s="546"/>
      <c r="O27" s="546"/>
      <c r="P27" s="546"/>
      <c r="Q27" s="546"/>
      <c r="R27" s="546"/>
      <c r="S27" s="546"/>
      <c r="T27" s="546"/>
    </row>
    <row r="28" spans="1:20" s="181" customFormat="1" ht="12.75" customHeight="1" x14ac:dyDescent="0.2">
      <c r="A28" s="546"/>
      <c r="B28" s="114"/>
      <c r="C28" s="921" t="str">
        <f>Translations!$B$32</f>
        <v>Черен удебелен текст:</v>
      </c>
      <c r="D28" s="922"/>
      <c r="E28" s="923" t="str">
        <f>Translations!$B$33</f>
        <v>Това е текст, описващ необходимия вход.</v>
      </c>
      <c r="F28" s="923"/>
      <c r="G28" s="923"/>
      <c r="H28" s="923"/>
      <c r="I28" s="923"/>
      <c r="J28" s="923"/>
      <c r="K28" s="923"/>
      <c r="L28" s="924"/>
      <c r="M28" s="108"/>
      <c r="N28" s="546"/>
      <c r="O28" s="546"/>
      <c r="P28" s="546"/>
      <c r="Q28" s="546"/>
      <c r="R28" s="546"/>
      <c r="S28" s="546"/>
      <c r="T28" s="546"/>
    </row>
    <row r="29" spans="1:20" s="181" customFormat="1" x14ac:dyDescent="0.2">
      <c r="A29" s="546"/>
      <c r="B29" s="114"/>
      <c r="C29" s="926" t="str">
        <f>Translations!$B$34</f>
        <v>По-малък текст в курсив:</v>
      </c>
      <c r="D29" s="927"/>
      <c r="E29" s="923" t="str">
        <f>Translations!$B$35</f>
        <v xml:space="preserve">Този текст дава допълнителни обяснения. </v>
      </c>
      <c r="F29" s="923"/>
      <c r="G29" s="923"/>
      <c r="H29" s="923"/>
      <c r="I29" s="923"/>
      <c r="J29" s="923"/>
      <c r="K29" s="923"/>
      <c r="L29" s="924"/>
      <c r="M29" s="108"/>
      <c r="N29" s="546"/>
      <c r="O29" s="546"/>
      <c r="P29" s="546"/>
      <c r="Q29" s="546"/>
      <c r="R29" s="546"/>
      <c r="S29" s="546"/>
      <c r="T29" s="546"/>
    </row>
    <row r="30" spans="1:20" s="181" customFormat="1" ht="12.75" customHeight="1" x14ac:dyDescent="0.2">
      <c r="A30" s="546"/>
      <c r="B30" s="114"/>
      <c r="C30" s="928"/>
      <c r="D30" s="929"/>
      <c r="E30" s="923" t="str">
        <f>Translations!$B$36</f>
        <v>Жълтите полета означават задължителни данни. Ако обаче темата не е от значение за инсталацията, не се изисква въвеждане на данни.</v>
      </c>
      <c r="F30" s="923"/>
      <c r="G30" s="923"/>
      <c r="H30" s="923"/>
      <c r="I30" s="923"/>
      <c r="J30" s="923"/>
      <c r="K30" s="923"/>
      <c r="L30" s="924"/>
      <c r="M30" s="108"/>
      <c r="N30" s="546"/>
      <c r="O30" s="546"/>
      <c r="P30" s="546"/>
      <c r="Q30" s="546"/>
      <c r="R30" s="546"/>
      <c r="S30" s="546"/>
      <c r="T30" s="546"/>
    </row>
    <row r="31" spans="1:20" s="181" customFormat="1" x14ac:dyDescent="0.2">
      <c r="A31" s="546"/>
      <c r="B31" s="114"/>
      <c r="C31" s="930"/>
      <c r="D31" s="929"/>
      <c r="E31" s="931" t="str">
        <f>Translations!$B$37</f>
        <v>Светложълтите полета показват, че въвеждането не е задължително.</v>
      </c>
      <c r="F31" s="922"/>
      <c r="G31" s="922"/>
      <c r="H31" s="922"/>
      <c r="I31" s="922"/>
      <c r="J31" s="922"/>
      <c r="K31" s="922"/>
      <c r="L31" s="922"/>
      <c r="M31" s="108"/>
      <c r="N31" s="546"/>
      <c r="O31" s="546"/>
      <c r="P31" s="546"/>
      <c r="Q31" s="546"/>
      <c r="R31" s="546"/>
      <c r="S31" s="546"/>
      <c r="T31" s="546"/>
    </row>
    <row r="32" spans="1:20" s="181" customFormat="1" x14ac:dyDescent="0.2">
      <c r="A32" s="546"/>
      <c r="B32" s="114"/>
      <c r="C32" s="932"/>
      <c r="D32" s="933"/>
      <c r="E32" s="931" t="str">
        <f>Translations!$B$38</f>
        <v>Зелените полета показват автоматично изчислени резултати. Червеният текст показва съобщения за грешки (липсващи данни и др.).</v>
      </c>
      <c r="F32" s="922"/>
      <c r="G32" s="922"/>
      <c r="H32" s="922"/>
      <c r="I32" s="922"/>
      <c r="J32" s="922"/>
      <c r="K32" s="922"/>
      <c r="L32" s="922"/>
      <c r="M32" s="108"/>
      <c r="N32" s="546"/>
      <c r="O32" s="546"/>
      <c r="P32" s="546"/>
      <c r="Q32" s="546"/>
      <c r="R32" s="546"/>
      <c r="S32" s="546"/>
      <c r="T32" s="546"/>
    </row>
    <row r="33" spans="1:20" s="181" customFormat="1" ht="12.75" customHeight="1" x14ac:dyDescent="0.2">
      <c r="A33" s="546"/>
      <c r="B33" s="114"/>
      <c r="C33" s="934"/>
      <c r="D33" s="933"/>
      <c r="E33" s="923" t="str">
        <f>Translations!$B$39</f>
        <v>Оцветените полета показват, че въвеждането на данни в друго поле прави въвеждането на данни в това поле неуместно.</v>
      </c>
      <c r="F33" s="923"/>
      <c r="G33" s="923"/>
      <c r="H33" s="923"/>
      <c r="I33" s="923"/>
      <c r="J33" s="923"/>
      <c r="K33" s="923"/>
      <c r="L33" s="924"/>
      <c r="M33" s="108"/>
      <c r="N33" s="546"/>
      <c r="O33" s="546"/>
      <c r="P33" s="546"/>
      <c r="Q33" s="546"/>
      <c r="R33" s="546"/>
      <c r="S33" s="546"/>
      <c r="T33" s="546"/>
    </row>
    <row r="34" spans="1:20" s="181" customFormat="1" x14ac:dyDescent="0.2">
      <c r="A34" s="546"/>
      <c r="B34" s="114"/>
      <c r="C34" s="935"/>
      <c r="D34" s="935"/>
      <c r="E34" s="923" t="str">
        <f>Translations!$B$40</f>
        <v>Сиво защрихованите области трябва да бъдат попълнени от държавите членки преди публикуването на персонализираната версия на образеца.</v>
      </c>
      <c r="F34" s="922"/>
      <c r="G34" s="922"/>
      <c r="H34" s="922"/>
      <c r="I34" s="922"/>
      <c r="J34" s="922"/>
      <c r="K34" s="922"/>
      <c r="L34" s="922"/>
      <c r="M34" s="108"/>
      <c r="N34" s="546"/>
      <c r="O34" s="546"/>
      <c r="P34" s="546"/>
      <c r="Q34" s="546"/>
      <c r="R34" s="546"/>
      <c r="S34" s="546"/>
      <c r="T34" s="546"/>
    </row>
    <row r="35" spans="1:20" s="181" customFormat="1" x14ac:dyDescent="0.2">
      <c r="A35" s="546"/>
      <c r="B35" s="114"/>
      <c r="C35" s="936"/>
      <c r="D35" s="936"/>
      <c r="E35" s="923" t="str">
        <f>Translations!$B$41</f>
        <v>Светлосивите области са предназначени за навигация и хипервръзки.</v>
      </c>
      <c r="F35" s="922"/>
      <c r="G35" s="922"/>
      <c r="H35" s="922"/>
      <c r="I35" s="922"/>
      <c r="J35" s="922"/>
      <c r="K35" s="922"/>
      <c r="L35" s="922"/>
      <c r="M35" s="108"/>
      <c r="N35" s="546"/>
      <c r="O35" s="546"/>
      <c r="P35" s="546"/>
      <c r="Q35" s="546"/>
      <c r="R35" s="546"/>
      <c r="S35" s="546"/>
      <c r="T35" s="546"/>
    </row>
    <row r="36" spans="1:20" s="181" customFormat="1" x14ac:dyDescent="0.2">
      <c r="A36" s="546"/>
      <c r="B36" s="114"/>
      <c r="C36" s="115"/>
      <c r="D36" s="116"/>
      <c r="E36" s="114"/>
      <c r="F36" s="114"/>
      <c r="G36" s="114"/>
      <c r="H36" s="114"/>
      <c r="I36" s="114"/>
      <c r="J36" s="114"/>
      <c r="K36" s="114"/>
      <c r="L36" s="72"/>
      <c r="M36" s="108"/>
      <c r="N36" s="546"/>
      <c r="O36" s="546"/>
      <c r="P36" s="546"/>
      <c r="Q36" s="546"/>
      <c r="R36" s="546"/>
      <c r="S36" s="546"/>
      <c r="T36" s="546"/>
    </row>
    <row r="37" spans="1:20" s="180" customFormat="1" ht="12.75" customHeight="1" x14ac:dyDescent="0.2">
      <c r="A37" s="545"/>
      <c r="B37" s="112">
        <v>9</v>
      </c>
      <c r="C37" s="910" t="str">
        <f>Translations!$B$42</f>
        <v>Панелите за навигация в горната част на всеки лист предоставят хипервръзки за бързо преминаване към отделни раздели за въвеждане.</v>
      </c>
      <c r="D37" s="911"/>
      <c r="E37" s="911"/>
      <c r="F37" s="911"/>
      <c r="G37" s="911"/>
      <c r="H37" s="911"/>
      <c r="I37" s="911"/>
      <c r="J37" s="911"/>
      <c r="K37" s="911"/>
      <c r="L37" s="911"/>
      <c r="M37" s="108"/>
      <c r="N37" s="545"/>
      <c r="O37" s="545"/>
      <c r="P37" s="545"/>
      <c r="Q37" s="545"/>
      <c r="R37" s="545"/>
      <c r="S37" s="545"/>
      <c r="T37" s="545"/>
    </row>
    <row r="38" spans="1:20" s="180" customFormat="1" ht="39.950000000000003" customHeight="1" x14ac:dyDescent="0.2">
      <c r="A38" s="545"/>
      <c r="B38" s="112">
        <v>10</v>
      </c>
      <c r="C38" s="910" t="str">
        <f>Translations!$B$43</f>
        <v>Този шаблон е блокиран за въвеждане на данни, с изключение на жълтите полета. От съображения за прозрачност обаче не е зададена парола. Това дава възможност за пълен преглед на всички формули. Когато използвате този файл за въвеждане на данни, се препоръчва защитата да остане в сила. Листовете трябва да бъдат незащитени само за проверка на валидността на формулите. Препоръчва се това да се прави в отделен файл.</v>
      </c>
      <c r="D38" s="911"/>
      <c r="E38" s="911"/>
      <c r="F38" s="911"/>
      <c r="G38" s="911"/>
      <c r="H38" s="911"/>
      <c r="I38" s="911"/>
      <c r="J38" s="911"/>
      <c r="K38" s="911"/>
      <c r="L38" s="911"/>
      <c r="M38" s="108"/>
      <c r="N38" s="545"/>
      <c r="O38" s="545"/>
      <c r="P38" s="545"/>
      <c r="Q38" s="545"/>
      <c r="R38" s="545"/>
      <c r="S38" s="545"/>
      <c r="T38" s="545"/>
    </row>
    <row r="39" spans="1:20" s="180" customFormat="1" ht="39.950000000000003" customHeight="1" x14ac:dyDescent="0.2">
      <c r="A39" s="545"/>
      <c r="B39" s="112">
        <v>11</v>
      </c>
      <c r="C39" s="937" t="str">
        <f>Translations!$B$44</f>
        <v xml:space="preserve">За да се предпазят формулите от непреднамерени промени, които обикновено водят до грешни и подвеждащи резултати, 
е изключително важно да не се използва функцията CUT &amp; PASTE.
 Ако искате да преместите данни, първо ги КОПИРАЙ и ПАЗИ, а след това изтрийте нежеланите данни на старото (грешно) място.
</v>
      </c>
      <c r="D39" s="938"/>
      <c r="E39" s="938"/>
      <c r="F39" s="938"/>
      <c r="G39" s="938"/>
      <c r="H39" s="938"/>
      <c r="I39" s="938"/>
      <c r="J39" s="938"/>
      <c r="K39" s="938"/>
      <c r="L39" s="938"/>
      <c r="M39" s="108"/>
      <c r="N39" s="545"/>
      <c r="O39" s="545"/>
      <c r="P39" s="545"/>
      <c r="Q39" s="545"/>
      <c r="R39" s="545"/>
      <c r="S39" s="545"/>
      <c r="T39" s="545"/>
    </row>
    <row r="40" spans="1:20" s="180" customFormat="1" ht="51.95" customHeight="1" x14ac:dyDescent="0.2">
      <c r="A40" s="545"/>
      <c r="B40" s="112">
        <v>12</v>
      </c>
      <c r="C40" s="910" t="str">
        <f>Translations!$B$45</f>
        <v>Полетата за данни не са оптимизирани за цифрови и други формати. Въпреки това защитата на листовете е ограничена, така че да ви позволи да използвате собствени формати. По-специално, можете да решите за броя на показаните знаци след десетичната запетая. Броят на местата по принцип не зависи от точността на изчислението. По принцип опцията "Precision as displayed" (Точност, както е показана) на MS Excel трябва да бъде деактивирана. За повече подробности се обърнете към функцията "Помощ" на MS Excel по тази тема.</v>
      </c>
      <c r="D40" s="911"/>
      <c r="E40" s="911"/>
      <c r="F40" s="911"/>
      <c r="G40" s="911"/>
      <c r="H40" s="911"/>
      <c r="I40" s="911"/>
      <c r="J40" s="911"/>
      <c r="K40" s="911"/>
      <c r="L40" s="911"/>
      <c r="M40" s="108"/>
      <c r="N40" s="545"/>
      <c r="O40" s="545"/>
      <c r="P40" s="545"/>
      <c r="Q40" s="545"/>
      <c r="R40" s="545"/>
      <c r="S40" s="545"/>
      <c r="T40" s="545"/>
    </row>
    <row r="41" spans="1:20" s="180" customFormat="1" ht="12.75" customHeight="1" thickBot="1" x14ac:dyDescent="0.25">
      <c r="A41" s="545"/>
      <c r="B41" s="109"/>
      <c r="C41" s="910"/>
      <c r="D41" s="911"/>
      <c r="E41" s="911"/>
      <c r="F41" s="911"/>
      <c r="G41" s="911"/>
      <c r="H41" s="911"/>
      <c r="I41" s="911"/>
      <c r="J41" s="911"/>
      <c r="K41" s="911"/>
      <c r="L41" s="911"/>
      <c r="M41" s="108"/>
      <c r="N41" s="545"/>
      <c r="O41" s="545"/>
      <c r="P41" s="545"/>
      <c r="Q41" s="545"/>
      <c r="R41" s="545"/>
      <c r="S41" s="545"/>
      <c r="T41" s="545"/>
    </row>
    <row r="42" spans="1:20" s="180" customFormat="1" ht="72" customHeight="1" thickBot="1" x14ac:dyDescent="0.25">
      <c r="A42" s="545"/>
      <c r="B42" s="112">
        <v>13</v>
      </c>
      <c r="C42" s="940" t="str">
        <f>Translations!$B$46</f>
        <v xml:space="preserve">ОТКАЗ ОТ УСЛОВИЯ: Всички формули са разработени внимателно и задълбочено. Въпреки това грешките не могат да бъдат напълно изключени.
 Както е описано по-горе, осигурена е пълна прозрачност за проверка на валидността на изчисленията. Нито авторите на този файл, нито Европейската комисия могат да бъдат държани отговорни за евентуални щети, произтичащи от грешни или подвеждащи резултати от предоставените изчисления. 
 Потребителят на този файл (т.е. операторът на инсталация за ЕСТЕ) носи пълната отговорност да гарантира, че на компетентния орган са докладвани верни данни.
</v>
      </c>
      <c r="D42" s="941"/>
      <c r="E42" s="941"/>
      <c r="F42" s="941"/>
      <c r="G42" s="941"/>
      <c r="H42" s="941"/>
      <c r="I42" s="941"/>
      <c r="J42" s="941"/>
      <c r="K42" s="941"/>
      <c r="L42" s="942"/>
      <c r="M42" s="108"/>
      <c r="N42" s="545"/>
      <c r="O42" s="545"/>
      <c r="P42" s="545"/>
      <c r="Q42" s="545"/>
      <c r="R42" s="545"/>
      <c r="S42" s="545"/>
      <c r="T42" s="545"/>
    </row>
    <row r="43" spans="1:20" x14ac:dyDescent="0.2">
      <c r="B43" s="105"/>
      <c r="C43" s="105"/>
      <c r="D43" s="105"/>
      <c r="E43" s="105"/>
      <c r="F43" s="105"/>
      <c r="G43" s="105"/>
      <c r="H43" s="105"/>
      <c r="I43" s="105"/>
      <c r="J43" s="105"/>
      <c r="K43" s="105"/>
      <c r="L43" s="69"/>
      <c r="M43" s="108"/>
    </row>
    <row r="44" spans="1:20" x14ac:dyDescent="0.2">
      <c r="B44" s="105"/>
      <c r="C44" s="105"/>
      <c r="D44" s="105"/>
      <c r="E44" s="105"/>
      <c r="F44" s="105"/>
      <c r="G44" s="105"/>
      <c r="H44" s="105"/>
      <c r="I44" s="105"/>
      <c r="J44" s="105"/>
      <c r="K44" s="105"/>
      <c r="L44" s="69"/>
      <c r="M44" s="108"/>
    </row>
    <row r="45" spans="1:20" s="180" customFormat="1" ht="15.75" x14ac:dyDescent="0.25">
      <c r="A45" s="545"/>
      <c r="B45" s="107"/>
      <c r="C45" s="919" t="str">
        <f>Translations!$B$47</f>
        <v>Специфична информация за държавата членка:</v>
      </c>
      <c r="D45" s="919"/>
      <c r="E45" s="919"/>
      <c r="F45" s="919"/>
      <c r="G45" s="919"/>
      <c r="H45" s="919"/>
      <c r="I45" s="919"/>
      <c r="J45" s="919"/>
      <c r="K45" s="919"/>
      <c r="L45" s="919"/>
      <c r="M45" s="108"/>
      <c r="N45" s="545"/>
      <c r="O45" s="545"/>
      <c r="P45" s="545"/>
      <c r="Q45" s="545"/>
      <c r="R45" s="545"/>
      <c r="S45" s="545"/>
      <c r="T45" s="545"/>
    </row>
    <row r="46" spans="1:20" s="180" customFormat="1" x14ac:dyDescent="0.2">
      <c r="A46" s="545"/>
      <c r="B46" s="110"/>
      <c r="C46" s="110"/>
      <c r="D46" s="110"/>
      <c r="E46" s="110"/>
      <c r="F46" s="110"/>
      <c r="G46" s="110"/>
      <c r="H46" s="110"/>
      <c r="I46" s="110"/>
      <c r="J46" s="110"/>
      <c r="K46" s="111"/>
      <c r="L46" s="111"/>
      <c r="M46" s="108"/>
      <c r="N46" s="545"/>
      <c r="O46" s="545"/>
      <c r="P46" s="545"/>
      <c r="Q46" s="545"/>
      <c r="R46" s="545"/>
      <c r="S46" s="545"/>
      <c r="T46" s="545"/>
    </row>
    <row r="47" spans="1:20" s="180" customFormat="1" ht="15" customHeight="1" x14ac:dyDescent="0.2">
      <c r="A47" s="545"/>
      <c r="B47" s="111"/>
      <c r="C47" s="943" t="str">
        <f>Translations!$B$48</f>
        <v>Този доклад трябва да бъде изпратен на вашия компетентен орган на следния адрес:</v>
      </c>
      <c r="D47" s="943"/>
      <c r="E47" s="943"/>
      <c r="F47" s="943"/>
      <c r="G47" s="943"/>
      <c r="H47" s="943"/>
      <c r="I47" s="943"/>
      <c r="J47" s="943"/>
      <c r="K47" s="943"/>
      <c r="L47" s="943"/>
      <c r="M47" s="108"/>
      <c r="N47" s="545"/>
      <c r="O47" s="545"/>
      <c r="P47" s="545"/>
      <c r="Q47" s="545"/>
      <c r="R47" s="545"/>
      <c r="S47" s="545"/>
      <c r="T47" s="545"/>
    </row>
    <row r="48" spans="1:20" x14ac:dyDescent="0.2">
      <c r="B48" s="114"/>
      <c r="C48" s="114"/>
      <c r="D48" s="114"/>
      <c r="E48" s="114"/>
      <c r="F48" s="114"/>
      <c r="G48" s="114"/>
      <c r="H48" s="114"/>
      <c r="I48" s="114"/>
      <c r="J48" s="114"/>
      <c r="K48" s="114"/>
      <c r="L48" s="72"/>
      <c r="M48" s="69"/>
    </row>
    <row r="49" spans="2:13" x14ac:dyDescent="0.2">
      <c r="B49" s="114"/>
      <c r="C49" s="114"/>
      <c r="D49" s="114"/>
      <c r="E49" s="944" t="str">
        <f>Translations!$B$49</f>
        <v>Подробен адрес, който се предоставя от държавата-членка</v>
      </c>
      <c r="F49" s="945"/>
      <c r="G49" s="945"/>
      <c r="H49" s="946"/>
      <c r="I49" s="114"/>
      <c r="J49" s="114"/>
      <c r="K49" s="114"/>
      <c r="L49" s="72"/>
      <c r="M49" s="69"/>
    </row>
    <row r="50" spans="2:13" x14ac:dyDescent="0.2">
      <c r="B50" s="114"/>
      <c r="C50" s="114"/>
      <c r="D50" s="114"/>
      <c r="E50" s="947"/>
      <c r="F50" s="948"/>
      <c r="G50" s="948"/>
      <c r="H50" s="949"/>
      <c r="I50" s="114"/>
      <c r="J50" s="114"/>
      <c r="K50" s="114"/>
      <c r="L50" s="72"/>
      <c r="M50" s="69"/>
    </row>
    <row r="51" spans="2:13" x14ac:dyDescent="0.2">
      <c r="B51" s="114"/>
      <c r="C51" s="114"/>
      <c r="D51" s="114"/>
      <c r="E51" s="947"/>
      <c r="F51" s="948"/>
      <c r="G51" s="948"/>
      <c r="H51" s="949"/>
      <c r="I51" s="114"/>
      <c r="J51" s="114"/>
      <c r="K51" s="114"/>
      <c r="L51" s="72"/>
      <c r="M51" s="69"/>
    </row>
    <row r="52" spans="2:13" x14ac:dyDescent="0.2">
      <c r="B52" s="114"/>
      <c r="C52" s="105"/>
      <c r="D52" s="114"/>
      <c r="E52" s="947"/>
      <c r="F52" s="948"/>
      <c r="G52" s="948"/>
      <c r="H52" s="949"/>
      <c r="I52" s="114"/>
      <c r="J52" s="114"/>
      <c r="K52" s="114"/>
      <c r="L52" s="72"/>
      <c r="M52" s="69"/>
    </row>
    <row r="53" spans="2:13" x14ac:dyDescent="0.2">
      <c r="B53" s="114"/>
      <c r="C53" s="114"/>
      <c r="D53" s="114"/>
      <c r="E53" s="947"/>
      <c r="F53" s="948"/>
      <c r="G53" s="948"/>
      <c r="H53" s="949"/>
      <c r="I53" s="114"/>
      <c r="J53" s="114"/>
      <c r="K53" s="114"/>
      <c r="L53" s="72"/>
      <c r="M53" s="69"/>
    </row>
    <row r="54" spans="2:13" x14ac:dyDescent="0.2">
      <c r="B54" s="114"/>
      <c r="C54" s="114"/>
      <c r="D54" s="114"/>
      <c r="E54" s="947"/>
      <c r="F54" s="948"/>
      <c r="G54" s="948"/>
      <c r="H54" s="949"/>
      <c r="I54" s="114"/>
      <c r="J54" s="114"/>
      <c r="K54" s="114"/>
      <c r="L54" s="72"/>
      <c r="M54" s="69"/>
    </row>
    <row r="55" spans="2:13" x14ac:dyDescent="0.2">
      <c r="B55" s="114"/>
      <c r="C55" s="114"/>
      <c r="D55" s="114"/>
      <c r="E55" s="947"/>
      <c r="F55" s="948"/>
      <c r="G55" s="948"/>
      <c r="H55" s="949"/>
      <c r="I55" s="114"/>
      <c r="J55" s="114"/>
      <c r="K55" s="114"/>
      <c r="L55" s="72"/>
      <c r="M55" s="69"/>
    </row>
    <row r="56" spans="2:13" x14ac:dyDescent="0.2">
      <c r="B56" s="114"/>
      <c r="C56" s="114"/>
      <c r="D56" s="114"/>
      <c r="E56" s="950"/>
      <c r="F56" s="951"/>
      <c r="G56" s="951"/>
      <c r="H56" s="952"/>
      <c r="I56" s="114"/>
      <c r="J56" s="114"/>
      <c r="K56" s="114"/>
      <c r="L56" s="72"/>
      <c r="M56" s="69"/>
    </row>
    <row r="57" spans="2:13" x14ac:dyDescent="0.2">
      <c r="B57" s="114"/>
      <c r="C57" s="114"/>
      <c r="D57" s="114"/>
      <c r="E57" s="114"/>
      <c r="F57" s="114"/>
      <c r="G57" s="114"/>
      <c r="H57" s="114"/>
      <c r="I57" s="114"/>
      <c r="J57" s="114"/>
      <c r="K57" s="114"/>
      <c r="L57" s="72"/>
      <c r="M57" s="69"/>
    </row>
    <row r="58" spans="2:13" x14ac:dyDescent="0.2">
      <c r="B58" s="105"/>
      <c r="C58" s="105"/>
      <c r="D58" s="105"/>
      <c r="E58" s="105"/>
      <c r="F58" s="105"/>
      <c r="G58" s="105"/>
      <c r="H58" s="105"/>
      <c r="I58" s="105"/>
      <c r="J58" s="105"/>
      <c r="K58" s="105"/>
      <c r="L58" s="69"/>
      <c r="M58" s="69"/>
    </row>
    <row r="59" spans="2:13" ht="15.75" x14ac:dyDescent="0.2">
      <c r="B59" s="69"/>
      <c r="C59" s="953" t="str">
        <f>Translations!$B$50</f>
        <v>Източници на информация:</v>
      </c>
      <c r="D59" s="953"/>
      <c r="E59" s="953"/>
      <c r="F59" s="953"/>
      <c r="G59" s="953"/>
      <c r="H59" s="953"/>
      <c r="I59" s="953"/>
      <c r="J59" s="953"/>
      <c r="K59" s="953"/>
      <c r="L59" s="953"/>
      <c r="M59" s="69"/>
    </row>
    <row r="60" spans="2:13" x14ac:dyDescent="0.2">
      <c r="B60" s="69"/>
      <c r="C60" s="921" t="str">
        <f>Translations!$B$51</f>
        <v>Уебсайтове на ЕС:</v>
      </c>
      <c r="D60" s="954"/>
      <c r="E60" s="954"/>
      <c r="F60" s="954"/>
      <c r="G60" s="954"/>
      <c r="H60" s="954"/>
      <c r="I60" s="954"/>
      <c r="J60" s="954"/>
      <c r="K60" s="954"/>
      <c r="L60" s="954"/>
      <c r="M60" s="69"/>
    </row>
    <row r="61" spans="2:13" x14ac:dyDescent="0.2">
      <c r="B61" s="69"/>
      <c r="C61" s="943" t="str">
        <f>Translations!$B$52</f>
        <v>Законодателство на ЕС:</v>
      </c>
      <c r="D61" s="943"/>
      <c r="E61" s="955" t="str">
        <f>Translations!$B$53</f>
        <v xml:space="preserve">http://eur-lex.europa.eu/en/index.htm </v>
      </c>
      <c r="F61" s="922"/>
      <c r="G61" s="922"/>
      <c r="H61" s="922"/>
      <c r="I61" s="922"/>
      <c r="J61" s="922"/>
      <c r="K61" s="922"/>
      <c r="L61" s="922"/>
      <c r="M61" s="69"/>
    </row>
    <row r="62" spans="2:13" x14ac:dyDescent="0.2">
      <c r="B62" s="69"/>
      <c r="C62" s="943" t="str">
        <f>Translations!$B$54</f>
        <v>Обща информация за СТЕ на ЕС:</v>
      </c>
      <c r="D62" s="943"/>
      <c r="E62" s="955" t="str">
        <f>Translations!$B$55</f>
        <v>https://climate.ec.europa.eu/eu-action/eu-emissions-trading-system-eu-ets_en</v>
      </c>
      <c r="F62" s="922"/>
      <c r="G62" s="922"/>
      <c r="H62" s="922"/>
      <c r="I62" s="922"/>
      <c r="J62" s="922"/>
      <c r="K62" s="922"/>
      <c r="L62" s="922"/>
      <c r="M62" s="69"/>
    </row>
    <row r="63" spans="2:13" x14ac:dyDescent="0.2">
      <c r="B63" s="105"/>
      <c r="C63" s="105"/>
      <c r="D63" s="117"/>
      <c r="E63" s="118"/>
      <c r="F63" s="118"/>
      <c r="G63" s="118"/>
      <c r="H63" s="118"/>
      <c r="I63" s="118"/>
      <c r="J63" s="105"/>
      <c r="K63" s="105"/>
      <c r="L63" s="69"/>
      <c r="M63" s="69"/>
    </row>
    <row r="64" spans="2:13" x14ac:dyDescent="0.2">
      <c r="B64" s="69"/>
      <c r="C64" s="921" t="str">
        <f>Translations!$B$56</f>
        <v>Други уебсайтове:</v>
      </c>
      <c r="D64" s="922"/>
      <c r="E64" s="922"/>
      <c r="F64" s="922"/>
      <c r="G64" s="922"/>
      <c r="H64" s="922"/>
      <c r="I64" s="922"/>
      <c r="J64" s="922"/>
      <c r="K64" s="922"/>
      <c r="L64" s="922"/>
      <c r="M64" s="69"/>
    </row>
    <row r="65" spans="1:20" x14ac:dyDescent="0.2">
      <c r="B65" s="69"/>
      <c r="C65" s="939" t="str">
        <f>Translations!$B$57</f>
        <v>&lt;да се предостави от държавата-членка&gt;</v>
      </c>
      <c r="D65" s="939"/>
      <c r="E65" s="939"/>
      <c r="F65" s="939"/>
      <c r="G65" s="939"/>
      <c r="H65" s="939"/>
      <c r="I65" s="939"/>
      <c r="J65" s="939"/>
      <c r="K65" s="939"/>
      <c r="L65" s="939"/>
      <c r="M65" s="69"/>
    </row>
    <row r="66" spans="1:20" x14ac:dyDescent="0.2">
      <c r="B66" s="69"/>
      <c r="C66" s="939"/>
      <c r="D66" s="939"/>
      <c r="E66" s="939"/>
      <c r="F66" s="939"/>
      <c r="G66" s="939"/>
      <c r="H66" s="939"/>
      <c r="I66" s="939"/>
      <c r="J66" s="939"/>
      <c r="K66" s="939"/>
      <c r="L66" s="939"/>
      <c r="M66" s="69"/>
    </row>
    <row r="67" spans="1:20" x14ac:dyDescent="0.2">
      <c r="B67" s="69"/>
      <c r="C67" s="943" t="str">
        <f>Translations!$B$58</f>
        <v>Бюро за помощ:</v>
      </c>
      <c r="D67" s="943"/>
      <c r="E67" s="943"/>
      <c r="F67" s="943"/>
      <c r="G67" s="943"/>
      <c r="H67" s="943"/>
      <c r="I67" s="943"/>
      <c r="J67" s="943"/>
      <c r="K67" s="943"/>
      <c r="L67" s="943"/>
      <c r="M67" s="69"/>
    </row>
    <row r="68" spans="1:20" x14ac:dyDescent="0.2">
      <c r="B68" s="69"/>
      <c r="C68" s="939" t="str">
        <f>Translations!$B$59</f>
        <v>&lt;да се предостави от държавата-членка, ако е приложимо&gt;</v>
      </c>
      <c r="D68" s="939"/>
      <c r="E68" s="939"/>
      <c r="F68" s="939"/>
      <c r="G68" s="939"/>
      <c r="H68" s="939"/>
      <c r="I68" s="939"/>
      <c r="J68" s="939"/>
      <c r="K68" s="939"/>
      <c r="L68" s="939"/>
      <c r="M68" s="69"/>
    </row>
    <row r="69" spans="1:20" x14ac:dyDescent="0.2">
      <c r="B69" s="69"/>
      <c r="C69" s="939"/>
      <c r="D69" s="939"/>
      <c r="E69" s="939"/>
      <c r="F69" s="939"/>
      <c r="G69" s="939"/>
      <c r="H69" s="939"/>
      <c r="I69" s="939"/>
      <c r="J69" s="939"/>
      <c r="K69" s="939"/>
      <c r="L69" s="939"/>
      <c r="M69" s="69"/>
    </row>
    <row r="70" spans="1:20" x14ac:dyDescent="0.2">
      <c r="B70" s="69"/>
      <c r="C70" s="118"/>
      <c r="D70" s="118"/>
      <c r="E70" s="118"/>
      <c r="F70" s="118"/>
      <c r="G70" s="118"/>
      <c r="H70" s="118"/>
      <c r="I70" s="118"/>
      <c r="J70" s="118"/>
      <c r="K70" s="118"/>
      <c r="L70" s="118"/>
      <c r="M70" s="69"/>
    </row>
    <row r="71" spans="1:20" s="181" customFormat="1" x14ac:dyDescent="0.25">
      <c r="A71" s="546"/>
      <c r="B71" s="72"/>
      <c r="C71" s="114"/>
      <c r="D71" s="114"/>
      <c r="E71" s="114"/>
      <c r="F71" s="114"/>
      <c r="G71" s="114"/>
      <c r="H71" s="114"/>
      <c r="I71" s="114"/>
      <c r="J71" s="114"/>
      <c r="K71" s="114"/>
      <c r="L71" s="114"/>
      <c r="M71" s="72"/>
      <c r="N71" s="546"/>
      <c r="O71" s="546"/>
      <c r="P71" s="546"/>
      <c r="Q71" s="546"/>
      <c r="R71" s="546"/>
      <c r="S71" s="546"/>
      <c r="T71" s="546"/>
    </row>
    <row r="72" spans="1:20" ht="15.75" x14ac:dyDescent="0.2">
      <c r="B72" s="69"/>
      <c r="C72" s="956" t="str">
        <f>Translations!$B$60</f>
        <v>Допълнителни насоки, предоставени от държавата-членка:</v>
      </c>
      <c r="D72" s="956"/>
      <c r="E72" s="956"/>
      <c r="F72" s="956"/>
      <c r="G72" s="956"/>
      <c r="H72" s="956"/>
      <c r="I72" s="956"/>
      <c r="J72" s="956"/>
      <c r="K72" s="956"/>
      <c r="L72" s="956"/>
      <c r="M72" s="69"/>
    </row>
    <row r="73" spans="1:20" x14ac:dyDescent="0.2">
      <c r="B73" s="69"/>
      <c r="C73" s="939"/>
      <c r="D73" s="939"/>
      <c r="E73" s="939"/>
      <c r="F73" s="939"/>
      <c r="G73" s="939"/>
      <c r="H73" s="939"/>
      <c r="I73" s="939"/>
      <c r="J73" s="939"/>
      <c r="K73" s="939"/>
      <c r="L73" s="939"/>
      <c r="M73" s="69"/>
    </row>
    <row r="74" spans="1:20" x14ac:dyDescent="0.2">
      <c r="B74" s="69"/>
      <c r="C74" s="939"/>
      <c r="D74" s="939"/>
      <c r="E74" s="939"/>
      <c r="F74" s="939"/>
      <c r="G74" s="939"/>
      <c r="H74" s="939"/>
      <c r="I74" s="939"/>
      <c r="J74" s="939"/>
      <c r="K74" s="939"/>
      <c r="L74" s="939"/>
      <c r="M74" s="69"/>
    </row>
    <row r="75" spans="1:20" x14ac:dyDescent="0.2">
      <c r="B75" s="69"/>
      <c r="C75" s="939"/>
      <c r="D75" s="939"/>
      <c r="E75" s="939"/>
      <c r="F75" s="939"/>
      <c r="G75" s="939"/>
      <c r="H75" s="939"/>
      <c r="I75" s="939"/>
      <c r="J75" s="939"/>
      <c r="K75" s="939"/>
      <c r="L75" s="939"/>
      <c r="M75" s="69"/>
    </row>
    <row r="76" spans="1:20" x14ac:dyDescent="0.2">
      <c r="B76" s="69"/>
      <c r="C76" s="939"/>
      <c r="D76" s="939"/>
      <c r="E76" s="939"/>
      <c r="F76" s="939"/>
      <c r="G76" s="939"/>
      <c r="H76" s="939"/>
      <c r="I76" s="939"/>
      <c r="J76" s="939"/>
      <c r="K76" s="939"/>
      <c r="L76" s="939"/>
      <c r="M76" s="69"/>
    </row>
    <row r="77" spans="1:20" x14ac:dyDescent="0.2">
      <c r="B77" s="69"/>
      <c r="C77" s="939"/>
      <c r="D77" s="939"/>
      <c r="E77" s="939"/>
      <c r="F77" s="939"/>
      <c r="G77" s="939"/>
      <c r="H77" s="939"/>
      <c r="I77" s="939"/>
      <c r="J77" s="939"/>
      <c r="K77" s="939"/>
      <c r="L77" s="939"/>
      <c r="M77" s="69"/>
    </row>
    <row r="78" spans="1:20" x14ac:dyDescent="0.2">
      <c r="B78" s="69"/>
      <c r="C78" s="939"/>
      <c r="D78" s="939"/>
      <c r="E78" s="939"/>
      <c r="F78" s="939"/>
      <c r="G78" s="939"/>
      <c r="H78" s="939"/>
      <c r="I78" s="939"/>
      <c r="J78" s="939"/>
      <c r="K78" s="939"/>
      <c r="L78" s="939"/>
      <c r="M78" s="69"/>
    </row>
    <row r="79" spans="1:20" x14ac:dyDescent="0.2">
      <c r="B79" s="69"/>
      <c r="C79" s="939"/>
      <c r="D79" s="939"/>
      <c r="E79" s="939"/>
      <c r="F79" s="939"/>
      <c r="G79" s="939"/>
      <c r="H79" s="939"/>
      <c r="I79" s="939"/>
      <c r="J79" s="939"/>
      <c r="K79" s="939"/>
      <c r="L79" s="939"/>
      <c r="M79" s="69"/>
    </row>
    <row r="80" spans="1:20" x14ac:dyDescent="0.2">
      <c r="B80" s="69"/>
      <c r="C80" s="939"/>
      <c r="D80" s="939"/>
      <c r="E80" s="939"/>
      <c r="F80" s="939"/>
      <c r="G80" s="939"/>
      <c r="H80" s="939"/>
      <c r="I80" s="939"/>
      <c r="J80" s="939"/>
      <c r="K80" s="939"/>
      <c r="L80" s="939"/>
      <c r="M80" s="69"/>
    </row>
    <row r="81" spans="1:20" x14ac:dyDescent="0.2">
      <c r="B81" s="69"/>
      <c r="C81" s="939"/>
      <c r="D81" s="939"/>
      <c r="E81" s="939"/>
      <c r="F81" s="939"/>
      <c r="G81" s="939"/>
      <c r="H81" s="939"/>
      <c r="I81" s="939"/>
      <c r="J81" s="939"/>
      <c r="K81" s="939"/>
      <c r="L81" s="939"/>
      <c r="M81" s="69"/>
    </row>
    <row r="82" spans="1:20" x14ac:dyDescent="0.2">
      <c r="B82" s="69"/>
      <c r="C82" s="939"/>
      <c r="D82" s="939"/>
      <c r="E82" s="939"/>
      <c r="F82" s="939"/>
      <c r="G82" s="939"/>
      <c r="H82" s="939"/>
      <c r="I82" s="939"/>
      <c r="J82" s="939"/>
      <c r="K82" s="939"/>
      <c r="L82" s="939"/>
      <c r="M82" s="69"/>
    </row>
    <row r="83" spans="1:20" x14ac:dyDescent="0.2">
      <c r="B83" s="69"/>
      <c r="C83" s="939"/>
      <c r="D83" s="939"/>
      <c r="E83" s="939"/>
      <c r="F83" s="939"/>
      <c r="G83" s="939"/>
      <c r="H83" s="939"/>
      <c r="I83" s="939"/>
      <c r="J83" s="939"/>
      <c r="K83" s="939"/>
      <c r="L83" s="939"/>
      <c r="M83" s="69"/>
    </row>
    <row r="84" spans="1:20" x14ac:dyDescent="0.2">
      <c r="B84" s="69"/>
      <c r="C84" s="939"/>
      <c r="D84" s="939"/>
      <c r="E84" s="939"/>
      <c r="F84" s="939"/>
      <c r="G84" s="939"/>
      <c r="H84" s="939"/>
      <c r="I84" s="939"/>
      <c r="J84" s="939"/>
      <c r="K84" s="939"/>
      <c r="L84" s="939"/>
      <c r="M84" s="69"/>
    </row>
    <row r="85" spans="1:20" x14ac:dyDescent="0.2">
      <c r="B85" s="69"/>
      <c r="C85" s="118"/>
      <c r="D85" s="118"/>
      <c r="E85" s="118"/>
      <c r="F85" s="118"/>
      <c r="G85" s="118"/>
      <c r="H85" s="118"/>
      <c r="I85" s="118"/>
      <c r="J85" s="118"/>
      <c r="K85" s="118"/>
      <c r="L85" s="118"/>
      <c r="M85" s="69"/>
    </row>
    <row r="86" spans="1:20" x14ac:dyDescent="0.2">
      <c r="A86" s="544" t="s">
        <v>637</v>
      </c>
      <c r="B86" s="69"/>
      <c r="C86" s="118"/>
      <c r="D86" s="118"/>
      <c r="E86" s="118"/>
      <c r="F86" s="118"/>
      <c r="G86" s="118"/>
      <c r="H86" s="118"/>
      <c r="I86" s="118"/>
      <c r="J86" s="118"/>
      <c r="K86" s="118"/>
      <c r="L86" s="118"/>
      <c r="M86" s="69"/>
    </row>
    <row r="87" spans="1:20" hidden="1" x14ac:dyDescent="0.2">
      <c r="A87" s="166" t="s">
        <v>248</v>
      </c>
      <c r="B87" s="19" t="s">
        <v>259</v>
      </c>
      <c r="C87" s="19" t="s">
        <v>259</v>
      </c>
      <c r="D87" s="19" t="s">
        <v>259</v>
      </c>
      <c r="E87" s="19" t="s">
        <v>259</v>
      </c>
      <c r="F87" s="19" t="s">
        <v>259</v>
      </c>
      <c r="G87" s="19" t="s">
        <v>259</v>
      </c>
      <c r="H87" s="19" t="s">
        <v>259</v>
      </c>
      <c r="I87" s="19" t="s">
        <v>259</v>
      </c>
      <c r="J87" s="19" t="s">
        <v>259</v>
      </c>
      <c r="K87" s="19" t="s">
        <v>259</v>
      </c>
      <c r="L87" s="19" t="s">
        <v>259</v>
      </c>
      <c r="M87" s="19" t="s">
        <v>259</v>
      </c>
      <c r="N87" s="19" t="s">
        <v>259</v>
      </c>
      <c r="O87" s="19" t="s">
        <v>259</v>
      </c>
      <c r="P87" s="19" t="s">
        <v>259</v>
      </c>
      <c r="Q87" s="19" t="s">
        <v>259</v>
      </c>
      <c r="R87" s="19" t="s">
        <v>259</v>
      </c>
      <c r="S87" s="19" t="s">
        <v>259</v>
      </c>
      <c r="T87" s="19" t="s">
        <v>259</v>
      </c>
    </row>
    <row r="88" spans="1:20" hidden="1" x14ac:dyDescent="0.2">
      <c r="A88" s="166" t="s">
        <v>248</v>
      </c>
      <c r="B88" s="319"/>
      <c r="C88" s="319"/>
      <c r="D88" s="319"/>
      <c r="E88" s="319"/>
      <c r="F88" s="319"/>
      <c r="G88" s="319"/>
      <c r="H88" s="319"/>
      <c r="I88" s="319"/>
      <c r="J88" s="319"/>
      <c r="K88" s="319"/>
      <c r="L88" s="318"/>
      <c r="M88" s="318" t="s">
        <v>613</v>
      </c>
    </row>
    <row r="89" spans="1:20" x14ac:dyDescent="0.2">
      <c r="B89" s="317"/>
      <c r="C89" s="317"/>
      <c r="D89" s="317"/>
      <c r="E89" s="317"/>
      <c r="F89" s="317"/>
      <c r="G89" s="317"/>
      <c r="H89" s="317"/>
      <c r="I89" s="317"/>
      <c r="J89" s="317"/>
      <c r="K89" s="317"/>
      <c r="L89" s="179"/>
      <c r="M89" s="179"/>
    </row>
    <row r="90" spans="1:20" x14ac:dyDescent="0.2">
      <c r="B90" s="317"/>
      <c r="C90" s="317"/>
      <c r="D90" s="317"/>
      <c r="E90" s="317"/>
      <c r="F90" s="317"/>
      <c r="G90" s="317"/>
      <c r="H90" s="317"/>
      <c r="I90" s="317"/>
      <c r="J90" s="317"/>
      <c r="K90" s="317"/>
      <c r="L90" s="179"/>
      <c r="M90" s="179"/>
    </row>
    <row r="91" spans="1:20" x14ac:dyDescent="0.2">
      <c r="B91" s="317"/>
      <c r="C91" s="317"/>
      <c r="D91" s="317"/>
      <c r="E91" s="317"/>
      <c r="F91" s="317"/>
      <c r="G91" s="317"/>
      <c r="H91" s="317"/>
      <c r="I91" s="317"/>
      <c r="J91" s="317"/>
      <c r="K91" s="317"/>
      <c r="L91" s="179"/>
      <c r="M91" s="179"/>
    </row>
    <row r="92" spans="1:20" x14ac:dyDescent="0.2">
      <c r="B92" s="317"/>
      <c r="C92" s="317"/>
      <c r="D92" s="317"/>
      <c r="E92" s="317"/>
      <c r="F92" s="317"/>
      <c r="G92" s="317"/>
      <c r="H92" s="317"/>
      <c r="I92" s="317"/>
      <c r="J92" s="317"/>
      <c r="K92" s="317"/>
      <c r="L92" s="179"/>
      <c r="M92" s="179"/>
    </row>
    <row r="93" spans="1:20" x14ac:dyDescent="0.2">
      <c r="B93" s="317"/>
      <c r="C93" s="317"/>
      <c r="D93" s="317"/>
      <c r="E93" s="317"/>
      <c r="F93" s="317"/>
      <c r="G93" s="317"/>
      <c r="H93" s="317"/>
      <c r="I93" s="317"/>
      <c r="J93" s="317"/>
      <c r="K93" s="317"/>
      <c r="L93" s="179"/>
      <c r="M93" s="179"/>
    </row>
    <row r="94" spans="1:20" x14ac:dyDescent="0.2">
      <c r="B94" s="317"/>
      <c r="C94" s="317"/>
      <c r="D94" s="317"/>
      <c r="E94" s="317"/>
      <c r="F94" s="317"/>
      <c r="G94" s="317"/>
      <c r="H94" s="317"/>
      <c r="I94" s="317"/>
      <c r="J94" s="317"/>
      <c r="K94" s="317"/>
      <c r="L94" s="179"/>
      <c r="M94" s="179"/>
    </row>
    <row r="95" spans="1:20" x14ac:dyDescent="0.2">
      <c r="B95" s="317"/>
      <c r="C95" s="317"/>
      <c r="D95" s="317"/>
      <c r="E95" s="317"/>
      <c r="F95" s="317"/>
      <c r="G95" s="317"/>
      <c r="H95" s="317"/>
      <c r="I95" s="317"/>
      <c r="J95" s="317"/>
      <c r="K95" s="317"/>
      <c r="L95" s="179"/>
      <c r="M95" s="179"/>
    </row>
    <row r="96" spans="1:20" x14ac:dyDescent="0.2">
      <c r="B96" s="317"/>
      <c r="C96" s="317"/>
      <c r="D96" s="317"/>
      <c r="E96" s="317"/>
      <c r="F96" s="317"/>
      <c r="G96" s="317"/>
      <c r="H96" s="317"/>
      <c r="I96" s="317"/>
      <c r="J96" s="317"/>
      <c r="K96" s="317"/>
      <c r="L96" s="179"/>
      <c r="M96" s="179"/>
    </row>
    <row r="97" spans="2:13" x14ac:dyDescent="0.2">
      <c r="B97" s="317"/>
      <c r="C97" s="317"/>
      <c r="D97" s="317"/>
      <c r="E97" s="317"/>
      <c r="F97" s="317"/>
      <c r="G97" s="317"/>
      <c r="H97" s="317"/>
      <c r="I97" s="317"/>
      <c r="J97" s="317"/>
      <c r="K97" s="317"/>
      <c r="L97" s="179"/>
      <c r="M97" s="179"/>
    </row>
    <row r="98" spans="2:13" x14ac:dyDescent="0.2">
      <c r="B98" s="317"/>
      <c r="C98" s="317"/>
      <c r="D98" s="317"/>
      <c r="E98" s="317"/>
      <c r="F98" s="317"/>
      <c r="G98" s="317"/>
      <c r="H98" s="317"/>
      <c r="I98" s="317"/>
      <c r="J98" s="317"/>
      <c r="K98" s="317"/>
      <c r="L98" s="179"/>
      <c r="M98" s="179"/>
    </row>
    <row r="99" spans="2:13" x14ac:dyDescent="0.2">
      <c r="B99" s="317"/>
      <c r="C99" s="317"/>
      <c r="D99" s="317"/>
      <c r="E99" s="317"/>
      <c r="F99" s="317"/>
      <c r="G99" s="317"/>
      <c r="H99" s="317"/>
      <c r="I99" s="317"/>
      <c r="J99" s="317"/>
      <c r="K99" s="317"/>
      <c r="L99" s="179"/>
      <c r="M99" s="179"/>
    </row>
    <row r="100" spans="2:13" x14ac:dyDescent="0.2">
      <c r="B100" s="317"/>
      <c r="C100" s="317"/>
      <c r="D100" s="317"/>
      <c r="E100" s="317"/>
      <c r="F100" s="317"/>
      <c r="G100" s="317"/>
      <c r="H100" s="317"/>
      <c r="I100" s="317"/>
      <c r="J100" s="317"/>
      <c r="K100" s="317"/>
      <c r="L100" s="179"/>
      <c r="M100" s="179"/>
    </row>
    <row r="101" spans="2:13" x14ac:dyDescent="0.2">
      <c r="B101" s="317"/>
      <c r="C101" s="317"/>
      <c r="D101" s="317"/>
      <c r="E101" s="317"/>
      <c r="F101" s="317"/>
      <c r="G101" s="317"/>
      <c r="H101" s="317"/>
      <c r="I101" s="317"/>
      <c r="J101" s="317"/>
      <c r="K101" s="317"/>
      <c r="L101" s="179"/>
      <c r="M101" s="179"/>
    </row>
    <row r="102" spans="2:13" x14ac:dyDescent="0.2">
      <c r="B102" s="317"/>
      <c r="C102" s="317"/>
      <c r="D102" s="317"/>
      <c r="E102" s="317"/>
      <c r="F102" s="317"/>
      <c r="G102" s="317"/>
      <c r="H102" s="317"/>
      <c r="I102" s="317"/>
      <c r="J102" s="317"/>
      <c r="K102" s="317"/>
      <c r="L102" s="179"/>
      <c r="M102" s="179"/>
    </row>
    <row r="103" spans="2:13" x14ac:dyDescent="0.2">
      <c r="B103" s="317"/>
      <c r="C103" s="317"/>
      <c r="D103" s="317"/>
      <c r="E103" s="317"/>
      <c r="F103" s="317"/>
      <c r="G103" s="317"/>
      <c r="H103" s="317"/>
      <c r="I103" s="317"/>
      <c r="J103" s="317"/>
      <c r="K103" s="317"/>
      <c r="L103" s="179"/>
      <c r="M103" s="179"/>
    </row>
    <row r="104" spans="2:13" x14ac:dyDescent="0.2">
      <c r="B104" s="317"/>
      <c r="C104" s="317"/>
      <c r="D104" s="317"/>
      <c r="E104" s="317"/>
      <c r="F104" s="317"/>
      <c r="G104" s="317"/>
      <c r="H104" s="317"/>
      <c r="I104" s="317"/>
      <c r="J104" s="317"/>
      <c r="K104" s="317"/>
      <c r="L104" s="179"/>
      <c r="M104" s="179"/>
    </row>
    <row r="105" spans="2:13" x14ac:dyDescent="0.2">
      <c r="B105" s="317"/>
      <c r="C105" s="317"/>
      <c r="D105" s="317"/>
      <c r="E105" s="317"/>
      <c r="F105" s="317"/>
      <c r="G105" s="317"/>
      <c r="H105" s="317"/>
      <c r="I105" s="317"/>
      <c r="J105" s="317"/>
      <c r="K105" s="317"/>
      <c r="L105" s="179"/>
      <c r="M105" s="179"/>
    </row>
    <row r="106" spans="2:13" x14ac:dyDescent="0.2">
      <c r="B106" s="317"/>
      <c r="C106" s="317"/>
      <c r="D106" s="317"/>
      <c r="E106" s="317"/>
      <c r="F106" s="317"/>
      <c r="G106" s="317"/>
      <c r="H106" s="317"/>
      <c r="I106" s="317"/>
      <c r="J106" s="317"/>
      <c r="K106" s="317"/>
      <c r="L106" s="179"/>
      <c r="M106" s="179"/>
    </row>
    <row r="107" spans="2:13" x14ac:dyDescent="0.2">
      <c r="B107" s="317"/>
      <c r="C107" s="317"/>
      <c r="D107" s="317"/>
      <c r="E107" s="317"/>
      <c r="F107" s="317"/>
      <c r="G107" s="317"/>
      <c r="H107" s="317"/>
      <c r="I107" s="317"/>
      <c r="J107" s="317"/>
      <c r="K107" s="317"/>
      <c r="L107" s="179"/>
      <c r="M107" s="179"/>
    </row>
    <row r="108" spans="2:13" x14ac:dyDescent="0.2">
      <c r="B108" s="317"/>
      <c r="C108" s="317"/>
      <c r="D108" s="317"/>
      <c r="E108" s="317"/>
      <c r="F108" s="317"/>
      <c r="G108" s="317"/>
      <c r="H108" s="317"/>
      <c r="I108" s="317"/>
      <c r="J108" s="317"/>
      <c r="K108" s="317"/>
      <c r="L108" s="179"/>
      <c r="M108" s="179"/>
    </row>
    <row r="109" spans="2:13" x14ac:dyDescent="0.2">
      <c r="B109" s="317"/>
      <c r="C109" s="317"/>
      <c r="D109" s="317"/>
      <c r="E109" s="317"/>
      <c r="F109" s="317"/>
      <c r="G109" s="317"/>
      <c r="H109" s="317"/>
      <c r="I109" s="317"/>
      <c r="J109" s="317"/>
      <c r="K109" s="317"/>
      <c r="L109" s="179"/>
      <c r="M109" s="179"/>
    </row>
    <row r="110" spans="2:13" x14ac:dyDescent="0.2">
      <c r="B110" s="317"/>
      <c r="C110" s="317"/>
      <c r="D110" s="317"/>
      <c r="E110" s="317"/>
      <c r="F110" s="317"/>
      <c r="G110" s="317"/>
      <c r="H110" s="317"/>
      <c r="I110" s="317"/>
      <c r="J110" s="317"/>
      <c r="K110" s="317"/>
      <c r="L110" s="179"/>
      <c r="M110" s="179"/>
    </row>
    <row r="111" spans="2:13" x14ac:dyDescent="0.2">
      <c r="B111" s="317"/>
      <c r="C111" s="317"/>
      <c r="D111" s="317"/>
      <c r="E111" s="317"/>
      <c r="F111" s="317"/>
      <c r="G111" s="317"/>
      <c r="H111" s="317"/>
      <c r="I111" s="317"/>
      <c r="J111" s="317"/>
      <c r="K111" s="317"/>
      <c r="L111" s="179"/>
      <c r="M111" s="179"/>
    </row>
    <row r="112" spans="2:13" x14ac:dyDescent="0.2">
      <c r="B112" s="317"/>
      <c r="C112" s="317"/>
      <c r="D112" s="317"/>
      <c r="E112" s="317"/>
      <c r="F112" s="317"/>
      <c r="G112" s="317"/>
      <c r="H112" s="317"/>
      <c r="I112" s="317"/>
      <c r="J112" s="317"/>
      <c r="K112" s="317"/>
      <c r="L112" s="179"/>
      <c r="M112" s="179"/>
    </row>
    <row r="113" spans="2:13" x14ac:dyDescent="0.2">
      <c r="B113" s="317"/>
      <c r="C113" s="317"/>
      <c r="D113" s="317"/>
      <c r="E113" s="317"/>
      <c r="F113" s="317"/>
      <c r="G113" s="317"/>
      <c r="H113" s="317"/>
      <c r="I113" s="317"/>
      <c r="J113" s="317"/>
      <c r="K113" s="317"/>
      <c r="L113" s="179"/>
      <c r="M113" s="179"/>
    </row>
    <row r="114" spans="2:13" x14ac:dyDescent="0.2">
      <c r="B114" s="317"/>
      <c r="C114" s="317"/>
      <c r="D114" s="317"/>
      <c r="E114" s="317"/>
      <c r="F114" s="317"/>
      <c r="G114" s="317"/>
      <c r="H114" s="317"/>
      <c r="I114" s="317"/>
      <c r="J114" s="317"/>
      <c r="K114" s="317"/>
      <c r="L114" s="179"/>
      <c r="M114" s="179"/>
    </row>
    <row r="115" spans="2:13" x14ac:dyDescent="0.2">
      <c r="B115" s="317"/>
      <c r="C115" s="317"/>
      <c r="D115" s="317"/>
      <c r="E115" s="317"/>
      <c r="F115" s="317"/>
      <c r="G115" s="317"/>
      <c r="H115" s="317"/>
      <c r="I115" s="317"/>
      <c r="J115" s="317"/>
      <c r="K115" s="317"/>
      <c r="L115" s="179"/>
      <c r="M115" s="179"/>
    </row>
    <row r="116" spans="2:13" x14ac:dyDescent="0.2">
      <c r="B116" s="317"/>
      <c r="C116" s="317"/>
      <c r="D116" s="317"/>
      <c r="E116" s="317"/>
      <c r="F116" s="317"/>
      <c r="G116" s="317"/>
      <c r="H116" s="317"/>
      <c r="I116" s="317"/>
      <c r="J116" s="317"/>
      <c r="K116" s="317"/>
      <c r="L116" s="179"/>
      <c r="M116" s="179"/>
    </row>
    <row r="117" spans="2:13" x14ac:dyDescent="0.2">
      <c r="B117" s="317"/>
      <c r="C117" s="317"/>
      <c r="D117" s="317"/>
      <c r="E117" s="317"/>
      <c r="F117" s="317"/>
      <c r="G117" s="317"/>
      <c r="H117" s="317"/>
      <c r="I117" s="317"/>
      <c r="J117" s="317"/>
      <c r="K117" s="317"/>
      <c r="L117" s="179"/>
      <c r="M117" s="179"/>
    </row>
    <row r="118" spans="2:13" x14ac:dyDescent="0.2">
      <c r="B118" s="317"/>
      <c r="C118" s="317"/>
      <c r="D118" s="317"/>
      <c r="E118" s="317"/>
      <c r="F118" s="317"/>
      <c r="G118" s="317"/>
      <c r="H118" s="317"/>
      <c r="I118" s="317"/>
      <c r="J118" s="317"/>
      <c r="K118" s="317"/>
      <c r="L118" s="179"/>
      <c r="M118" s="179"/>
    </row>
    <row r="119" spans="2:13" x14ac:dyDescent="0.2">
      <c r="B119" s="317"/>
      <c r="C119" s="317"/>
      <c r="D119" s="317"/>
      <c r="E119" s="317"/>
      <c r="F119" s="317"/>
      <c r="G119" s="317"/>
      <c r="H119" s="317"/>
      <c r="I119" s="317"/>
      <c r="J119" s="317"/>
      <c r="K119" s="317"/>
      <c r="L119" s="179"/>
      <c r="M119" s="179"/>
    </row>
    <row r="120" spans="2:13" x14ac:dyDescent="0.2">
      <c r="B120" s="317"/>
      <c r="C120" s="317"/>
      <c r="D120" s="317"/>
      <c r="E120" s="317"/>
      <c r="F120" s="317"/>
      <c r="G120" s="317"/>
      <c r="H120" s="317"/>
      <c r="I120" s="317"/>
      <c r="J120" s="317"/>
      <c r="K120" s="317"/>
      <c r="L120" s="179"/>
      <c r="M120" s="179"/>
    </row>
    <row r="121" spans="2:13" x14ac:dyDescent="0.2">
      <c r="B121" s="317"/>
      <c r="C121" s="317"/>
      <c r="D121" s="317"/>
      <c r="E121" s="317"/>
      <c r="F121" s="317"/>
      <c r="G121" s="317"/>
      <c r="H121" s="317"/>
      <c r="I121" s="317"/>
      <c r="J121" s="317"/>
      <c r="K121" s="317"/>
      <c r="L121" s="179"/>
      <c r="M121" s="179"/>
    </row>
    <row r="122" spans="2:13" x14ac:dyDescent="0.2">
      <c r="B122" s="317"/>
      <c r="C122" s="317"/>
      <c r="D122" s="317"/>
      <c r="E122" s="317"/>
      <c r="F122" s="317"/>
      <c r="G122" s="317"/>
      <c r="H122" s="317"/>
      <c r="I122" s="317"/>
      <c r="J122" s="317"/>
      <c r="K122" s="317"/>
      <c r="L122" s="179"/>
      <c r="M122" s="179"/>
    </row>
    <row r="123" spans="2:13" x14ac:dyDescent="0.2">
      <c r="B123" s="317"/>
      <c r="C123" s="317"/>
      <c r="D123" s="317"/>
      <c r="E123" s="317"/>
      <c r="F123" s="317"/>
      <c r="G123" s="317"/>
      <c r="H123" s="317"/>
      <c r="I123" s="317"/>
      <c r="J123" s="317"/>
      <c r="K123" s="317"/>
      <c r="L123" s="179"/>
      <c r="M123" s="179"/>
    </row>
    <row r="124" spans="2:13" x14ac:dyDescent="0.2">
      <c r="B124" s="317"/>
      <c r="C124" s="317"/>
      <c r="D124" s="317"/>
      <c r="E124" s="317"/>
      <c r="F124" s="317"/>
      <c r="G124" s="317"/>
      <c r="H124" s="317"/>
      <c r="I124" s="317"/>
      <c r="J124" s="317"/>
      <c r="K124" s="317"/>
      <c r="L124" s="179"/>
      <c r="M124" s="179"/>
    </row>
    <row r="125" spans="2:13" x14ac:dyDescent="0.2">
      <c r="B125" s="317"/>
      <c r="C125" s="317"/>
      <c r="D125" s="317"/>
      <c r="E125" s="317"/>
      <c r="F125" s="317"/>
      <c r="G125" s="317"/>
      <c r="H125" s="317"/>
      <c r="I125" s="317"/>
      <c r="J125" s="317"/>
      <c r="K125" s="317"/>
      <c r="L125" s="179"/>
      <c r="M125" s="179"/>
    </row>
    <row r="126" spans="2:13" x14ac:dyDescent="0.2">
      <c r="B126" s="317"/>
      <c r="C126" s="317"/>
      <c r="D126" s="317"/>
      <c r="E126" s="317"/>
      <c r="F126" s="317"/>
      <c r="G126" s="317"/>
      <c r="H126" s="317"/>
      <c r="I126" s="317"/>
      <c r="J126" s="317"/>
      <c r="K126" s="317"/>
      <c r="L126" s="179"/>
      <c r="M126" s="179"/>
    </row>
    <row r="127" spans="2:13" x14ac:dyDescent="0.2">
      <c r="B127" s="317"/>
      <c r="C127" s="317"/>
      <c r="D127" s="317"/>
      <c r="E127" s="317"/>
      <c r="F127" s="317"/>
      <c r="G127" s="317"/>
      <c r="H127" s="317"/>
      <c r="I127" s="317"/>
      <c r="J127" s="317"/>
      <c r="K127" s="317"/>
      <c r="L127" s="179"/>
      <c r="M127" s="179"/>
    </row>
    <row r="128" spans="2:13" x14ac:dyDescent="0.2">
      <c r="B128" s="317"/>
      <c r="C128" s="317"/>
      <c r="D128" s="317"/>
      <c r="E128" s="317"/>
      <c r="F128" s="317"/>
      <c r="G128" s="317"/>
      <c r="H128" s="317"/>
      <c r="I128" s="317"/>
      <c r="J128" s="317"/>
      <c r="K128" s="317"/>
      <c r="L128" s="179"/>
      <c r="M128" s="179"/>
    </row>
    <row r="129" spans="2:13" x14ac:dyDescent="0.2">
      <c r="B129" s="317"/>
      <c r="C129" s="317"/>
      <c r="D129" s="317"/>
      <c r="E129" s="317"/>
      <c r="F129" s="317"/>
      <c r="G129" s="317"/>
      <c r="H129" s="317"/>
      <c r="I129" s="317"/>
      <c r="J129" s="317"/>
      <c r="K129" s="317"/>
      <c r="L129" s="179"/>
      <c r="M129" s="179"/>
    </row>
    <row r="130" spans="2:13" x14ac:dyDescent="0.2">
      <c r="B130" s="317"/>
      <c r="C130" s="317"/>
      <c r="D130" s="317"/>
      <c r="E130" s="317"/>
      <c r="F130" s="317"/>
      <c r="G130" s="317"/>
      <c r="H130" s="317"/>
      <c r="I130" s="317"/>
      <c r="J130" s="317"/>
      <c r="K130" s="317"/>
      <c r="L130" s="179"/>
      <c r="M130" s="179"/>
    </row>
    <row r="131" spans="2:13" x14ac:dyDescent="0.2">
      <c r="B131" s="317"/>
      <c r="C131" s="317"/>
      <c r="D131" s="317"/>
      <c r="E131" s="317"/>
      <c r="F131" s="317"/>
      <c r="G131" s="317"/>
      <c r="H131" s="317"/>
      <c r="I131" s="317"/>
      <c r="J131" s="317"/>
      <c r="K131" s="317"/>
      <c r="L131" s="179"/>
      <c r="M131" s="179"/>
    </row>
    <row r="132" spans="2:13" x14ac:dyDescent="0.2">
      <c r="B132" s="317"/>
      <c r="C132" s="317"/>
      <c r="D132" s="317"/>
      <c r="E132" s="317"/>
      <c r="F132" s="317"/>
      <c r="G132" s="317"/>
      <c r="H132" s="317"/>
      <c r="I132" s="317"/>
      <c r="J132" s="317"/>
      <c r="K132" s="317"/>
      <c r="L132" s="179"/>
      <c r="M132" s="179"/>
    </row>
    <row r="133" spans="2:13" x14ac:dyDescent="0.2">
      <c r="B133" s="317"/>
      <c r="C133" s="317"/>
      <c r="D133" s="317"/>
      <c r="E133" s="317"/>
      <c r="F133" s="317"/>
      <c r="G133" s="317"/>
      <c r="H133" s="317"/>
      <c r="I133" s="317"/>
      <c r="J133" s="317"/>
      <c r="K133" s="317"/>
      <c r="L133" s="179"/>
      <c r="M133" s="179"/>
    </row>
    <row r="134" spans="2:13" x14ac:dyDescent="0.2">
      <c r="B134" s="317"/>
      <c r="C134" s="317"/>
      <c r="D134" s="317"/>
      <c r="E134" s="317"/>
      <c r="F134" s="317"/>
      <c r="G134" s="317"/>
      <c r="H134" s="317"/>
      <c r="I134" s="317"/>
      <c r="J134" s="317"/>
      <c r="K134" s="317"/>
      <c r="L134" s="179"/>
      <c r="M134" s="179"/>
    </row>
    <row r="135" spans="2:13" x14ac:dyDescent="0.2">
      <c r="B135" s="317"/>
      <c r="C135" s="317"/>
      <c r="D135" s="317"/>
      <c r="E135" s="317"/>
      <c r="F135" s="317"/>
      <c r="G135" s="317"/>
      <c r="H135" s="317"/>
      <c r="I135" s="317"/>
      <c r="J135" s="317"/>
      <c r="K135" s="317"/>
      <c r="L135" s="179"/>
      <c r="M135" s="179"/>
    </row>
    <row r="136" spans="2:13" x14ac:dyDescent="0.2">
      <c r="B136" s="317"/>
      <c r="C136" s="317"/>
      <c r="D136" s="317"/>
      <c r="E136" s="317"/>
      <c r="F136" s="317"/>
      <c r="G136" s="317"/>
      <c r="H136" s="317"/>
      <c r="I136" s="317"/>
      <c r="J136" s="317"/>
      <c r="K136" s="317"/>
      <c r="L136" s="179"/>
      <c r="M136" s="179"/>
    </row>
    <row r="137" spans="2:13" x14ac:dyDescent="0.2">
      <c r="B137" s="317"/>
      <c r="C137" s="317"/>
      <c r="D137" s="317"/>
      <c r="E137" s="317"/>
      <c r="F137" s="317"/>
      <c r="G137" s="317"/>
      <c r="H137" s="317"/>
      <c r="I137" s="317"/>
      <c r="J137" s="317"/>
      <c r="K137" s="317"/>
      <c r="L137" s="179"/>
      <c r="M137" s="179"/>
    </row>
    <row r="138" spans="2:13" x14ac:dyDescent="0.2">
      <c r="B138" s="317"/>
      <c r="C138" s="317"/>
      <c r="D138" s="317"/>
      <c r="E138" s="317"/>
      <c r="F138" s="317"/>
      <c r="G138" s="317"/>
      <c r="H138" s="317"/>
      <c r="I138" s="317"/>
      <c r="J138" s="317"/>
      <c r="K138" s="317"/>
      <c r="L138" s="179"/>
      <c r="M138" s="179"/>
    </row>
    <row r="139" spans="2:13" x14ac:dyDescent="0.2">
      <c r="B139" s="317"/>
      <c r="C139" s="317"/>
      <c r="D139" s="317"/>
      <c r="E139" s="317"/>
      <c r="F139" s="317"/>
      <c r="G139" s="317"/>
      <c r="H139" s="317"/>
      <c r="I139" s="317"/>
      <c r="J139" s="317"/>
      <c r="K139" s="317"/>
      <c r="L139" s="179"/>
      <c r="M139" s="179"/>
    </row>
    <row r="140" spans="2:13" x14ac:dyDescent="0.2">
      <c r="B140" s="317"/>
      <c r="C140" s="317"/>
      <c r="D140" s="317"/>
      <c r="E140" s="317"/>
      <c r="F140" s="317"/>
      <c r="G140" s="317"/>
      <c r="H140" s="317"/>
      <c r="I140" s="317"/>
      <c r="J140" s="317"/>
      <c r="K140" s="317"/>
      <c r="L140" s="179"/>
      <c r="M140" s="179"/>
    </row>
    <row r="141" spans="2:13" x14ac:dyDescent="0.2">
      <c r="B141" s="317"/>
      <c r="C141" s="317"/>
      <c r="D141" s="317"/>
      <c r="E141" s="317"/>
      <c r="F141" s="317"/>
      <c r="G141" s="317"/>
      <c r="H141" s="317"/>
      <c r="I141" s="317"/>
      <c r="J141" s="317"/>
      <c r="K141" s="317"/>
      <c r="L141" s="179"/>
      <c r="M141" s="179"/>
    </row>
    <row r="142" spans="2:13" x14ac:dyDescent="0.2">
      <c r="B142" s="317"/>
      <c r="C142" s="317"/>
      <c r="D142" s="317"/>
      <c r="E142" s="317"/>
      <c r="F142" s="317"/>
      <c r="G142" s="317"/>
      <c r="H142" s="317"/>
      <c r="I142" s="317"/>
      <c r="J142" s="317"/>
      <c r="K142" s="317"/>
      <c r="L142" s="179"/>
      <c r="M142" s="179"/>
    </row>
    <row r="143" spans="2:13" x14ac:dyDescent="0.2">
      <c r="B143" s="317"/>
      <c r="C143" s="317"/>
      <c r="D143" s="317"/>
      <c r="E143" s="317"/>
      <c r="F143" s="317"/>
      <c r="G143" s="317"/>
      <c r="H143" s="317"/>
      <c r="I143" s="317"/>
      <c r="J143" s="317"/>
      <c r="K143" s="317"/>
      <c r="L143" s="179"/>
      <c r="M143" s="179"/>
    </row>
    <row r="144" spans="2:13" x14ac:dyDescent="0.2">
      <c r="B144" s="317"/>
      <c r="C144" s="317"/>
      <c r="D144" s="317"/>
      <c r="E144" s="317"/>
      <c r="F144" s="317"/>
      <c r="G144" s="317"/>
      <c r="H144" s="317"/>
      <c r="I144" s="317"/>
      <c r="J144" s="317"/>
      <c r="K144" s="317"/>
      <c r="L144" s="179"/>
      <c r="M144" s="179"/>
    </row>
    <row r="145" spans="2:13" x14ac:dyDescent="0.2">
      <c r="B145" s="317"/>
      <c r="C145" s="317"/>
      <c r="D145" s="317"/>
      <c r="E145" s="317"/>
      <c r="F145" s="317"/>
      <c r="G145" s="317"/>
      <c r="H145" s="317"/>
      <c r="I145" s="317"/>
      <c r="J145" s="317"/>
      <c r="K145" s="317"/>
      <c r="L145" s="179"/>
      <c r="M145" s="179"/>
    </row>
    <row r="146" spans="2:13" x14ac:dyDescent="0.2">
      <c r="B146" s="317"/>
      <c r="C146" s="317"/>
      <c r="D146" s="317"/>
      <c r="E146" s="317"/>
      <c r="F146" s="317"/>
      <c r="G146" s="317"/>
      <c r="H146" s="317"/>
      <c r="I146" s="317"/>
      <c r="J146" s="317"/>
      <c r="K146" s="317"/>
      <c r="L146" s="179"/>
      <c r="M146" s="179"/>
    </row>
    <row r="147" spans="2:13" x14ac:dyDescent="0.2">
      <c r="B147" s="317"/>
      <c r="C147" s="317"/>
      <c r="D147" s="317"/>
      <c r="E147" s="317"/>
      <c r="F147" s="317"/>
      <c r="G147" s="317"/>
      <c r="H147" s="317"/>
      <c r="I147" s="317"/>
      <c r="J147" s="317"/>
      <c r="K147" s="317"/>
      <c r="L147" s="179"/>
      <c r="M147" s="179"/>
    </row>
    <row r="148" spans="2:13" x14ac:dyDescent="0.2">
      <c r="B148" s="317"/>
      <c r="C148" s="317"/>
      <c r="D148" s="317"/>
      <c r="E148" s="317"/>
      <c r="F148" s="317"/>
      <c r="G148" s="317"/>
      <c r="H148" s="317"/>
      <c r="I148" s="317"/>
      <c r="J148" s="317"/>
      <c r="K148" s="317"/>
      <c r="L148" s="179"/>
      <c r="M148" s="179"/>
    </row>
    <row r="149" spans="2:13" x14ac:dyDescent="0.2">
      <c r="B149" s="317"/>
      <c r="C149" s="317"/>
      <c r="D149" s="317"/>
      <c r="E149" s="317"/>
      <c r="F149" s="317"/>
      <c r="G149" s="317"/>
      <c r="H149" s="317"/>
      <c r="I149" s="317"/>
      <c r="J149" s="317"/>
      <c r="K149" s="317"/>
      <c r="L149" s="179"/>
      <c r="M149" s="179"/>
    </row>
    <row r="150" spans="2:13" x14ac:dyDescent="0.2">
      <c r="B150" s="317"/>
      <c r="C150" s="317"/>
      <c r="D150" s="317"/>
      <c r="E150" s="317"/>
      <c r="F150" s="317"/>
      <c r="G150" s="317"/>
      <c r="H150" s="317"/>
      <c r="I150" s="317"/>
      <c r="J150" s="317"/>
      <c r="K150" s="317"/>
      <c r="L150" s="179"/>
      <c r="M150" s="179"/>
    </row>
    <row r="151" spans="2:13" x14ac:dyDescent="0.2">
      <c r="B151" s="317"/>
      <c r="C151" s="317"/>
      <c r="D151" s="317"/>
      <c r="E151" s="317"/>
      <c r="F151" s="317"/>
      <c r="G151" s="317"/>
      <c r="H151" s="317"/>
      <c r="I151" s="317"/>
      <c r="J151" s="317"/>
      <c r="K151" s="317"/>
      <c r="L151" s="179"/>
      <c r="M151" s="179"/>
    </row>
    <row r="152" spans="2:13" x14ac:dyDescent="0.2">
      <c r="B152" s="317"/>
      <c r="C152" s="317"/>
      <c r="D152" s="317"/>
      <c r="E152" s="317"/>
      <c r="F152" s="317"/>
      <c r="G152" s="317"/>
      <c r="H152" s="317"/>
      <c r="I152" s="317"/>
      <c r="J152" s="317"/>
      <c r="K152" s="317"/>
      <c r="L152" s="179"/>
      <c r="M152" s="179"/>
    </row>
    <row r="153" spans="2:13" x14ac:dyDescent="0.2">
      <c r="B153" s="317"/>
      <c r="C153" s="317"/>
      <c r="D153" s="317"/>
      <c r="E153" s="317"/>
      <c r="F153" s="317"/>
      <c r="G153" s="317"/>
      <c r="H153" s="317"/>
      <c r="I153" s="317"/>
      <c r="J153" s="317"/>
      <c r="K153" s="317"/>
      <c r="L153" s="179"/>
      <c r="M153" s="179"/>
    </row>
    <row r="154" spans="2:13" x14ac:dyDescent="0.2">
      <c r="B154" s="317"/>
      <c r="C154" s="317"/>
      <c r="D154" s="317"/>
      <c r="E154" s="317"/>
      <c r="F154" s="317"/>
      <c r="G154" s="317"/>
      <c r="H154" s="317"/>
      <c r="I154" s="317"/>
      <c r="J154" s="317"/>
      <c r="K154" s="317"/>
      <c r="L154" s="179"/>
      <c r="M154" s="179"/>
    </row>
    <row r="155" spans="2:13" x14ac:dyDescent="0.2">
      <c r="B155" s="317"/>
      <c r="C155" s="317"/>
      <c r="D155" s="317"/>
      <c r="E155" s="317"/>
      <c r="F155" s="317"/>
      <c r="G155" s="317"/>
      <c r="H155" s="317"/>
      <c r="I155" s="317"/>
      <c r="J155" s="317"/>
      <c r="K155" s="317"/>
      <c r="L155" s="179"/>
      <c r="M155" s="179"/>
    </row>
    <row r="156" spans="2:13" x14ac:dyDescent="0.2">
      <c r="B156" s="317"/>
      <c r="C156" s="317"/>
      <c r="D156" s="317"/>
      <c r="E156" s="317"/>
      <c r="F156" s="317"/>
      <c r="G156" s="317"/>
      <c r="H156" s="317"/>
      <c r="I156" s="317"/>
      <c r="J156" s="317"/>
      <c r="K156" s="317"/>
      <c r="L156" s="179"/>
      <c r="M156" s="179"/>
    </row>
    <row r="157" spans="2:13" x14ac:dyDescent="0.2">
      <c r="B157" s="317"/>
      <c r="C157" s="317"/>
      <c r="D157" s="317"/>
      <c r="E157" s="317"/>
      <c r="F157" s="317"/>
      <c r="G157" s="317"/>
      <c r="H157" s="317"/>
      <c r="I157" s="317"/>
      <c r="J157" s="317"/>
      <c r="K157" s="317"/>
      <c r="L157" s="179"/>
      <c r="M157" s="179"/>
    </row>
    <row r="158" spans="2:13" x14ac:dyDescent="0.2">
      <c r="B158" s="317"/>
      <c r="C158" s="317"/>
      <c r="D158" s="317"/>
      <c r="E158" s="317"/>
      <c r="F158" s="317"/>
      <c r="G158" s="317"/>
      <c r="H158" s="317"/>
      <c r="I158" s="317"/>
      <c r="J158" s="317"/>
      <c r="K158" s="317"/>
      <c r="L158" s="179"/>
      <c r="M158" s="179"/>
    </row>
    <row r="159" spans="2:13" x14ac:dyDescent="0.2">
      <c r="B159" s="317"/>
      <c r="C159" s="317"/>
      <c r="D159" s="317"/>
      <c r="E159" s="317"/>
      <c r="F159" s="317"/>
      <c r="G159" s="317"/>
      <c r="H159" s="317"/>
      <c r="I159" s="317"/>
      <c r="J159" s="317"/>
      <c r="K159" s="317"/>
      <c r="L159" s="179"/>
      <c r="M159" s="179"/>
    </row>
    <row r="160" spans="2:13" x14ac:dyDescent="0.2">
      <c r="B160" s="317"/>
      <c r="C160" s="317"/>
      <c r="D160" s="317"/>
      <c r="E160" s="317"/>
      <c r="F160" s="317"/>
      <c r="G160" s="317"/>
      <c r="H160" s="317"/>
      <c r="I160" s="317"/>
      <c r="J160" s="317"/>
      <c r="K160" s="317"/>
      <c r="L160" s="179"/>
      <c r="M160" s="179"/>
    </row>
    <row r="161" spans="2:13" x14ac:dyDescent="0.2">
      <c r="B161" s="317"/>
      <c r="C161" s="317"/>
      <c r="D161" s="317"/>
      <c r="E161" s="317"/>
      <c r="F161" s="317"/>
      <c r="G161" s="317"/>
      <c r="H161" s="317"/>
      <c r="I161" s="317"/>
      <c r="J161" s="317"/>
      <c r="K161" s="317"/>
      <c r="L161" s="179"/>
      <c r="M161" s="179"/>
    </row>
    <row r="162" spans="2:13" x14ac:dyDescent="0.2">
      <c r="B162" s="317"/>
      <c r="C162" s="317"/>
      <c r="D162" s="317"/>
      <c r="E162" s="317"/>
      <c r="F162" s="317"/>
      <c r="G162" s="317"/>
      <c r="H162" s="317"/>
      <c r="I162" s="317"/>
      <c r="J162" s="317"/>
      <c r="K162" s="317"/>
      <c r="L162" s="179"/>
      <c r="M162" s="179"/>
    </row>
    <row r="163" spans="2:13" x14ac:dyDescent="0.2">
      <c r="B163" s="317"/>
      <c r="C163" s="317"/>
      <c r="D163" s="317"/>
      <c r="E163" s="317"/>
      <c r="F163" s="317"/>
      <c r="G163" s="317"/>
      <c r="H163" s="317"/>
      <c r="I163" s="317"/>
      <c r="J163" s="317"/>
      <c r="K163" s="317"/>
      <c r="L163" s="179"/>
      <c r="M163" s="179"/>
    </row>
    <row r="164" spans="2:13" x14ac:dyDescent="0.2">
      <c r="B164" s="317"/>
      <c r="C164" s="317"/>
      <c r="D164" s="317"/>
      <c r="E164" s="317"/>
      <c r="F164" s="317"/>
      <c r="G164" s="317"/>
      <c r="H164" s="317"/>
      <c r="I164" s="317"/>
      <c r="J164" s="317"/>
      <c r="K164" s="317"/>
      <c r="L164" s="179"/>
      <c r="M164" s="179"/>
    </row>
    <row r="165" spans="2:13" x14ac:dyDescent="0.2">
      <c r="B165" s="317"/>
      <c r="C165" s="317"/>
      <c r="D165" s="317"/>
      <c r="E165" s="317"/>
      <c r="F165" s="317"/>
      <c r="G165" s="317"/>
      <c r="H165" s="317"/>
      <c r="I165" s="317"/>
      <c r="J165" s="317"/>
      <c r="K165" s="317"/>
      <c r="L165" s="179"/>
      <c r="M165" s="179"/>
    </row>
    <row r="166" spans="2:13" x14ac:dyDescent="0.2">
      <c r="B166" s="317"/>
      <c r="C166" s="317"/>
      <c r="D166" s="317"/>
      <c r="E166" s="317"/>
      <c r="F166" s="317"/>
      <c r="G166" s="317"/>
      <c r="H166" s="317"/>
      <c r="I166" s="317"/>
      <c r="J166" s="317"/>
      <c r="K166" s="317"/>
      <c r="L166" s="179"/>
      <c r="M166" s="179"/>
    </row>
    <row r="167" spans="2:13" x14ac:dyDescent="0.2">
      <c r="B167" s="317"/>
      <c r="C167" s="317"/>
      <c r="D167" s="317"/>
      <c r="E167" s="317"/>
      <c r="F167" s="317"/>
      <c r="G167" s="317"/>
      <c r="H167" s="317"/>
      <c r="I167" s="317"/>
      <c r="J167" s="317"/>
      <c r="K167" s="317"/>
      <c r="L167" s="179"/>
      <c r="M167" s="179"/>
    </row>
    <row r="168" spans="2:13" x14ac:dyDescent="0.2">
      <c r="B168" s="317"/>
      <c r="C168" s="317"/>
      <c r="D168" s="317"/>
      <c r="E168" s="317"/>
      <c r="F168" s="317"/>
      <c r="G168" s="317"/>
      <c r="H168" s="317"/>
      <c r="I168" s="317"/>
      <c r="J168" s="317"/>
      <c r="K168" s="317"/>
      <c r="L168" s="179"/>
      <c r="M168" s="179"/>
    </row>
    <row r="169" spans="2:13" x14ac:dyDescent="0.2">
      <c r="B169" s="317"/>
      <c r="C169" s="317"/>
      <c r="D169" s="317"/>
      <c r="E169" s="317"/>
      <c r="F169" s="317"/>
      <c r="G169" s="317"/>
      <c r="H169" s="317"/>
      <c r="I169" s="317"/>
      <c r="J169" s="317"/>
      <c r="K169" s="317"/>
      <c r="L169" s="179"/>
      <c r="M169" s="179"/>
    </row>
    <row r="170" spans="2:13" x14ac:dyDescent="0.2">
      <c r="B170" s="317"/>
      <c r="C170" s="317"/>
      <c r="D170" s="317"/>
      <c r="E170" s="317"/>
      <c r="F170" s="317"/>
      <c r="G170" s="317"/>
      <c r="H170" s="317"/>
      <c r="I170" s="317"/>
      <c r="J170" s="317"/>
      <c r="K170" s="317"/>
      <c r="L170" s="179"/>
      <c r="M170" s="179"/>
    </row>
    <row r="171" spans="2:13" x14ac:dyDescent="0.2">
      <c r="B171" s="317"/>
      <c r="C171" s="317"/>
      <c r="D171" s="317"/>
      <c r="E171" s="317"/>
      <c r="F171" s="317"/>
      <c r="G171" s="317"/>
      <c r="H171" s="317"/>
      <c r="I171" s="317"/>
      <c r="J171" s="317"/>
      <c r="K171" s="317"/>
      <c r="L171" s="179"/>
      <c r="M171" s="179"/>
    </row>
    <row r="172" spans="2:13" x14ac:dyDescent="0.2">
      <c r="B172" s="317"/>
      <c r="C172" s="317"/>
      <c r="D172" s="317"/>
      <c r="E172" s="317"/>
      <c r="F172" s="317"/>
      <c r="G172" s="317"/>
      <c r="H172" s="317"/>
      <c r="I172" s="317"/>
      <c r="J172" s="317"/>
      <c r="K172" s="317"/>
      <c r="L172" s="179"/>
      <c r="M172" s="179"/>
    </row>
    <row r="173" spans="2:13" x14ac:dyDescent="0.2">
      <c r="B173" s="317"/>
      <c r="C173" s="317"/>
      <c r="D173" s="317"/>
      <c r="E173" s="317"/>
      <c r="F173" s="317"/>
      <c r="G173" s="317"/>
      <c r="H173" s="317"/>
      <c r="I173" s="317"/>
      <c r="J173" s="317"/>
      <c r="K173" s="317"/>
      <c r="L173" s="179"/>
      <c r="M173" s="179"/>
    </row>
    <row r="174" spans="2:13" x14ac:dyDescent="0.2">
      <c r="B174" s="317"/>
      <c r="C174" s="317"/>
      <c r="D174" s="317"/>
      <c r="E174" s="317"/>
      <c r="F174" s="317"/>
      <c r="G174" s="317"/>
      <c r="H174" s="317"/>
      <c r="I174" s="317"/>
      <c r="J174" s="317"/>
      <c r="K174" s="317"/>
      <c r="L174" s="179"/>
      <c r="M174" s="179"/>
    </row>
    <row r="175" spans="2:13" x14ac:dyDescent="0.2">
      <c r="B175" s="317"/>
      <c r="C175" s="317"/>
      <c r="D175" s="317"/>
      <c r="E175" s="317"/>
      <c r="F175" s="317"/>
      <c r="G175" s="317"/>
      <c r="H175" s="317"/>
      <c r="I175" s="317"/>
      <c r="J175" s="317"/>
      <c r="K175" s="317"/>
      <c r="L175" s="179"/>
      <c r="M175" s="179"/>
    </row>
    <row r="176" spans="2:13" x14ac:dyDescent="0.2">
      <c r="B176" s="317"/>
      <c r="C176" s="317"/>
      <c r="D176" s="317"/>
      <c r="E176" s="317"/>
      <c r="F176" s="317"/>
      <c r="G176" s="317"/>
      <c r="H176" s="317"/>
      <c r="I176" s="317"/>
      <c r="J176" s="317"/>
      <c r="K176" s="317"/>
      <c r="L176" s="179"/>
      <c r="M176" s="179"/>
    </row>
    <row r="177" spans="2:13" x14ac:dyDescent="0.2">
      <c r="B177" s="317"/>
      <c r="C177" s="317"/>
      <c r="D177" s="317"/>
      <c r="E177" s="317"/>
      <c r="F177" s="317"/>
      <c r="G177" s="317"/>
      <c r="H177" s="317"/>
      <c r="I177" s="317"/>
      <c r="J177" s="317"/>
      <c r="K177" s="317"/>
      <c r="L177" s="179"/>
      <c r="M177" s="179"/>
    </row>
    <row r="178" spans="2:13" x14ac:dyDescent="0.2">
      <c r="B178" s="317"/>
      <c r="C178" s="317"/>
      <c r="D178" s="317"/>
      <c r="E178" s="317"/>
      <c r="F178" s="317"/>
      <c r="G178" s="317"/>
      <c r="H178" s="317"/>
      <c r="I178" s="317"/>
      <c r="J178" s="317"/>
      <c r="K178" s="317"/>
      <c r="L178" s="179"/>
      <c r="M178" s="179"/>
    </row>
    <row r="179" spans="2:13" x14ac:dyDescent="0.2">
      <c r="B179" s="317"/>
      <c r="C179" s="317"/>
      <c r="D179" s="317"/>
      <c r="E179" s="317"/>
      <c r="F179" s="317"/>
      <c r="G179" s="317"/>
      <c r="H179" s="317"/>
      <c r="I179" s="317"/>
      <c r="J179" s="317"/>
      <c r="K179" s="317"/>
      <c r="L179" s="179"/>
      <c r="M179" s="179"/>
    </row>
    <row r="180" spans="2:13" x14ac:dyDescent="0.2">
      <c r="B180" s="317"/>
      <c r="C180" s="317"/>
      <c r="D180" s="317"/>
      <c r="E180" s="317"/>
      <c r="F180" s="317"/>
      <c r="G180" s="317"/>
      <c r="H180" s="317"/>
      <c r="I180" s="317"/>
      <c r="J180" s="317"/>
      <c r="K180" s="317"/>
      <c r="L180" s="179"/>
      <c r="M180" s="179"/>
    </row>
    <row r="181" spans="2:13" x14ac:dyDescent="0.2">
      <c r="B181" s="317"/>
      <c r="C181" s="317"/>
      <c r="D181" s="317"/>
      <c r="E181" s="317"/>
      <c r="F181" s="317"/>
      <c r="G181" s="317"/>
      <c r="H181" s="317"/>
      <c r="I181" s="317"/>
      <c r="J181" s="317"/>
      <c r="K181" s="317"/>
      <c r="L181" s="179"/>
      <c r="M181" s="179"/>
    </row>
    <row r="182" spans="2:13" x14ac:dyDescent="0.2">
      <c r="B182" s="317"/>
      <c r="C182" s="317"/>
      <c r="D182" s="317"/>
      <c r="E182" s="317"/>
      <c r="F182" s="317"/>
      <c r="G182" s="317"/>
      <c r="H182" s="317"/>
      <c r="I182" s="317"/>
      <c r="J182" s="317"/>
      <c r="K182" s="317"/>
      <c r="L182" s="179"/>
      <c r="M182" s="179"/>
    </row>
    <row r="183" spans="2:13" x14ac:dyDescent="0.2">
      <c r="B183" s="317"/>
      <c r="C183" s="317"/>
      <c r="D183" s="317"/>
      <c r="E183" s="317"/>
      <c r="F183" s="317"/>
      <c r="G183" s="317"/>
      <c r="H183" s="317"/>
      <c r="I183" s="317"/>
      <c r="J183" s="317"/>
      <c r="K183" s="317"/>
      <c r="L183" s="179"/>
      <c r="M183" s="179"/>
    </row>
    <row r="184" spans="2:13" x14ac:dyDescent="0.2">
      <c r="B184" s="317"/>
      <c r="C184" s="317"/>
      <c r="D184" s="317"/>
      <c r="E184" s="317"/>
      <c r="F184" s="317"/>
      <c r="G184" s="317"/>
      <c r="H184" s="317"/>
      <c r="I184" s="317"/>
      <c r="J184" s="317"/>
      <c r="K184" s="317"/>
      <c r="L184" s="179"/>
      <c r="M184" s="179"/>
    </row>
    <row r="185" spans="2:13" x14ac:dyDescent="0.2">
      <c r="B185" s="317"/>
      <c r="C185" s="317"/>
      <c r="D185" s="317"/>
      <c r="E185" s="317"/>
      <c r="F185" s="317"/>
      <c r="G185" s="317"/>
      <c r="H185" s="317"/>
      <c r="I185" s="317"/>
      <c r="J185" s="317"/>
      <c r="K185" s="317"/>
      <c r="L185" s="179"/>
      <c r="M185" s="179"/>
    </row>
    <row r="186" spans="2:13" x14ac:dyDescent="0.2">
      <c r="B186" s="317"/>
      <c r="C186" s="317"/>
      <c r="D186" s="317"/>
      <c r="E186" s="317"/>
      <c r="F186" s="317"/>
      <c r="G186" s="317"/>
      <c r="H186" s="317"/>
      <c r="I186" s="317"/>
      <c r="J186" s="317"/>
      <c r="K186" s="317"/>
      <c r="L186" s="179"/>
      <c r="M186" s="179"/>
    </row>
    <row r="187" spans="2:13" x14ac:dyDescent="0.2">
      <c r="B187" s="317"/>
      <c r="C187" s="317"/>
      <c r="D187" s="317"/>
      <c r="E187" s="317"/>
      <c r="F187" s="317"/>
      <c r="G187" s="317"/>
      <c r="H187" s="317"/>
      <c r="I187" s="317"/>
      <c r="J187" s="317"/>
      <c r="K187" s="317"/>
      <c r="L187" s="179"/>
      <c r="M187" s="179"/>
    </row>
    <row r="188" spans="2:13" x14ac:dyDescent="0.2">
      <c r="B188" s="317"/>
      <c r="C188" s="317"/>
      <c r="D188" s="317"/>
      <c r="E188" s="317"/>
      <c r="F188" s="317"/>
      <c r="G188" s="317"/>
      <c r="H188" s="317"/>
      <c r="I188" s="317"/>
      <c r="J188" s="317"/>
      <c r="K188" s="317"/>
      <c r="L188" s="179"/>
      <c r="M188" s="179"/>
    </row>
    <row r="189" spans="2:13" x14ac:dyDescent="0.2">
      <c r="B189" s="317"/>
      <c r="C189" s="317"/>
      <c r="D189" s="317"/>
      <c r="E189" s="317"/>
      <c r="F189" s="317"/>
      <c r="G189" s="317"/>
      <c r="H189" s="317"/>
      <c r="I189" s="317"/>
      <c r="J189" s="317"/>
      <c r="K189" s="317"/>
      <c r="L189" s="179"/>
      <c r="M189" s="179"/>
    </row>
    <row r="190" spans="2:13" x14ac:dyDescent="0.2">
      <c r="B190" s="317"/>
      <c r="C190" s="317"/>
      <c r="D190" s="317"/>
      <c r="E190" s="317"/>
      <c r="F190" s="317"/>
      <c r="G190" s="317"/>
      <c r="H190" s="317"/>
      <c r="I190" s="317"/>
      <c r="J190" s="317"/>
      <c r="K190" s="317"/>
      <c r="L190" s="179"/>
      <c r="M190" s="179"/>
    </row>
    <row r="191" spans="2:13" x14ac:dyDescent="0.2">
      <c r="B191" s="317"/>
      <c r="C191" s="317"/>
      <c r="D191" s="317"/>
      <c r="E191" s="317"/>
      <c r="F191" s="317"/>
      <c r="G191" s="317"/>
      <c r="H191" s="317"/>
      <c r="I191" s="317"/>
      <c r="J191" s="317"/>
      <c r="K191" s="317"/>
      <c r="L191" s="179"/>
      <c r="M191" s="179"/>
    </row>
    <row r="192" spans="2:13" x14ac:dyDescent="0.2">
      <c r="B192" s="317"/>
      <c r="C192" s="317"/>
      <c r="D192" s="317"/>
      <c r="E192" s="317"/>
      <c r="F192" s="317"/>
      <c r="G192" s="317"/>
      <c r="H192" s="317"/>
      <c r="I192" s="317"/>
      <c r="J192" s="317"/>
      <c r="K192" s="317"/>
      <c r="L192" s="179"/>
      <c r="M192" s="179"/>
    </row>
    <row r="193" spans="2:13" x14ac:dyDescent="0.2">
      <c r="B193" s="317"/>
      <c r="C193" s="317"/>
      <c r="D193" s="317"/>
      <c r="E193" s="317"/>
      <c r="F193" s="317"/>
      <c r="G193" s="317"/>
      <c r="H193" s="317"/>
      <c r="I193" s="317"/>
      <c r="J193" s="317"/>
      <c r="K193" s="317"/>
      <c r="L193" s="179"/>
      <c r="M193" s="179"/>
    </row>
    <row r="194" spans="2:13" x14ac:dyDescent="0.2">
      <c r="B194" s="317"/>
      <c r="C194" s="317"/>
      <c r="D194" s="317"/>
      <c r="E194" s="317"/>
      <c r="F194" s="317"/>
      <c r="G194" s="317"/>
      <c r="H194" s="317"/>
      <c r="I194" s="317"/>
      <c r="J194" s="317"/>
      <c r="K194" s="317"/>
      <c r="L194" s="179"/>
      <c r="M194" s="179"/>
    </row>
    <row r="195" spans="2:13" x14ac:dyDescent="0.2">
      <c r="B195" s="317"/>
      <c r="C195" s="317"/>
      <c r="D195" s="317"/>
      <c r="E195" s="317"/>
      <c r="F195" s="317"/>
      <c r="G195" s="317"/>
      <c r="H195" s="317"/>
      <c r="I195" s="317"/>
      <c r="J195" s="317"/>
      <c r="K195" s="317"/>
      <c r="L195" s="179"/>
      <c r="M195" s="179"/>
    </row>
    <row r="196" spans="2:13" x14ac:dyDescent="0.2">
      <c r="B196" s="317"/>
      <c r="C196" s="317"/>
      <c r="D196" s="317"/>
      <c r="E196" s="317"/>
      <c r="F196" s="317"/>
      <c r="G196" s="317"/>
      <c r="H196" s="317"/>
      <c r="I196" s="317"/>
      <c r="J196" s="317"/>
      <c r="K196" s="317"/>
      <c r="L196" s="179"/>
      <c r="M196" s="179"/>
    </row>
    <row r="197" spans="2:13" x14ac:dyDescent="0.2">
      <c r="B197" s="317"/>
      <c r="C197" s="317"/>
      <c r="D197" s="317"/>
      <c r="E197" s="317"/>
      <c r="F197" s="317"/>
      <c r="G197" s="317"/>
      <c r="H197" s="317"/>
      <c r="I197" s="317"/>
      <c r="J197" s="317"/>
      <c r="K197" s="317"/>
      <c r="L197" s="179"/>
      <c r="M197" s="179"/>
    </row>
    <row r="198" spans="2:13" x14ac:dyDescent="0.2">
      <c r="B198" s="317"/>
      <c r="C198" s="317"/>
      <c r="D198" s="317"/>
      <c r="E198" s="317"/>
      <c r="F198" s="317"/>
      <c r="G198" s="317"/>
      <c r="H198" s="317"/>
      <c r="I198" s="317"/>
      <c r="J198" s="317"/>
      <c r="K198" s="317"/>
      <c r="L198" s="179"/>
      <c r="M198" s="179"/>
    </row>
    <row r="199" spans="2:13" x14ac:dyDescent="0.2">
      <c r="B199" s="317"/>
      <c r="C199" s="317"/>
      <c r="D199" s="317"/>
      <c r="E199" s="317"/>
      <c r="F199" s="317"/>
      <c r="G199" s="317"/>
      <c r="H199" s="317"/>
      <c r="I199" s="317"/>
      <c r="J199" s="317"/>
      <c r="K199" s="317"/>
      <c r="L199" s="179"/>
      <c r="M199" s="179"/>
    </row>
    <row r="200" spans="2:13" x14ac:dyDescent="0.2">
      <c r="B200" s="317"/>
      <c r="C200" s="317"/>
      <c r="D200" s="317"/>
      <c r="E200" s="317"/>
      <c r="F200" s="317"/>
      <c r="G200" s="317"/>
      <c r="H200" s="317"/>
      <c r="I200" s="317"/>
      <c r="J200" s="317"/>
      <c r="K200" s="317"/>
      <c r="L200" s="179"/>
      <c r="M200" s="179"/>
    </row>
    <row r="201" spans="2:13" x14ac:dyDescent="0.2">
      <c r="B201" s="317"/>
      <c r="C201" s="317"/>
      <c r="D201" s="317"/>
      <c r="E201" s="317"/>
      <c r="F201" s="317"/>
      <c r="G201" s="317"/>
      <c r="H201" s="317"/>
      <c r="I201" s="317"/>
      <c r="J201" s="317"/>
      <c r="K201" s="317"/>
      <c r="L201" s="179"/>
      <c r="M201" s="179"/>
    </row>
    <row r="202" spans="2:13" x14ac:dyDescent="0.2">
      <c r="B202" s="317"/>
      <c r="C202" s="317"/>
      <c r="D202" s="317"/>
      <c r="E202" s="317"/>
      <c r="F202" s="317"/>
      <c r="G202" s="317"/>
      <c r="H202" s="317"/>
      <c r="I202" s="317"/>
      <c r="J202" s="317"/>
      <c r="K202" s="317"/>
      <c r="L202" s="179"/>
      <c r="M202" s="179"/>
    </row>
    <row r="203" spans="2:13" x14ac:dyDescent="0.2">
      <c r="B203" s="317"/>
      <c r="C203" s="317"/>
      <c r="D203" s="317"/>
      <c r="E203" s="317"/>
      <c r="F203" s="317"/>
      <c r="G203" s="317"/>
      <c r="H203" s="317"/>
      <c r="I203" s="317"/>
      <c r="J203" s="317"/>
      <c r="K203" s="317"/>
      <c r="L203" s="179"/>
      <c r="M203" s="179"/>
    </row>
    <row r="204" spans="2:13" x14ac:dyDescent="0.2">
      <c r="B204" s="317"/>
      <c r="C204" s="317"/>
      <c r="D204" s="317"/>
      <c r="E204" s="317"/>
      <c r="F204" s="317"/>
      <c r="G204" s="317"/>
      <c r="H204" s="317"/>
      <c r="I204" s="317"/>
      <c r="J204" s="317"/>
      <c r="K204" s="317"/>
      <c r="L204" s="179"/>
      <c r="M204" s="179"/>
    </row>
    <row r="205" spans="2:13" x14ac:dyDescent="0.2">
      <c r="B205" s="317"/>
      <c r="C205" s="317"/>
      <c r="D205" s="317"/>
      <c r="E205" s="317"/>
      <c r="F205" s="317"/>
      <c r="G205" s="317"/>
      <c r="H205" s="317"/>
      <c r="I205" s="317"/>
      <c r="J205" s="317"/>
      <c r="K205" s="317"/>
      <c r="L205" s="179"/>
      <c r="M205" s="179"/>
    </row>
    <row r="206" spans="2:13" x14ac:dyDescent="0.2">
      <c r="B206" s="317"/>
      <c r="C206" s="317"/>
      <c r="D206" s="317"/>
      <c r="E206" s="317"/>
      <c r="F206" s="317"/>
      <c r="G206" s="317"/>
      <c r="H206" s="317"/>
      <c r="I206" s="317"/>
      <c r="J206" s="317"/>
      <c r="K206" s="317"/>
      <c r="L206" s="179"/>
      <c r="M206" s="179"/>
    </row>
    <row r="207" spans="2:13" x14ac:dyDescent="0.2">
      <c r="B207" s="317"/>
      <c r="C207" s="317"/>
      <c r="D207" s="317"/>
      <c r="E207" s="317"/>
      <c r="F207" s="317"/>
      <c r="G207" s="317"/>
      <c r="H207" s="317"/>
      <c r="I207" s="317"/>
      <c r="J207" s="317"/>
      <c r="K207" s="317"/>
      <c r="L207" s="179"/>
      <c r="M207" s="179"/>
    </row>
    <row r="208" spans="2:13" x14ac:dyDescent="0.2">
      <c r="B208" s="317"/>
      <c r="C208" s="317"/>
      <c r="D208" s="317"/>
      <c r="E208" s="317"/>
      <c r="F208" s="317"/>
      <c r="G208" s="317"/>
      <c r="H208" s="317"/>
      <c r="I208" s="317"/>
      <c r="J208" s="317"/>
      <c r="K208" s="317"/>
      <c r="L208" s="179"/>
      <c r="M208" s="179"/>
    </row>
    <row r="209" spans="2:13" x14ac:dyDescent="0.2">
      <c r="B209" s="317"/>
      <c r="C209" s="317"/>
      <c r="D209" s="317"/>
      <c r="E209" s="317"/>
      <c r="F209" s="317"/>
      <c r="G209" s="317"/>
      <c r="H209" s="317"/>
      <c r="I209" s="317"/>
      <c r="J209" s="317"/>
      <c r="K209" s="317"/>
      <c r="L209" s="179"/>
      <c r="M209" s="179"/>
    </row>
    <row r="210" spans="2:13" x14ac:dyDescent="0.2">
      <c r="B210" s="317"/>
      <c r="C210" s="317"/>
      <c r="D210" s="317"/>
      <c r="E210" s="317"/>
      <c r="F210" s="317"/>
      <c r="G210" s="317"/>
      <c r="H210" s="317"/>
      <c r="I210" s="317"/>
      <c r="J210" s="317"/>
      <c r="K210" s="317"/>
      <c r="L210" s="179"/>
      <c r="M210" s="179"/>
    </row>
    <row r="211" spans="2:13" x14ac:dyDescent="0.2">
      <c r="B211" s="317"/>
      <c r="C211" s="317"/>
      <c r="D211" s="317"/>
      <c r="E211" s="317"/>
      <c r="F211" s="317"/>
      <c r="G211" s="317"/>
      <c r="H211" s="317"/>
      <c r="I211" s="317"/>
      <c r="J211" s="317"/>
      <c r="K211" s="317"/>
      <c r="L211" s="179"/>
      <c r="M211" s="179"/>
    </row>
    <row r="212" spans="2:13" x14ac:dyDescent="0.2">
      <c r="B212" s="317"/>
      <c r="C212" s="317"/>
      <c r="D212" s="317"/>
      <c r="E212" s="317"/>
      <c r="F212" s="317"/>
      <c r="G212" s="317"/>
      <c r="H212" s="317"/>
      <c r="I212" s="317"/>
      <c r="J212" s="317"/>
      <c r="K212" s="317"/>
      <c r="L212" s="179"/>
      <c r="M212" s="179"/>
    </row>
    <row r="213" spans="2:13" x14ac:dyDescent="0.2">
      <c r="B213" s="317"/>
      <c r="C213" s="317"/>
      <c r="D213" s="317"/>
      <c r="E213" s="317"/>
      <c r="F213" s="317"/>
      <c r="G213" s="317"/>
      <c r="H213" s="317"/>
      <c r="I213" s="317"/>
      <c r="J213" s="317"/>
      <c r="K213" s="317"/>
      <c r="L213" s="179"/>
      <c r="M213" s="179"/>
    </row>
    <row r="214" spans="2:13" x14ac:dyDescent="0.2">
      <c r="B214" s="317"/>
      <c r="C214" s="317"/>
      <c r="D214" s="317"/>
      <c r="E214" s="317"/>
      <c r="F214" s="317"/>
      <c r="G214" s="317"/>
      <c r="H214" s="317"/>
      <c r="I214" s="317"/>
      <c r="J214" s="317"/>
      <c r="K214" s="317"/>
      <c r="L214" s="179"/>
      <c r="M214" s="179"/>
    </row>
    <row r="215" spans="2:13" x14ac:dyDescent="0.2">
      <c r="B215" s="317"/>
      <c r="C215" s="317"/>
      <c r="D215" s="317"/>
      <c r="E215" s="317"/>
      <c r="F215" s="317"/>
      <c r="G215" s="317"/>
      <c r="H215" s="317"/>
      <c r="I215" s="317"/>
      <c r="J215" s="317"/>
      <c r="K215" s="317"/>
      <c r="L215" s="179"/>
      <c r="M215" s="179"/>
    </row>
    <row r="216" spans="2:13" x14ac:dyDescent="0.2">
      <c r="B216" s="317"/>
      <c r="C216" s="317"/>
      <c r="D216" s="317"/>
      <c r="E216" s="317"/>
      <c r="F216" s="317"/>
      <c r="G216" s="317"/>
      <c r="H216" s="317"/>
      <c r="I216" s="317"/>
      <c r="J216" s="317"/>
      <c r="K216" s="317"/>
      <c r="L216" s="179"/>
      <c r="M216" s="179"/>
    </row>
    <row r="217" spans="2:13" x14ac:dyDescent="0.2">
      <c r="B217" s="317"/>
      <c r="C217" s="317"/>
      <c r="D217" s="317"/>
      <c r="E217" s="317"/>
      <c r="F217" s="317"/>
      <c r="G217" s="317"/>
      <c r="H217" s="317"/>
      <c r="I217" s="317"/>
      <c r="J217" s="317"/>
      <c r="K217" s="317"/>
      <c r="L217" s="179"/>
      <c r="M217" s="179"/>
    </row>
    <row r="218" spans="2:13" x14ac:dyDescent="0.2">
      <c r="B218" s="317"/>
      <c r="C218" s="317"/>
      <c r="D218" s="317"/>
      <c r="E218" s="317"/>
      <c r="F218" s="317"/>
      <c r="G218" s="317"/>
      <c r="H218" s="317"/>
      <c r="I218" s="317"/>
      <c r="J218" s="317"/>
      <c r="K218" s="317"/>
      <c r="L218" s="179"/>
      <c r="M218" s="179"/>
    </row>
    <row r="219" spans="2:13" x14ac:dyDescent="0.2">
      <c r="B219" s="317"/>
      <c r="C219" s="317"/>
      <c r="D219" s="317"/>
      <c r="E219" s="317"/>
      <c r="F219" s="317"/>
      <c r="G219" s="317"/>
      <c r="H219" s="317"/>
      <c r="I219" s="317"/>
      <c r="J219" s="317"/>
      <c r="K219" s="317"/>
      <c r="L219" s="179"/>
      <c r="M219" s="179"/>
    </row>
    <row r="220" spans="2:13" x14ac:dyDescent="0.2">
      <c r="B220" s="317"/>
      <c r="C220" s="317"/>
      <c r="D220" s="317"/>
      <c r="E220" s="317"/>
      <c r="F220" s="317"/>
      <c r="G220" s="317"/>
      <c r="H220" s="317"/>
      <c r="I220" s="317"/>
      <c r="J220" s="317"/>
      <c r="K220" s="317"/>
      <c r="L220" s="179"/>
      <c r="M220" s="179"/>
    </row>
    <row r="221" spans="2:13" x14ac:dyDescent="0.2">
      <c r="B221" s="317"/>
      <c r="C221" s="317"/>
      <c r="D221" s="317"/>
      <c r="E221" s="317"/>
      <c r="F221" s="317"/>
      <c r="G221" s="317"/>
      <c r="H221" s="317"/>
      <c r="I221" s="317"/>
      <c r="J221" s="317"/>
      <c r="K221" s="317"/>
      <c r="L221" s="179"/>
      <c r="M221" s="179"/>
    </row>
    <row r="222" spans="2:13" x14ac:dyDescent="0.2">
      <c r="B222" s="317"/>
      <c r="C222" s="317"/>
      <c r="D222" s="317"/>
      <c r="E222" s="317"/>
      <c r="F222" s="317"/>
      <c r="G222" s="317"/>
      <c r="H222" s="317"/>
      <c r="I222" s="317"/>
      <c r="J222" s="317"/>
      <c r="K222" s="317"/>
      <c r="L222" s="179"/>
      <c r="M222" s="179"/>
    </row>
    <row r="223" spans="2:13" x14ac:dyDescent="0.2">
      <c r="B223" s="317"/>
      <c r="C223" s="317"/>
      <c r="D223" s="317"/>
      <c r="E223" s="317"/>
      <c r="F223" s="317"/>
      <c r="G223" s="317"/>
      <c r="H223" s="317"/>
      <c r="I223" s="317"/>
      <c r="J223" s="317"/>
      <c r="K223" s="317"/>
      <c r="L223" s="179"/>
      <c r="M223" s="179"/>
    </row>
    <row r="224" spans="2:13" x14ac:dyDescent="0.2">
      <c r="B224" s="317"/>
      <c r="C224" s="317"/>
      <c r="D224" s="317"/>
      <c r="E224" s="317"/>
      <c r="F224" s="317"/>
      <c r="G224" s="317"/>
      <c r="H224" s="317"/>
      <c r="I224" s="317"/>
      <c r="J224" s="317"/>
      <c r="K224" s="317"/>
      <c r="L224" s="179"/>
      <c r="M224" s="179"/>
    </row>
    <row r="225" spans="2:13" x14ac:dyDescent="0.2">
      <c r="B225" s="317"/>
      <c r="C225" s="317"/>
      <c r="D225" s="317"/>
      <c r="E225" s="317"/>
      <c r="F225" s="317"/>
      <c r="G225" s="317"/>
      <c r="H225" s="317"/>
      <c r="I225" s="317"/>
      <c r="J225" s="317"/>
      <c r="K225" s="317"/>
      <c r="L225" s="179"/>
      <c r="M225" s="179"/>
    </row>
    <row r="226" spans="2:13" x14ac:dyDescent="0.2">
      <c r="B226" s="317"/>
      <c r="C226" s="317"/>
      <c r="D226" s="317"/>
      <c r="E226" s="317"/>
      <c r="F226" s="317"/>
      <c r="G226" s="317"/>
      <c r="H226" s="317"/>
      <c r="I226" s="317"/>
      <c r="J226" s="317"/>
      <c r="K226" s="317"/>
      <c r="L226" s="179"/>
      <c r="M226" s="179"/>
    </row>
    <row r="227" spans="2:13" x14ac:dyDescent="0.2">
      <c r="B227" s="317"/>
      <c r="C227" s="317"/>
      <c r="D227" s="317"/>
      <c r="E227" s="317"/>
      <c r="F227" s="317"/>
      <c r="G227" s="317"/>
      <c r="H227" s="317"/>
      <c r="I227" s="317"/>
      <c r="J227" s="317"/>
      <c r="K227" s="317"/>
      <c r="L227" s="179"/>
      <c r="M227" s="179"/>
    </row>
    <row r="228" spans="2:13" x14ac:dyDescent="0.2">
      <c r="B228" s="317"/>
      <c r="C228" s="317"/>
      <c r="D228" s="317"/>
      <c r="E228" s="317"/>
      <c r="F228" s="317"/>
      <c r="G228" s="317"/>
      <c r="H228" s="317"/>
      <c r="I228" s="317"/>
      <c r="J228" s="317"/>
      <c r="K228" s="317"/>
      <c r="L228" s="179"/>
      <c r="M228" s="179"/>
    </row>
    <row r="229" spans="2:13" x14ac:dyDescent="0.2">
      <c r="B229" s="317"/>
      <c r="C229" s="317"/>
      <c r="D229" s="317"/>
      <c r="E229" s="317"/>
      <c r="F229" s="317"/>
      <c r="G229" s="317"/>
      <c r="H229" s="317"/>
      <c r="I229" s="317"/>
      <c r="J229" s="317"/>
      <c r="K229" s="317"/>
      <c r="L229" s="179"/>
      <c r="M229" s="179"/>
    </row>
    <row r="230" spans="2:13" x14ac:dyDescent="0.2">
      <c r="B230" s="317"/>
      <c r="C230" s="317"/>
      <c r="D230" s="317"/>
      <c r="E230" s="317"/>
      <c r="F230" s="317"/>
      <c r="G230" s="317"/>
      <c r="H230" s="317"/>
      <c r="I230" s="317"/>
      <c r="J230" s="317"/>
      <c r="K230" s="317"/>
      <c r="L230" s="179"/>
      <c r="M230" s="179"/>
    </row>
    <row r="231" spans="2:13" x14ac:dyDescent="0.2">
      <c r="B231" s="317"/>
      <c r="C231" s="317"/>
      <c r="D231" s="317"/>
      <c r="E231" s="317"/>
      <c r="F231" s="317"/>
      <c r="G231" s="317"/>
      <c r="H231" s="317"/>
      <c r="I231" s="317"/>
      <c r="J231" s="317"/>
      <c r="K231" s="317"/>
      <c r="L231" s="179"/>
      <c r="M231" s="179"/>
    </row>
    <row r="232" spans="2:13" x14ac:dyDescent="0.2">
      <c r="B232" s="317"/>
      <c r="C232" s="317"/>
      <c r="D232" s="317"/>
      <c r="E232" s="317"/>
      <c r="F232" s="317"/>
      <c r="G232" s="317"/>
      <c r="H232" s="317"/>
      <c r="I232" s="317"/>
      <c r="J232" s="317"/>
      <c r="K232" s="317"/>
      <c r="L232" s="179"/>
      <c r="M232" s="179"/>
    </row>
    <row r="233" spans="2:13" x14ac:dyDescent="0.2">
      <c r="B233" s="317"/>
      <c r="C233" s="317"/>
      <c r="D233" s="317"/>
      <c r="E233" s="317"/>
      <c r="F233" s="317"/>
      <c r="G233" s="317"/>
      <c r="H233" s="317"/>
      <c r="I233" s="317"/>
      <c r="J233" s="317"/>
      <c r="K233" s="317"/>
      <c r="L233" s="179"/>
      <c r="M233" s="179"/>
    </row>
    <row r="234" spans="2:13" x14ac:dyDescent="0.2">
      <c r="B234" s="317"/>
      <c r="C234" s="317"/>
      <c r="D234" s="317"/>
      <c r="E234" s="317"/>
      <c r="F234" s="317"/>
      <c r="G234" s="317"/>
      <c r="H234" s="317"/>
      <c r="I234" s="317"/>
      <c r="J234" s="317"/>
      <c r="K234" s="317"/>
      <c r="L234" s="179"/>
      <c r="M234" s="179"/>
    </row>
    <row r="235" spans="2:13" x14ac:dyDescent="0.2">
      <c r="B235" s="317"/>
      <c r="C235" s="317"/>
      <c r="D235" s="317"/>
      <c r="E235" s="317"/>
      <c r="F235" s="317"/>
      <c r="G235" s="317"/>
      <c r="H235" s="317"/>
      <c r="I235" s="317"/>
      <c r="J235" s="317"/>
      <c r="K235" s="317"/>
      <c r="L235" s="179"/>
      <c r="M235" s="179"/>
    </row>
    <row r="236" spans="2:13" x14ac:dyDescent="0.2">
      <c r="B236" s="317"/>
      <c r="C236" s="317"/>
      <c r="D236" s="317"/>
      <c r="E236" s="317"/>
      <c r="F236" s="317"/>
      <c r="G236" s="317"/>
      <c r="H236" s="317"/>
      <c r="I236" s="317"/>
      <c r="J236" s="317"/>
      <c r="K236" s="317"/>
      <c r="L236" s="179"/>
      <c r="M236" s="179"/>
    </row>
    <row r="237" spans="2:13" x14ac:dyDescent="0.2">
      <c r="B237" s="317"/>
      <c r="C237" s="317"/>
      <c r="D237" s="317"/>
      <c r="E237" s="317"/>
      <c r="F237" s="317"/>
      <c r="G237" s="317"/>
      <c r="H237" s="317"/>
      <c r="I237" s="317"/>
      <c r="J237" s="317"/>
      <c r="K237" s="317"/>
      <c r="L237" s="179"/>
      <c r="M237" s="179"/>
    </row>
    <row r="238" spans="2:13" x14ac:dyDescent="0.2">
      <c r="B238" s="317"/>
      <c r="C238" s="317"/>
      <c r="D238" s="317"/>
      <c r="E238" s="317"/>
      <c r="F238" s="317"/>
      <c r="G238" s="317"/>
      <c r="H238" s="317"/>
      <c r="I238" s="317"/>
      <c r="J238" s="317"/>
      <c r="K238" s="317"/>
      <c r="L238" s="179"/>
      <c r="M238" s="179"/>
    </row>
    <row r="239" spans="2:13" x14ac:dyDescent="0.2">
      <c r="B239" s="317"/>
      <c r="C239" s="317"/>
      <c r="D239" s="317"/>
      <c r="E239" s="317"/>
      <c r="F239" s="317"/>
      <c r="G239" s="317"/>
      <c r="H239" s="317"/>
      <c r="I239" s="317"/>
      <c r="J239" s="317"/>
      <c r="K239" s="317"/>
      <c r="L239" s="179"/>
      <c r="M239" s="179"/>
    </row>
    <row r="240" spans="2:13" x14ac:dyDescent="0.2">
      <c r="B240" s="317"/>
      <c r="C240" s="317"/>
      <c r="D240" s="317"/>
      <c r="E240" s="317"/>
      <c r="F240" s="317"/>
      <c r="G240" s="317"/>
      <c r="H240" s="317"/>
      <c r="I240" s="317"/>
      <c r="J240" s="317"/>
      <c r="K240" s="317"/>
      <c r="L240" s="179"/>
      <c r="M240" s="179"/>
    </row>
    <row r="241" spans="2:13" x14ac:dyDescent="0.2">
      <c r="B241" s="317"/>
      <c r="C241" s="317"/>
      <c r="D241" s="317"/>
      <c r="E241" s="317"/>
      <c r="F241" s="317"/>
      <c r="G241" s="317"/>
      <c r="H241" s="317"/>
      <c r="I241" s="317"/>
      <c r="J241" s="317"/>
      <c r="K241" s="317"/>
      <c r="L241" s="179"/>
      <c r="M241" s="179"/>
    </row>
    <row r="242" spans="2:13" x14ac:dyDescent="0.2">
      <c r="B242" s="317"/>
      <c r="C242" s="317"/>
      <c r="D242" s="317"/>
      <c r="E242" s="317"/>
      <c r="F242" s="317"/>
      <c r="G242" s="317"/>
      <c r="H242" s="317"/>
      <c r="I242" s="317"/>
      <c r="J242" s="317"/>
      <c r="K242" s="317"/>
      <c r="L242" s="179"/>
      <c r="M242" s="179"/>
    </row>
    <row r="243" spans="2:13" x14ac:dyDescent="0.2">
      <c r="B243" s="317"/>
      <c r="C243" s="317"/>
      <c r="D243" s="317"/>
      <c r="E243" s="317"/>
      <c r="F243" s="317"/>
      <c r="G243" s="317"/>
      <c r="H243" s="317"/>
      <c r="I243" s="317"/>
      <c r="J243" s="317"/>
      <c r="K243" s="317"/>
      <c r="L243" s="179"/>
      <c r="M243" s="179"/>
    </row>
    <row r="244" spans="2:13" x14ac:dyDescent="0.2">
      <c r="B244" s="317"/>
      <c r="C244" s="317"/>
      <c r="D244" s="317"/>
      <c r="E244" s="317"/>
      <c r="F244" s="317"/>
      <c r="G244" s="317"/>
      <c r="H244" s="317"/>
      <c r="I244" s="317"/>
      <c r="J244" s="317"/>
      <c r="K244" s="317"/>
      <c r="L244" s="179"/>
      <c r="M244" s="179"/>
    </row>
    <row r="245" spans="2:13" x14ac:dyDescent="0.2">
      <c r="B245" s="317"/>
      <c r="C245" s="317"/>
      <c r="D245" s="317"/>
      <c r="E245" s="317"/>
      <c r="F245" s="317"/>
      <c r="G245" s="317"/>
      <c r="H245" s="317"/>
      <c r="I245" s="317"/>
      <c r="J245" s="317"/>
      <c r="K245" s="317"/>
      <c r="L245" s="179"/>
      <c r="M245" s="179"/>
    </row>
    <row r="246" spans="2:13" x14ac:dyDescent="0.2">
      <c r="B246" s="317"/>
      <c r="C246" s="317"/>
      <c r="D246" s="317"/>
      <c r="E246" s="317"/>
      <c r="F246" s="317"/>
      <c r="G246" s="317"/>
      <c r="H246" s="317"/>
      <c r="I246" s="317"/>
      <c r="J246" s="317"/>
      <c r="K246" s="317"/>
      <c r="L246" s="179"/>
      <c r="M246" s="179"/>
    </row>
    <row r="247" spans="2:13" x14ac:dyDescent="0.2">
      <c r="B247" s="317"/>
      <c r="C247" s="317"/>
      <c r="D247" s="317"/>
      <c r="E247" s="317"/>
      <c r="F247" s="317"/>
      <c r="G247" s="317"/>
      <c r="H247" s="317"/>
      <c r="I247" s="317"/>
      <c r="J247" s="317"/>
      <c r="K247" s="317"/>
      <c r="L247" s="179"/>
      <c r="M247" s="179"/>
    </row>
    <row r="248" spans="2:13" x14ac:dyDescent="0.2">
      <c r="B248" s="317"/>
      <c r="C248" s="317"/>
      <c r="D248" s="317"/>
      <c r="E248" s="317"/>
      <c r="F248" s="317"/>
      <c r="G248" s="317"/>
      <c r="H248" s="317"/>
      <c r="I248" s="317"/>
      <c r="J248" s="317"/>
      <c r="K248" s="317"/>
      <c r="L248" s="179"/>
      <c r="M248" s="179"/>
    </row>
    <row r="249" spans="2:13" x14ac:dyDescent="0.2">
      <c r="B249" s="317"/>
      <c r="C249" s="317"/>
      <c r="D249" s="317"/>
      <c r="E249" s="317"/>
      <c r="F249" s="317"/>
      <c r="G249" s="317"/>
      <c r="H249" s="317"/>
      <c r="I249" s="317"/>
      <c r="J249" s="317"/>
      <c r="K249" s="317"/>
      <c r="L249" s="179"/>
      <c r="M249" s="179"/>
    </row>
    <row r="250" spans="2:13" x14ac:dyDescent="0.2">
      <c r="B250" s="317"/>
      <c r="C250" s="317"/>
      <c r="D250" s="317"/>
      <c r="E250" s="317"/>
      <c r="F250" s="317"/>
      <c r="G250" s="317"/>
      <c r="H250" s="317"/>
      <c r="I250" s="317"/>
      <c r="J250" s="317"/>
      <c r="K250" s="317"/>
      <c r="L250" s="179"/>
      <c r="M250" s="179"/>
    </row>
    <row r="251" spans="2:13" x14ac:dyDescent="0.2">
      <c r="B251" s="317"/>
      <c r="C251" s="317"/>
      <c r="D251" s="317"/>
      <c r="E251" s="317"/>
      <c r="F251" s="317"/>
      <c r="G251" s="317"/>
      <c r="H251" s="317"/>
      <c r="I251" s="317"/>
      <c r="J251" s="317"/>
      <c r="K251" s="317"/>
      <c r="L251" s="179"/>
      <c r="M251" s="179"/>
    </row>
    <row r="252" spans="2:13" x14ac:dyDescent="0.2">
      <c r="B252" s="317"/>
      <c r="C252" s="317"/>
      <c r="D252" s="317"/>
      <c r="E252" s="317"/>
      <c r="F252" s="317"/>
      <c r="G252" s="317"/>
      <c r="H252" s="317"/>
      <c r="I252" s="317"/>
      <c r="J252" s="317"/>
      <c r="K252" s="317"/>
      <c r="L252" s="179"/>
      <c r="M252" s="179"/>
    </row>
    <row r="253" spans="2:13" x14ac:dyDescent="0.2">
      <c r="B253" s="317"/>
      <c r="C253" s="317"/>
      <c r="D253" s="317"/>
      <c r="E253" s="317"/>
      <c r="F253" s="317"/>
      <c r="G253" s="317"/>
      <c r="H253" s="317"/>
      <c r="I253" s="317"/>
      <c r="J253" s="317"/>
      <c r="K253" s="317"/>
      <c r="L253" s="179"/>
      <c r="M253" s="179"/>
    </row>
    <row r="254" spans="2:13" x14ac:dyDescent="0.2">
      <c r="B254" s="317"/>
      <c r="C254" s="317"/>
      <c r="D254" s="317"/>
      <c r="E254" s="317"/>
      <c r="F254" s="317"/>
      <c r="G254" s="317"/>
      <c r="H254" s="317"/>
      <c r="I254" s="317"/>
      <c r="J254" s="317"/>
      <c r="K254" s="317"/>
      <c r="L254" s="179"/>
      <c r="M254" s="179"/>
    </row>
    <row r="255" spans="2:13" x14ac:dyDescent="0.2">
      <c r="B255" s="317"/>
      <c r="C255" s="317"/>
      <c r="D255" s="317"/>
      <c r="E255" s="317"/>
      <c r="F255" s="317"/>
      <c r="G255" s="317"/>
      <c r="H255" s="317"/>
      <c r="I255" s="317"/>
      <c r="J255" s="317"/>
      <c r="K255" s="317"/>
      <c r="L255" s="179"/>
      <c r="M255" s="179"/>
    </row>
    <row r="256" spans="2:13" x14ac:dyDescent="0.2">
      <c r="B256" s="317"/>
      <c r="C256" s="317"/>
      <c r="D256" s="317"/>
      <c r="E256" s="317"/>
      <c r="F256" s="317"/>
      <c r="G256" s="317"/>
      <c r="H256" s="317"/>
      <c r="I256" s="317"/>
      <c r="J256" s="317"/>
      <c r="K256" s="317"/>
      <c r="L256" s="179"/>
      <c r="M256" s="179"/>
    </row>
    <row r="257" spans="2:13" x14ac:dyDescent="0.2">
      <c r="B257" s="317"/>
      <c r="C257" s="317"/>
      <c r="D257" s="317"/>
      <c r="E257" s="317"/>
      <c r="F257" s="317"/>
      <c r="G257" s="317"/>
      <c r="H257" s="317"/>
      <c r="I257" s="317"/>
      <c r="J257" s="317"/>
      <c r="K257" s="317"/>
      <c r="L257" s="179"/>
      <c r="M257" s="179"/>
    </row>
    <row r="258" spans="2:13" x14ac:dyDescent="0.2">
      <c r="B258" s="317"/>
      <c r="C258" s="317"/>
      <c r="D258" s="317"/>
      <c r="E258" s="317"/>
      <c r="F258" s="317"/>
      <c r="G258" s="317"/>
      <c r="H258" s="317"/>
      <c r="I258" s="317"/>
      <c r="J258" s="317"/>
      <c r="K258" s="317"/>
      <c r="L258" s="179"/>
      <c r="M258" s="179"/>
    </row>
    <row r="259" spans="2:13" x14ac:dyDescent="0.2">
      <c r="B259" s="317"/>
      <c r="C259" s="317"/>
      <c r="D259" s="317"/>
      <c r="E259" s="317"/>
      <c r="F259" s="317"/>
      <c r="G259" s="317"/>
      <c r="H259" s="317"/>
      <c r="I259" s="317"/>
      <c r="J259" s="317"/>
      <c r="K259" s="317"/>
      <c r="L259" s="179"/>
      <c r="M259" s="179"/>
    </row>
    <row r="260" spans="2:13" x14ac:dyDescent="0.2">
      <c r="B260" s="317"/>
      <c r="C260" s="317"/>
      <c r="D260" s="317"/>
      <c r="E260" s="317"/>
      <c r="F260" s="317"/>
      <c r="G260" s="317"/>
      <c r="H260" s="317"/>
      <c r="I260" s="317"/>
      <c r="J260" s="317"/>
      <c r="K260" s="317"/>
      <c r="L260" s="179"/>
      <c r="M260" s="179"/>
    </row>
    <row r="261" spans="2:13" x14ac:dyDescent="0.2">
      <c r="B261" s="317"/>
      <c r="C261" s="317"/>
      <c r="D261" s="317"/>
      <c r="E261" s="317"/>
      <c r="F261" s="317"/>
      <c r="G261" s="317"/>
      <c r="H261" s="317"/>
      <c r="I261" s="317"/>
      <c r="J261" s="317"/>
      <c r="K261" s="317"/>
      <c r="L261" s="179"/>
      <c r="M261" s="179"/>
    </row>
    <row r="262" spans="2:13" x14ac:dyDescent="0.2">
      <c r="B262" s="317"/>
      <c r="C262" s="317"/>
      <c r="D262" s="317"/>
      <c r="E262" s="317"/>
      <c r="F262" s="317"/>
      <c r="G262" s="317"/>
      <c r="H262" s="317"/>
      <c r="I262" s="317"/>
      <c r="J262" s="317"/>
      <c r="K262" s="317"/>
      <c r="L262" s="179"/>
      <c r="M262" s="179"/>
    </row>
    <row r="263" spans="2:13" x14ac:dyDescent="0.2">
      <c r="B263" s="317"/>
      <c r="C263" s="317"/>
      <c r="D263" s="317"/>
      <c r="E263" s="317"/>
      <c r="F263" s="317"/>
      <c r="G263" s="317"/>
      <c r="H263" s="317"/>
      <c r="I263" s="317"/>
      <c r="J263" s="317"/>
      <c r="K263" s="317"/>
      <c r="L263" s="179"/>
      <c r="M263" s="179"/>
    </row>
    <row r="264" spans="2:13" x14ac:dyDescent="0.2">
      <c r="B264" s="317"/>
      <c r="C264" s="317"/>
      <c r="D264" s="317"/>
      <c r="E264" s="317"/>
      <c r="F264" s="317"/>
      <c r="G264" s="317"/>
      <c r="H264" s="317"/>
      <c r="I264" s="317"/>
      <c r="J264" s="317"/>
      <c r="K264" s="317"/>
      <c r="L264" s="179"/>
      <c r="M264" s="179"/>
    </row>
    <row r="265" spans="2:13" x14ac:dyDescent="0.2">
      <c r="B265" s="317"/>
      <c r="C265" s="317"/>
      <c r="D265" s="317"/>
      <c r="E265" s="317"/>
      <c r="F265" s="317"/>
      <c r="G265" s="317"/>
      <c r="H265" s="317"/>
      <c r="I265" s="317"/>
      <c r="J265" s="317"/>
      <c r="K265" s="317"/>
      <c r="L265" s="179"/>
      <c r="M265" s="179"/>
    </row>
    <row r="266" spans="2:13" x14ac:dyDescent="0.2">
      <c r="B266" s="317"/>
      <c r="C266" s="317"/>
      <c r="D266" s="317"/>
      <c r="E266" s="317"/>
      <c r="F266" s="317"/>
      <c r="G266" s="317"/>
      <c r="H266" s="317"/>
      <c r="I266" s="317"/>
      <c r="J266" s="317"/>
      <c r="K266" s="317"/>
      <c r="L266" s="179"/>
      <c r="M266" s="179"/>
    </row>
    <row r="267" spans="2:13" x14ac:dyDescent="0.2">
      <c r="B267" s="317"/>
      <c r="C267" s="317"/>
      <c r="D267" s="317"/>
      <c r="E267" s="317"/>
      <c r="F267" s="317"/>
      <c r="G267" s="317"/>
      <c r="H267" s="317"/>
      <c r="I267" s="317"/>
      <c r="J267" s="317"/>
      <c r="K267" s="317"/>
      <c r="L267" s="179"/>
      <c r="M267" s="179"/>
    </row>
    <row r="268" spans="2:13" x14ac:dyDescent="0.2">
      <c r="B268" s="317"/>
      <c r="C268" s="317"/>
      <c r="D268" s="317"/>
      <c r="E268" s="317"/>
      <c r="F268" s="317"/>
      <c r="G268" s="317"/>
      <c r="H268" s="317"/>
      <c r="I268" s="317"/>
      <c r="J268" s="317"/>
      <c r="K268" s="317"/>
      <c r="L268" s="179"/>
      <c r="M268" s="179"/>
    </row>
    <row r="269" spans="2:13" x14ac:dyDescent="0.2">
      <c r="B269" s="317"/>
      <c r="C269" s="317"/>
      <c r="D269" s="317"/>
      <c r="E269" s="317"/>
      <c r="F269" s="317"/>
      <c r="G269" s="317"/>
      <c r="H269" s="317"/>
      <c r="I269" s="317"/>
      <c r="J269" s="317"/>
      <c r="K269" s="317"/>
      <c r="L269" s="179"/>
      <c r="M269" s="179"/>
    </row>
    <row r="270" spans="2:13" x14ac:dyDescent="0.2">
      <c r="B270" s="317"/>
      <c r="C270" s="317"/>
      <c r="D270" s="317"/>
      <c r="E270" s="317"/>
      <c r="F270" s="317"/>
      <c r="G270" s="317"/>
      <c r="H270" s="317"/>
      <c r="I270" s="317"/>
      <c r="J270" s="317"/>
      <c r="K270" s="317"/>
      <c r="L270" s="179"/>
      <c r="M270" s="179"/>
    </row>
    <row r="271" spans="2:13" x14ac:dyDescent="0.2">
      <c r="B271" s="317"/>
      <c r="C271" s="317"/>
      <c r="D271" s="317"/>
      <c r="E271" s="317"/>
      <c r="F271" s="317"/>
      <c r="G271" s="317"/>
      <c r="H271" s="317"/>
      <c r="I271" s="317"/>
      <c r="J271" s="317"/>
      <c r="K271" s="317"/>
      <c r="L271" s="179"/>
      <c r="M271" s="179"/>
    </row>
    <row r="272" spans="2:13" x14ac:dyDescent="0.2">
      <c r="B272" s="317"/>
      <c r="C272" s="317"/>
      <c r="D272" s="317"/>
      <c r="E272" s="317"/>
      <c r="F272" s="317"/>
      <c r="G272" s="317"/>
      <c r="H272" s="317"/>
      <c r="I272" s="317"/>
      <c r="J272" s="317"/>
      <c r="K272" s="317"/>
      <c r="L272" s="179"/>
      <c r="M272" s="179"/>
    </row>
    <row r="273" spans="2:13" x14ac:dyDescent="0.2">
      <c r="B273" s="317"/>
      <c r="C273" s="317"/>
      <c r="D273" s="317"/>
      <c r="E273" s="317"/>
      <c r="F273" s="317"/>
      <c r="G273" s="317"/>
      <c r="H273" s="317"/>
      <c r="I273" s="317"/>
      <c r="J273" s="317"/>
      <c r="K273" s="317"/>
      <c r="L273" s="179"/>
      <c r="M273" s="179"/>
    </row>
    <row r="274" spans="2:13" x14ac:dyDescent="0.2">
      <c r="B274" s="317"/>
      <c r="C274" s="317"/>
      <c r="D274" s="317"/>
      <c r="E274" s="317"/>
      <c r="F274" s="317"/>
      <c r="G274" s="317"/>
      <c r="H274" s="317"/>
      <c r="I274" s="317"/>
      <c r="J274" s="317"/>
      <c r="K274" s="317"/>
      <c r="L274" s="179"/>
      <c r="M274" s="179"/>
    </row>
    <row r="275" spans="2:13" x14ac:dyDescent="0.2">
      <c r="B275" s="317"/>
      <c r="C275" s="317"/>
      <c r="D275" s="317"/>
      <c r="E275" s="317"/>
      <c r="F275" s="317"/>
      <c r="G275" s="317"/>
      <c r="H275" s="317"/>
      <c r="I275" s="317"/>
      <c r="J275" s="317"/>
      <c r="K275" s="317"/>
      <c r="L275" s="179"/>
      <c r="M275" s="179"/>
    </row>
    <row r="276" spans="2:13" x14ac:dyDescent="0.2">
      <c r="B276" s="317"/>
      <c r="C276" s="317"/>
      <c r="D276" s="317"/>
      <c r="E276" s="317"/>
      <c r="F276" s="317"/>
      <c r="G276" s="317"/>
      <c r="H276" s="317"/>
      <c r="I276" s="317"/>
      <c r="J276" s="317"/>
      <c r="K276" s="317"/>
      <c r="L276" s="179"/>
      <c r="M276" s="179"/>
    </row>
    <row r="277" spans="2:13" x14ac:dyDescent="0.2">
      <c r="B277" s="317"/>
      <c r="C277" s="317"/>
      <c r="D277" s="317"/>
      <c r="E277" s="317"/>
      <c r="F277" s="317"/>
      <c r="G277" s="317"/>
      <c r="H277" s="317"/>
      <c r="I277" s="317"/>
      <c r="J277" s="317"/>
      <c r="K277" s="317"/>
      <c r="L277" s="179"/>
      <c r="M277" s="179"/>
    </row>
    <row r="278" spans="2:13" x14ac:dyDescent="0.2">
      <c r="B278" s="317"/>
      <c r="C278" s="317"/>
      <c r="D278" s="317"/>
      <c r="E278" s="317"/>
      <c r="F278" s="317"/>
      <c r="G278" s="317"/>
      <c r="H278" s="317"/>
      <c r="I278" s="317"/>
      <c r="J278" s="317"/>
      <c r="K278" s="317"/>
      <c r="L278" s="179"/>
      <c r="M278" s="179"/>
    </row>
    <row r="279" spans="2:13" x14ac:dyDescent="0.2">
      <c r="B279" s="317"/>
      <c r="C279" s="317"/>
      <c r="D279" s="317"/>
      <c r="E279" s="317"/>
      <c r="F279" s="317"/>
      <c r="G279" s="317"/>
      <c r="H279" s="317"/>
      <c r="I279" s="317"/>
      <c r="J279" s="317"/>
      <c r="K279" s="317"/>
      <c r="L279" s="179"/>
      <c r="M279" s="179"/>
    </row>
    <row r="280" spans="2:13" x14ac:dyDescent="0.2">
      <c r="B280" s="317"/>
      <c r="C280" s="317"/>
      <c r="D280" s="317"/>
      <c r="E280" s="317"/>
      <c r="F280" s="317"/>
      <c r="G280" s="317"/>
      <c r="H280" s="317"/>
      <c r="I280" s="317"/>
      <c r="J280" s="317"/>
      <c r="K280" s="317"/>
      <c r="L280" s="179"/>
      <c r="M280" s="179"/>
    </row>
    <row r="281" spans="2:13" x14ac:dyDescent="0.2">
      <c r="B281" s="317"/>
      <c r="C281" s="317"/>
      <c r="D281" s="317"/>
      <c r="E281" s="317"/>
      <c r="F281" s="317"/>
      <c r="G281" s="317"/>
      <c r="H281" s="317"/>
      <c r="I281" s="317"/>
      <c r="J281" s="317"/>
      <c r="K281" s="317"/>
      <c r="L281" s="179"/>
      <c r="M281" s="179"/>
    </row>
    <row r="282" spans="2:13" x14ac:dyDescent="0.2">
      <c r="B282" s="317"/>
      <c r="C282" s="317"/>
      <c r="D282" s="317"/>
      <c r="E282" s="317"/>
      <c r="F282" s="317"/>
      <c r="G282" s="317"/>
      <c r="H282" s="317"/>
      <c r="I282" s="317"/>
      <c r="J282" s="317"/>
      <c r="K282" s="317"/>
      <c r="L282" s="179"/>
      <c r="M282" s="179"/>
    </row>
    <row r="283" spans="2:13" x14ac:dyDescent="0.2">
      <c r="B283" s="317"/>
      <c r="C283" s="317"/>
      <c r="D283" s="317"/>
      <c r="E283" s="317"/>
      <c r="F283" s="317"/>
      <c r="G283" s="317"/>
      <c r="H283" s="317"/>
      <c r="I283" s="317"/>
      <c r="J283" s="317"/>
      <c r="K283" s="317"/>
      <c r="L283" s="179"/>
      <c r="M283" s="179"/>
    </row>
    <row r="284" spans="2:13" x14ac:dyDescent="0.2">
      <c r="B284" s="317"/>
      <c r="C284" s="317"/>
      <c r="D284" s="317"/>
      <c r="E284" s="317"/>
      <c r="F284" s="317"/>
      <c r="G284" s="317"/>
      <c r="H284" s="317"/>
      <c r="I284" s="317"/>
      <c r="J284" s="317"/>
      <c r="K284" s="317"/>
      <c r="L284" s="179"/>
      <c r="M284" s="179"/>
    </row>
    <row r="285" spans="2:13" x14ac:dyDescent="0.2">
      <c r="B285" s="317"/>
      <c r="C285" s="317"/>
      <c r="D285" s="317"/>
      <c r="E285" s="317"/>
      <c r="F285" s="317"/>
      <c r="G285" s="317"/>
      <c r="H285" s="317"/>
      <c r="I285" s="317"/>
      <c r="J285" s="317"/>
      <c r="K285" s="317"/>
      <c r="L285" s="179"/>
      <c r="M285" s="179"/>
    </row>
    <row r="286" spans="2:13" x14ac:dyDescent="0.2">
      <c r="B286" s="317"/>
      <c r="C286" s="317"/>
      <c r="D286" s="317"/>
      <c r="E286" s="317"/>
      <c r="F286" s="317"/>
      <c r="G286" s="317"/>
      <c r="H286" s="317"/>
      <c r="I286" s="317"/>
      <c r="J286" s="317"/>
      <c r="K286" s="317"/>
      <c r="L286" s="179"/>
      <c r="M286" s="179"/>
    </row>
    <row r="287" spans="2:13" x14ac:dyDescent="0.2">
      <c r="B287" s="317"/>
      <c r="C287" s="317"/>
      <c r="D287" s="317"/>
      <c r="E287" s="317"/>
      <c r="F287" s="317"/>
      <c r="G287" s="317"/>
      <c r="H287" s="317"/>
      <c r="I287" s="317"/>
      <c r="J287" s="317"/>
      <c r="K287" s="317"/>
      <c r="L287" s="179"/>
      <c r="M287" s="179"/>
    </row>
    <row r="288" spans="2:13" x14ac:dyDescent="0.2">
      <c r="B288" s="317"/>
      <c r="C288" s="317"/>
      <c r="D288" s="317"/>
      <c r="E288" s="317"/>
      <c r="F288" s="317"/>
      <c r="G288" s="317"/>
      <c r="H288" s="317"/>
      <c r="I288" s="317"/>
      <c r="J288" s="317"/>
      <c r="K288" s="317"/>
      <c r="L288" s="179"/>
      <c r="M288" s="179"/>
    </row>
    <row r="289" spans="2:13" x14ac:dyDescent="0.2">
      <c r="B289" s="317"/>
      <c r="C289" s="317"/>
      <c r="D289" s="317"/>
      <c r="E289" s="317"/>
      <c r="F289" s="317"/>
      <c r="G289" s="317"/>
      <c r="H289" s="317"/>
      <c r="I289" s="317"/>
      <c r="J289" s="317"/>
      <c r="K289" s="317"/>
      <c r="L289" s="179"/>
      <c r="M289" s="179"/>
    </row>
    <row r="290" spans="2:13" x14ac:dyDescent="0.2">
      <c r="B290" s="317"/>
      <c r="C290" s="317"/>
      <c r="D290" s="317"/>
      <c r="E290" s="317"/>
      <c r="F290" s="317"/>
      <c r="G290" s="317"/>
      <c r="H290" s="317"/>
      <c r="I290" s="317"/>
      <c r="J290" s="317"/>
      <c r="K290" s="317"/>
      <c r="L290" s="179"/>
      <c r="M290" s="179"/>
    </row>
    <row r="291" spans="2:13" x14ac:dyDescent="0.2">
      <c r="B291" s="317"/>
      <c r="C291" s="317"/>
      <c r="D291" s="317"/>
      <c r="E291" s="317"/>
      <c r="F291" s="317"/>
      <c r="G291" s="317"/>
      <c r="H291" s="317"/>
      <c r="I291" s="317"/>
      <c r="J291" s="317"/>
      <c r="K291" s="317"/>
      <c r="L291" s="179"/>
      <c r="M291" s="179"/>
    </row>
    <row r="292" spans="2:13" x14ac:dyDescent="0.2">
      <c r="B292" s="317"/>
      <c r="C292" s="317"/>
      <c r="D292" s="317"/>
      <c r="E292" s="317"/>
      <c r="F292" s="317"/>
      <c r="G292" s="317"/>
      <c r="H292" s="317"/>
      <c r="I292" s="317"/>
      <c r="J292" s="317"/>
      <c r="K292" s="317"/>
      <c r="L292" s="179"/>
      <c r="M292" s="179"/>
    </row>
    <row r="293" spans="2:13" x14ac:dyDescent="0.2">
      <c r="B293" s="317"/>
      <c r="C293" s="317"/>
      <c r="D293" s="317"/>
      <c r="E293" s="317"/>
      <c r="F293" s="317"/>
      <c r="G293" s="317"/>
      <c r="H293" s="317"/>
      <c r="I293" s="317"/>
      <c r="J293" s="317"/>
      <c r="K293" s="317"/>
      <c r="L293" s="179"/>
      <c r="M293" s="179"/>
    </row>
    <row r="294" spans="2:13" x14ac:dyDescent="0.2">
      <c r="B294" s="317"/>
      <c r="C294" s="317"/>
      <c r="D294" s="317"/>
      <c r="E294" s="317"/>
      <c r="F294" s="317"/>
      <c r="G294" s="317"/>
      <c r="H294" s="317"/>
      <c r="I294" s="317"/>
      <c r="J294" s="317"/>
      <c r="K294" s="317"/>
      <c r="L294" s="179"/>
      <c r="M294" s="179"/>
    </row>
    <row r="295" spans="2:13" x14ac:dyDescent="0.2">
      <c r="B295" s="317"/>
      <c r="C295" s="317"/>
      <c r="D295" s="317"/>
      <c r="E295" s="317"/>
      <c r="F295" s="317"/>
      <c r="G295" s="317"/>
      <c r="H295" s="317"/>
      <c r="I295" s="317"/>
      <c r="J295" s="317"/>
      <c r="K295" s="317"/>
      <c r="L295" s="179"/>
      <c r="M295" s="179"/>
    </row>
    <row r="296" spans="2:13" x14ac:dyDescent="0.2">
      <c r="B296" s="317"/>
      <c r="C296" s="317"/>
      <c r="D296" s="317"/>
      <c r="E296" s="317"/>
      <c r="F296" s="317"/>
      <c r="G296" s="317"/>
      <c r="H296" s="317"/>
      <c r="I296" s="317"/>
      <c r="J296" s="317"/>
      <c r="K296" s="317"/>
      <c r="L296" s="179"/>
      <c r="M296" s="179"/>
    </row>
    <row r="297" spans="2:13" x14ac:dyDescent="0.2">
      <c r="B297" s="317"/>
      <c r="C297" s="317"/>
      <c r="D297" s="317"/>
      <c r="E297" s="317"/>
      <c r="F297" s="317"/>
      <c r="G297" s="317"/>
      <c r="H297" s="317"/>
      <c r="I297" s="317"/>
      <c r="J297" s="317"/>
      <c r="K297" s="317"/>
      <c r="L297" s="179"/>
      <c r="M297" s="179"/>
    </row>
    <row r="298" spans="2:13" x14ac:dyDescent="0.2">
      <c r="B298" s="317"/>
      <c r="C298" s="317"/>
      <c r="D298" s="317"/>
      <c r="E298" s="317"/>
      <c r="F298" s="317"/>
      <c r="G298" s="317"/>
      <c r="H298" s="317"/>
      <c r="I298" s="317"/>
      <c r="J298" s="317"/>
      <c r="K298" s="317"/>
      <c r="L298" s="179"/>
      <c r="M298" s="179"/>
    </row>
    <row r="299" spans="2:13" x14ac:dyDescent="0.2">
      <c r="B299" s="317"/>
      <c r="C299" s="317"/>
      <c r="D299" s="317"/>
      <c r="E299" s="317"/>
      <c r="F299" s="317"/>
      <c r="G299" s="317"/>
      <c r="H299" s="317"/>
      <c r="I299" s="317"/>
      <c r="J299" s="317"/>
      <c r="K299" s="317"/>
      <c r="L299" s="179"/>
      <c r="M299" s="179"/>
    </row>
    <row r="300" spans="2:13" x14ac:dyDescent="0.2">
      <c r="B300" s="317"/>
      <c r="C300" s="317"/>
      <c r="D300" s="317"/>
      <c r="E300" s="317"/>
      <c r="F300" s="317"/>
      <c r="G300" s="317"/>
      <c r="H300" s="317"/>
      <c r="I300" s="317"/>
      <c r="J300" s="317"/>
      <c r="K300" s="317"/>
      <c r="L300" s="179"/>
      <c r="M300" s="179"/>
    </row>
    <row r="301" spans="2:13" x14ac:dyDescent="0.2">
      <c r="B301" s="317"/>
      <c r="C301" s="317"/>
      <c r="D301" s="317"/>
      <c r="E301" s="317"/>
      <c r="F301" s="317"/>
      <c r="G301" s="317"/>
      <c r="H301" s="317"/>
      <c r="I301" s="317"/>
      <c r="J301" s="317"/>
      <c r="K301" s="317"/>
      <c r="L301" s="179"/>
      <c r="M301" s="179"/>
    </row>
    <row r="302" spans="2:13" x14ac:dyDescent="0.2">
      <c r="B302" s="317"/>
      <c r="C302" s="317"/>
      <c r="D302" s="317"/>
      <c r="E302" s="317"/>
      <c r="F302" s="317"/>
      <c r="G302" s="317"/>
      <c r="H302" s="317"/>
      <c r="I302" s="317"/>
      <c r="J302" s="317"/>
      <c r="K302" s="317"/>
      <c r="L302" s="179"/>
      <c r="M302" s="179"/>
    </row>
    <row r="303" spans="2:13" x14ac:dyDescent="0.2">
      <c r="B303" s="317"/>
      <c r="C303" s="317"/>
      <c r="D303" s="317"/>
      <c r="E303" s="317"/>
      <c r="F303" s="317"/>
      <c r="G303" s="317"/>
      <c r="H303" s="317"/>
      <c r="I303" s="317"/>
      <c r="J303" s="317"/>
      <c r="K303" s="317"/>
      <c r="L303" s="179"/>
      <c r="M303" s="179"/>
    </row>
    <row r="304" spans="2:13" x14ac:dyDescent="0.2">
      <c r="B304" s="317"/>
      <c r="C304" s="317"/>
      <c r="D304" s="317"/>
      <c r="E304" s="317"/>
      <c r="F304" s="317"/>
      <c r="G304" s="317"/>
      <c r="H304" s="317"/>
      <c r="I304" s="317"/>
      <c r="J304" s="317"/>
      <c r="K304" s="317"/>
      <c r="L304" s="179"/>
      <c r="M304" s="179"/>
    </row>
    <row r="305" spans="2:13" x14ac:dyDescent="0.2">
      <c r="B305" s="317"/>
      <c r="C305" s="317"/>
      <c r="D305" s="317"/>
      <c r="E305" s="317"/>
      <c r="F305" s="317"/>
      <c r="G305" s="317"/>
      <c r="H305" s="317"/>
      <c r="I305" s="317"/>
      <c r="J305" s="317"/>
      <c r="K305" s="317"/>
      <c r="L305" s="179"/>
      <c r="M305" s="179"/>
    </row>
    <row r="306" spans="2:13" x14ac:dyDescent="0.2">
      <c r="B306" s="317"/>
      <c r="C306" s="317"/>
      <c r="D306" s="317"/>
      <c r="E306" s="317"/>
      <c r="F306" s="317"/>
      <c r="G306" s="317"/>
      <c r="H306" s="317"/>
      <c r="I306" s="317"/>
      <c r="J306" s="317"/>
      <c r="K306" s="317"/>
      <c r="L306" s="179"/>
      <c r="M306" s="179"/>
    </row>
    <row r="307" spans="2:13" x14ac:dyDescent="0.2">
      <c r="B307" s="317"/>
      <c r="C307" s="317"/>
      <c r="D307" s="317"/>
      <c r="E307" s="317"/>
      <c r="F307" s="317"/>
      <c r="G307" s="317"/>
      <c r="H307" s="317"/>
      <c r="I307" s="317"/>
      <c r="J307" s="317"/>
      <c r="K307" s="317"/>
      <c r="L307" s="179"/>
      <c r="M307" s="179"/>
    </row>
    <row r="308" spans="2:13" x14ac:dyDescent="0.2">
      <c r="B308" s="317"/>
      <c r="C308" s="317"/>
      <c r="D308" s="317"/>
      <c r="E308" s="317"/>
      <c r="F308" s="317"/>
      <c r="G308" s="317"/>
      <c r="H308" s="317"/>
      <c r="I308" s="317"/>
      <c r="J308" s="317"/>
      <c r="K308" s="317"/>
      <c r="L308" s="179"/>
      <c r="M308" s="179"/>
    </row>
    <row r="309" spans="2:13" x14ac:dyDescent="0.2">
      <c r="B309" s="317"/>
      <c r="C309" s="317"/>
      <c r="D309" s="317"/>
      <c r="E309" s="317"/>
      <c r="F309" s="317"/>
      <c r="G309" s="317"/>
      <c r="H309" s="317"/>
      <c r="I309" s="317"/>
      <c r="J309" s="317"/>
      <c r="K309" s="317"/>
      <c r="L309" s="179"/>
      <c r="M309" s="179"/>
    </row>
    <row r="310" spans="2:13" x14ac:dyDescent="0.2">
      <c r="B310" s="317"/>
      <c r="C310" s="317"/>
      <c r="D310" s="317"/>
      <c r="E310" s="317"/>
      <c r="F310" s="317"/>
      <c r="G310" s="317"/>
      <c r="H310" s="317"/>
      <c r="I310" s="317"/>
      <c r="J310" s="317"/>
      <c r="K310" s="317"/>
      <c r="L310" s="179"/>
      <c r="M310" s="179"/>
    </row>
    <row r="311" spans="2:13" x14ac:dyDescent="0.2">
      <c r="B311" s="317"/>
      <c r="C311" s="317"/>
      <c r="D311" s="317"/>
      <c r="E311" s="317"/>
      <c r="F311" s="317"/>
      <c r="G311" s="317"/>
      <c r="H311" s="317"/>
      <c r="I311" s="317"/>
      <c r="J311" s="317"/>
      <c r="K311" s="317"/>
      <c r="L311" s="179"/>
      <c r="M311" s="179"/>
    </row>
    <row r="312" spans="2:13" x14ac:dyDescent="0.2">
      <c r="B312" s="317"/>
      <c r="C312" s="317"/>
      <c r="D312" s="317"/>
      <c r="E312" s="317"/>
      <c r="F312" s="317"/>
      <c r="G312" s="317"/>
      <c r="H312" s="317"/>
      <c r="I312" s="317"/>
      <c r="J312" s="317"/>
      <c r="K312" s="317"/>
      <c r="L312" s="179"/>
      <c r="M312" s="179"/>
    </row>
    <row r="313" spans="2:13" x14ac:dyDescent="0.2">
      <c r="B313" s="317"/>
      <c r="C313" s="317"/>
      <c r="D313" s="317"/>
      <c r="E313" s="317"/>
      <c r="F313" s="317"/>
      <c r="G313" s="317"/>
      <c r="H313" s="317"/>
      <c r="I313" s="317"/>
      <c r="J313" s="317"/>
      <c r="K313" s="317"/>
      <c r="L313" s="179"/>
      <c r="M313" s="179"/>
    </row>
    <row r="314" spans="2:13" x14ac:dyDescent="0.2">
      <c r="B314" s="317"/>
      <c r="C314" s="317"/>
      <c r="D314" s="317"/>
      <c r="E314" s="317"/>
      <c r="F314" s="317"/>
      <c r="G314" s="317"/>
      <c r="H314" s="317"/>
      <c r="I314" s="317"/>
      <c r="J314" s="317"/>
      <c r="K314" s="317"/>
      <c r="L314" s="179"/>
      <c r="M314" s="179"/>
    </row>
    <row r="315" spans="2:13" x14ac:dyDescent="0.2">
      <c r="B315" s="317"/>
      <c r="C315" s="317"/>
      <c r="D315" s="317"/>
      <c r="E315" s="317"/>
      <c r="F315" s="317"/>
      <c r="G315" s="317"/>
      <c r="H315" s="317"/>
      <c r="I315" s="317"/>
      <c r="J315" s="317"/>
      <c r="K315" s="317"/>
      <c r="L315" s="179"/>
      <c r="M315" s="179"/>
    </row>
    <row r="316" spans="2:13" x14ac:dyDescent="0.2">
      <c r="B316" s="317"/>
      <c r="C316" s="317"/>
      <c r="D316" s="317"/>
      <c r="E316" s="317"/>
      <c r="F316" s="317"/>
      <c r="G316" s="317"/>
      <c r="H316" s="317"/>
      <c r="I316" s="317"/>
      <c r="J316" s="317"/>
      <c r="K316" s="317"/>
      <c r="L316" s="179"/>
      <c r="M316" s="179"/>
    </row>
    <row r="317" spans="2:13" x14ac:dyDescent="0.2">
      <c r="B317" s="317"/>
      <c r="C317" s="317"/>
      <c r="D317" s="317"/>
      <c r="E317" s="317"/>
      <c r="F317" s="317"/>
      <c r="G317" s="317"/>
      <c r="H317" s="317"/>
      <c r="I317" s="317"/>
      <c r="J317" s="317"/>
      <c r="K317" s="317"/>
      <c r="L317" s="179"/>
      <c r="M317" s="179"/>
    </row>
    <row r="318" spans="2:13" x14ac:dyDescent="0.2">
      <c r="B318" s="317"/>
      <c r="C318" s="317"/>
      <c r="D318" s="317"/>
      <c r="E318" s="317"/>
      <c r="F318" s="317"/>
      <c r="G318" s="317"/>
      <c r="H318" s="317"/>
      <c r="I318" s="317"/>
      <c r="J318" s="317"/>
      <c r="K318" s="317"/>
      <c r="L318" s="179"/>
      <c r="M318" s="179"/>
    </row>
    <row r="319" spans="2:13" x14ac:dyDescent="0.2">
      <c r="B319" s="317"/>
      <c r="C319" s="317"/>
      <c r="D319" s="317"/>
      <c r="E319" s="317"/>
      <c r="F319" s="317"/>
      <c r="G319" s="317"/>
      <c r="H319" s="317"/>
      <c r="I319" s="317"/>
      <c r="J319" s="317"/>
      <c r="K319" s="317"/>
      <c r="L319" s="179"/>
      <c r="M319" s="179"/>
    </row>
    <row r="320" spans="2:13" x14ac:dyDescent="0.2">
      <c r="B320" s="317"/>
      <c r="C320" s="317"/>
      <c r="D320" s="317"/>
      <c r="E320" s="317"/>
      <c r="F320" s="317"/>
      <c r="G320" s="317"/>
      <c r="H320" s="317"/>
      <c r="I320" s="317"/>
      <c r="J320" s="317"/>
      <c r="K320" s="317"/>
      <c r="L320" s="179"/>
      <c r="M320" s="179"/>
    </row>
    <row r="321" spans="2:13" x14ac:dyDescent="0.2">
      <c r="B321" s="317"/>
      <c r="C321" s="317"/>
      <c r="D321" s="317"/>
      <c r="E321" s="317"/>
      <c r="F321" s="317"/>
      <c r="G321" s="317"/>
      <c r="H321" s="317"/>
      <c r="I321" s="317"/>
      <c r="J321" s="317"/>
      <c r="K321" s="317"/>
      <c r="L321" s="179"/>
      <c r="M321" s="179"/>
    </row>
    <row r="322" spans="2:13" x14ac:dyDescent="0.2">
      <c r="B322" s="317"/>
      <c r="C322" s="317"/>
      <c r="D322" s="317"/>
      <c r="E322" s="317"/>
      <c r="F322" s="317"/>
      <c r="G322" s="317"/>
      <c r="H322" s="317"/>
      <c r="I322" s="317"/>
      <c r="J322" s="317"/>
      <c r="K322" s="317"/>
      <c r="L322" s="179"/>
      <c r="M322" s="179"/>
    </row>
    <row r="323" spans="2:13" x14ac:dyDescent="0.2">
      <c r="B323" s="317"/>
      <c r="C323" s="317"/>
      <c r="D323" s="317"/>
      <c r="E323" s="317"/>
      <c r="F323" s="317"/>
      <c r="G323" s="317"/>
      <c r="H323" s="317"/>
      <c r="I323" s="317"/>
      <c r="J323" s="317"/>
      <c r="K323" s="317"/>
      <c r="L323" s="179"/>
      <c r="M323" s="179"/>
    </row>
    <row r="324" spans="2:13" x14ac:dyDescent="0.2">
      <c r="B324" s="317"/>
      <c r="C324" s="317"/>
      <c r="D324" s="317"/>
      <c r="E324" s="317"/>
      <c r="F324" s="317"/>
      <c r="G324" s="317"/>
      <c r="H324" s="317"/>
      <c r="I324" s="317"/>
      <c r="J324" s="317"/>
      <c r="K324" s="317"/>
      <c r="L324" s="179"/>
      <c r="M324" s="179"/>
    </row>
    <row r="325" spans="2:13" x14ac:dyDescent="0.2">
      <c r="B325" s="317"/>
      <c r="C325" s="317"/>
      <c r="D325" s="317"/>
      <c r="E325" s="317"/>
      <c r="F325" s="317"/>
      <c r="G325" s="317"/>
      <c r="H325" s="317"/>
      <c r="I325" s="317"/>
      <c r="J325" s="317"/>
      <c r="K325" s="317"/>
      <c r="L325" s="179"/>
      <c r="M325" s="179"/>
    </row>
    <row r="326" spans="2:13" x14ac:dyDescent="0.2">
      <c r="B326" s="317"/>
      <c r="C326" s="317"/>
      <c r="D326" s="317"/>
      <c r="E326" s="317"/>
      <c r="F326" s="317"/>
      <c r="G326" s="317"/>
      <c r="H326" s="317"/>
      <c r="I326" s="317"/>
      <c r="J326" s="317"/>
      <c r="K326" s="317"/>
      <c r="L326" s="179"/>
      <c r="M326" s="179"/>
    </row>
    <row r="327" spans="2:13" x14ac:dyDescent="0.2">
      <c r="B327" s="317"/>
      <c r="C327" s="317"/>
      <c r="D327" s="317"/>
      <c r="E327" s="317"/>
      <c r="F327" s="317"/>
      <c r="G327" s="317"/>
      <c r="H327" s="317"/>
      <c r="I327" s="317"/>
      <c r="J327" s="317"/>
      <c r="K327" s="317"/>
      <c r="L327" s="179"/>
      <c r="M327" s="179"/>
    </row>
    <row r="328" spans="2:13" x14ac:dyDescent="0.2">
      <c r="B328" s="317"/>
      <c r="C328" s="317"/>
      <c r="D328" s="317"/>
      <c r="E328" s="317"/>
      <c r="F328" s="317"/>
      <c r="G328" s="317"/>
      <c r="H328" s="317"/>
      <c r="I328" s="317"/>
      <c r="J328" s="317"/>
      <c r="K328" s="317"/>
      <c r="L328" s="179"/>
      <c r="M328" s="179"/>
    </row>
    <row r="329" spans="2:13" x14ac:dyDescent="0.2">
      <c r="B329" s="317"/>
      <c r="C329" s="317"/>
      <c r="D329" s="317"/>
      <c r="E329" s="317"/>
      <c r="F329" s="317"/>
      <c r="G329" s="317"/>
      <c r="H329" s="317"/>
      <c r="I329" s="317"/>
      <c r="J329" s="317"/>
      <c r="K329" s="317"/>
      <c r="L329" s="179"/>
      <c r="M329" s="179"/>
    </row>
    <row r="330" spans="2:13" x14ac:dyDescent="0.2">
      <c r="B330" s="317"/>
      <c r="C330" s="317"/>
      <c r="D330" s="317"/>
      <c r="E330" s="317"/>
      <c r="F330" s="317"/>
      <c r="G330" s="317"/>
      <c r="H330" s="317"/>
      <c r="I330" s="317"/>
      <c r="J330" s="317"/>
      <c r="K330" s="317"/>
      <c r="L330" s="179"/>
      <c r="M330" s="179"/>
    </row>
    <row r="331" spans="2:13" x14ac:dyDescent="0.2">
      <c r="B331" s="317"/>
      <c r="C331" s="317"/>
      <c r="D331" s="317"/>
      <c r="E331" s="317"/>
      <c r="F331" s="317"/>
      <c r="G331" s="317"/>
      <c r="H331" s="317"/>
      <c r="I331" s="317"/>
      <c r="J331" s="317"/>
      <c r="K331" s="317"/>
      <c r="L331" s="179"/>
      <c r="M331" s="179"/>
    </row>
    <row r="332" spans="2:13" x14ac:dyDescent="0.2">
      <c r="B332" s="317"/>
      <c r="C332" s="317"/>
      <c r="D332" s="317"/>
      <c r="E332" s="317"/>
      <c r="F332" s="317"/>
      <c r="G332" s="317"/>
      <c r="H332" s="317"/>
      <c r="I332" s="317"/>
      <c r="J332" s="317"/>
      <c r="K332" s="317"/>
      <c r="L332" s="179"/>
      <c r="M332" s="179"/>
    </row>
    <row r="333" spans="2:13" x14ac:dyDescent="0.2">
      <c r="B333" s="317"/>
      <c r="C333" s="317"/>
      <c r="D333" s="317"/>
      <c r="E333" s="317"/>
      <c r="F333" s="317"/>
      <c r="G333" s="317"/>
      <c r="H333" s="317"/>
      <c r="I333" s="317"/>
      <c r="J333" s="317"/>
      <c r="K333" s="317"/>
      <c r="L333" s="179"/>
      <c r="M333" s="179"/>
    </row>
    <row r="334" spans="2:13" x14ac:dyDescent="0.2">
      <c r="B334" s="317"/>
      <c r="C334" s="317"/>
      <c r="D334" s="317"/>
      <c r="E334" s="317"/>
      <c r="F334" s="317"/>
      <c r="G334" s="317"/>
      <c r="H334" s="317"/>
      <c r="I334" s="317"/>
      <c r="J334" s="317"/>
      <c r="K334" s="317"/>
      <c r="L334" s="179"/>
      <c r="M334" s="179"/>
    </row>
    <row r="335" spans="2:13" x14ac:dyDescent="0.2">
      <c r="B335" s="317"/>
      <c r="C335" s="317"/>
      <c r="D335" s="317"/>
      <c r="E335" s="317"/>
      <c r="F335" s="317"/>
      <c r="G335" s="317"/>
      <c r="H335" s="317"/>
      <c r="I335" s="317"/>
      <c r="J335" s="317"/>
      <c r="K335" s="317"/>
      <c r="L335" s="179"/>
      <c r="M335" s="179"/>
    </row>
    <row r="336" spans="2:13" x14ac:dyDescent="0.2">
      <c r="B336" s="317"/>
      <c r="C336" s="317"/>
      <c r="D336" s="317"/>
      <c r="E336" s="317"/>
      <c r="F336" s="317"/>
      <c r="G336" s="317"/>
      <c r="H336" s="317"/>
      <c r="I336" s="317"/>
      <c r="J336" s="317"/>
      <c r="K336" s="317"/>
      <c r="L336" s="179"/>
      <c r="M336" s="179"/>
    </row>
    <row r="337" spans="2:13" x14ac:dyDescent="0.2">
      <c r="B337" s="317"/>
      <c r="C337" s="317"/>
      <c r="D337" s="317"/>
      <c r="E337" s="317"/>
      <c r="F337" s="317"/>
      <c r="G337" s="317"/>
      <c r="H337" s="317"/>
      <c r="I337" s="317"/>
      <c r="J337" s="317"/>
      <c r="K337" s="317"/>
      <c r="L337" s="179"/>
      <c r="M337" s="179"/>
    </row>
    <row r="338" spans="2:13" x14ac:dyDescent="0.2">
      <c r="B338" s="317"/>
      <c r="C338" s="317"/>
      <c r="D338" s="317"/>
      <c r="E338" s="317"/>
      <c r="F338" s="317"/>
      <c r="G338" s="317"/>
      <c r="H338" s="317"/>
      <c r="I338" s="317"/>
      <c r="J338" s="317"/>
      <c r="K338" s="317"/>
      <c r="L338" s="179"/>
      <c r="M338" s="179"/>
    </row>
    <row r="339" spans="2:13" x14ac:dyDescent="0.2">
      <c r="B339" s="317"/>
      <c r="C339" s="317"/>
      <c r="D339" s="317"/>
      <c r="E339" s="317"/>
      <c r="F339" s="317"/>
      <c r="G339" s="317"/>
      <c r="H339" s="317"/>
      <c r="I339" s="317"/>
      <c r="J339" s="317"/>
      <c r="K339" s="317"/>
      <c r="L339" s="179"/>
      <c r="M339" s="179"/>
    </row>
    <row r="340" spans="2:13" x14ac:dyDescent="0.2">
      <c r="B340" s="317"/>
      <c r="C340" s="317"/>
      <c r="D340" s="317"/>
      <c r="E340" s="317"/>
      <c r="F340" s="317"/>
      <c r="G340" s="317"/>
      <c r="H340" s="317"/>
      <c r="I340" s="317"/>
      <c r="J340" s="317"/>
      <c r="K340" s="317"/>
      <c r="L340" s="179"/>
      <c r="M340" s="179"/>
    </row>
    <row r="341" spans="2:13" x14ac:dyDescent="0.2">
      <c r="B341" s="317"/>
      <c r="C341" s="317"/>
      <c r="D341" s="317"/>
      <c r="E341" s="317"/>
      <c r="F341" s="317"/>
      <c r="G341" s="317"/>
      <c r="H341" s="317"/>
      <c r="I341" s="317"/>
      <c r="J341" s="317"/>
      <c r="K341" s="317"/>
      <c r="L341" s="179"/>
      <c r="M341" s="179"/>
    </row>
    <row r="342" spans="2:13" x14ac:dyDescent="0.2">
      <c r="B342" s="317"/>
      <c r="C342" s="317"/>
      <c r="D342" s="317"/>
      <c r="E342" s="317"/>
      <c r="F342" s="317"/>
      <c r="G342" s="317"/>
      <c r="H342" s="317"/>
      <c r="I342" s="317"/>
      <c r="J342" s="317"/>
      <c r="K342" s="317"/>
      <c r="L342" s="179"/>
      <c r="M342" s="179"/>
    </row>
    <row r="343" spans="2:13" x14ac:dyDescent="0.2">
      <c r="B343" s="317"/>
      <c r="C343" s="317"/>
      <c r="D343" s="317"/>
      <c r="E343" s="317"/>
      <c r="F343" s="317"/>
      <c r="G343" s="317"/>
      <c r="H343" s="317"/>
      <c r="I343" s="317"/>
      <c r="J343" s="317"/>
      <c r="K343" s="317"/>
      <c r="L343" s="179"/>
      <c r="M343" s="179"/>
    </row>
    <row r="344" spans="2:13" x14ac:dyDescent="0.2">
      <c r="B344" s="317"/>
      <c r="C344" s="317"/>
      <c r="D344" s="317"/>
      <c r="E344" s="317"/>
      <c r="F344" s="317"/>
      <c r="G344" s="317"/>
      <c r="H344" s="317"/>
      <c r="I344" s="317"/>
      <c r="J344" s="317"/>
      <c r="K344" s="317"/>
      <c r="L344" s="179"/>
      <c r="M344" s="179"/>
    </row>
    <row r="345" spans="2:13" x14ac:dyDescent="0.2">
      <c r="B345" s="317"/>
      <c r="C345" s="317"/>
      <c r="D345" s="317"/>
      <c r="E345" s="317"/>
      <c r="F345" s="317"/>
      <c r="G345" s="317"/>
      <c r="H345" s="317"/>
      <c r="I345" s="317"/>
      <c r="J345" s="317"/>
      <c r="K345" s="317"/>
      <c r="L345" s="179"/>
      <c r="M345" s="179"/>
    </row>
    <row r="346" spans="2:13" x14ac:dyDescent="0.2">
      <c r="B346" s="317"/>
      <c r="C346" s="317"/>
      <c r="D346" s="317"/>
      <c r="E346" s="317"/>
      <c r="F346" s="317"/>
      <c r="G346" s="317"/>
      <c r="H346" s="317"/>
      <c r="I346" s="317"/>
      <c r="J346" s="317"/>
      <c r="K346" s="317"/>
      <c r="L346" s="179"/>
      <c r="M346" s="179"/>
    </row>
    <row r="347" spans="2:13" x14ac:dyDescent="0.2">
      <c r="B347" s="317"/>
      <c r="C347" s="317"/>
      <c r="D347" s="317"/>
      <c r="E347" s="317"/>
      <c r="F347" s="317"/>
      <c r="G347" s="317"/>
      <c r="H347" s="317"/>
      <c r="I347" s="317"/>
      <c r="J347" s="317"/>
      <c r="K347" s="317"/>
      <c r="L347" s="179"/>
      <c r="M347" s="179"/>
    </row>
    <row r="348" spans="2:13" x14ac:dyDescent="0.2">
      <c r="B348" s="317"/>
      <c r="C348" s="317"/>
      <c r="D348" s="317"/>
      <c r="E348" s="317"/>
      <c r="F348" s="317"/>
      <c r="G348" s="317"/>
      <c r="H348" s="317"/>
      <c r="I348" s="317"/>
      <c r="J348" s="317"/>
      <c r="K348" s="317"/>
      <c r="L348" s="179"/>
      <c r="M348" s="179"/>
    </row>
    <row r="349" spans="2:13" x14ac:dyDescent="0.2">
      <c r="B349" s="317"/>
      <c r="C349" s="317"/>
      <c r="D349" s="317"/>
      <c r="E349" s="317"/>
      <c r="F349" s="317"/>
      <c r="G349" s="317"/>
      <c r="H349" s="317"/>
      <c r="I349" s="317"/>
      <c r="J349" s="317"/>
      <c r="K349" s="317"/>
      <c r="L349" s="179"/>
      <c r="M349" s="179"/>
    </row>
    <row r="350" spans="2:13" x14ac:dyDescent="0.2">
      <c r="B350" s="317"/>
      <c r="C350" s="317"/>
      <c r="D350" s="317"/>
      <c r="E350" s="317"/>
      <c r="F350" s="317"/>
      <c r="G350" s="317"/>
      <c r="H350" s="317"/>
      <c r="I350" s="317"/>
      <c r="J350" s="317"/>
      <c r="K350" s="317"/>
      <c r="L350" s="179"/>
      <c r="M350" s="179"/>
    </row>
    <row r="351" spans="2:13" x14ac:dyDescent="0.2">
      <c r="B351" s="317"/>
      <c r="C351" s="317"/>
      <c r="D351" s="317"/>
      <c r="E351" s="317"/>
      <c r="F351" s="317"/>
      <c r="G351" s="317"/>
      <c r="H351" s="317"/>
      <c r="I351" s="317"/>
      <c r="J351" s="317"/>
      <c r="K351" s="317"/>
      <c r="L351" s="179"/>
      <c r="M351" s="179"/>
    </row>
    <row r="352" spans="2:13" x14ac:dyDescent="0.2">
      <c r="B352" s="317"/>
      <c r="C352" s="317"/>
      <c r="D352" s="317"/>
      <c r="E352" s="317"/>
      <c r="F352" s="317"/>
      <c r="G352" s="317"/>
      <c r="H352" s="317"/>
      <c r="I352" s="317"/>
      <c r="J352" s="317"/>
      <c r="K352" s="317"/>
      <c r="L352" s="179"/>
      <c r="M352" s="179"/>
    </row>
    <row r="353" spans="2:13" x14ac:dyDescent="0.2">
      <c r="B353" s="317"/>
      <c r="C353" s="317"/>
      <c r="D353" s="317"/>
      <c r="E353" s="317"/>
      <c r="F353" s="317"/>
      <c r="G353" s="317"/>
      <c r="H353" s="317"/>
      <c r="I353" s="317"/>
      <c r="J353" s="317"/>
      <c r="K353" s="317"/>
      <c r="L353" s="179"/>
      <c r="M353" s="179"/>
    </row>
    <row r="354" spans="2:13" x14ac:dyDescent="0.2">
      <c r="B354" s="317"/>
      <c r="C354" s="317"/>
      <c r="D354" s="317"/>
      <c r="E354" s="317"/>
      <c r="F354" s="317"/>
      <c r="G354" s="317"/>
      <c r="H354" s="317"/>
      <c r="I354" s="317"/>
      <c r="J354" s="317"/>
      <c r="K354" s="317"/>
      <c r="L354" s="179"/>
      <c r="M354" s="179"/>
    </row>
    <row r="355" spans="2:13" x14ac:dyDescent="0.2">
      <c r="B355" s="317"/>
      <c r="C355" s="317"/>
      <c r="D355" s="317"/>
      <c r="E355" s="317"/>
      <c r="F355" s="317"/>
      <c r="G355" s="317"/>
      <c r="H355" s="317"/>
      <c r="I355" s="317"/>
      <c r="J355" s="317"/>
      <c r="K355" s="317"/>
      <c r="L355" s="179"/>
      <c r="M355" s="179"/>
    </row>
    <row r="356" spans="2:13" x14ac:dyDescent="0.2">
      <c r="B356" s="317"/>
      <c r="C356" s="317"/>
      <c r="D356" s="317"/>
      <c r="E356" s="317"/>
      <c r="F356" s="317"/>
      <c r="G356" s="317"/>
      <c r="H356" s="317"/>
      <c r="I356" s="317"/>
      <c r="J356" s="317"/>
      <c r="K356" s="317"/>
      <c r="L356" s="179"/>
      <c r="M356" s="179"/>
    </row>
    <row r="357" spans="2:13" x14ac:dyDescent="0.2">
      <c r="B357" s="317"/>
      <c r="C357" s="317"/>
      <c r="D357" s="317"/>
      <c r="E357" s="317"/>
      <c r="F357" s="317"/>
      <c r="G357" s="317"/>
      <c r="H357" s="317"/>
      <c r="I357" s="317"/>
      <c r="J357" s="317"/>
      <c r="K357" s="317"/>
      <c r="L357" s="179"/>
      <c r="M357" s="179"/>
    </row>
    <row r="358" spans="2:13" x14ac:dyDescent="0.2">
      <c r="B358" s="317"/>
      <c r="C358" s="317"/>
      <c r="D358" s="317"/>
      <c r="E358" s="317"/>
      <c r="F358" s="317"/>
      <c r="G358" s="317"/>
      <c r="H358" s="317"/>
      <c r="I358" s="317"/>
      <c r="J358" s="317"/>
      <c r="K358" s="317"/>
      <c r="L358" s="179"/>
      <c r="M358" s="179"/>
    </row>
    <row r="359" spans="2:13" x14ac:dyDescent="0.2">
      <c r="B359" s="317"/>
      <c r="C359" s="317"/>
      <c r="D359" s="317"/>
      <c r="E359" s="317"/>
      <c r="F359" s="317"/>
      <c r="G359" s="317"/>
      <c r="H359" s="317"/>
      <c r="I359" s="317"/>
      <c r="J359" s="317"/>
      <c r="K359" s="317"/>
      <c r="L359" s="179"/>
      <c r="M359" s="179"/>
    </row>
    <row r="360" spans="2:13" x14ac:dyDescent="0.2">
      <c r="B360" s="317"/>
      <c r="C360" s="317"/>
      <c r="D360" s="317"/>
      <c r="E360" s="317"/>
      <c r="F360" s="317"/>
      <c r="G360" s="317"/>
      <c r="H360" s="317"/>
      <c r="I360" s="317"/>
      <c r="J360" s="317"/>
      <c r="K360" s="317"/>
      <c r="L360" s="179"/>
      <c r="M360" s="179"/>
    </row>
    <row r="361" spans="2:13" x14ac:dyDescent="0.2">
      <c r="B361" s="317"/>
      <c r="C361" s="317"/>
      <c r="D361" s="317"/>
      <c r="E361" s="317"/>
      <c r="F361" s="317"/>
      <c r="G361" s="317"/>
      <c r="H361" s="317"/>
      <c r="I361" s="317"/>
      <c r="J361" s="317"/>
      <c r="K361" s="317"/>
      <c r="L361" s="179"/>
      <c r="M361" s="179"/>
    </row>
    <row r="362" spans="2:13" x14ac:dyDescent="0.2">
      <c r="B362" s="317"/>
      <c r="C362" s="317"/>
      <c r="D362" s="317"/>
      <c r="E362" s="317"/>
      <c r="F362" s="317"/>
      <c r="G362" s="317"/>
      <c r="H362" s="317"/>
      <c r="I362" s="317"/>
      <c r="J362" s="317"/>
      <c r="K362" s="317"/>
      <c r="L362" s="179"/>
      <c r="M362" s="179"/>
    </row>
    <row r="363" spans="2:13" x14ac:dyDescent="0.2">
      <c r="B363" s="317"/>
      <c r="C363" s="317"/>
      <c r="D363" s="317"/>
      <c r="E363" s="317"/>
      <c r="F363" s="317"/>
      <c r="G363" s="317"/>
      <c r="H363" s="317"/>
      <c r="I363" s="317"/>
      <c r="J363" s="317"/>
      <c r="K363" s="317"/>
      <c r="L363" s="179"/>
      <c r="M363" s="179"/>
    </row>
    <row r="364" spans="2:13" x14ac:dyDescent="0.2">
      <c r="B364" s="317"/>
      <c r="C364" s="317"/>
      <c r="D364" s="317"/>
      <c r="E364" s="317"/>
      <c r="F364" s="317"/>
      <c r="G364" s="317"/>
      <c r="H364" s="317"/>
      <c r="I364" s="317"/>
      <c r="J364" s="317"/>
      <c r="K364" s="317"/>
      <c r="L364" s="179"/>
      <c r="M364" s="179"/>
    </row>
    <row r="365" spans="2:13" x14ac:dyDescent="0.2">
      <c r="B365" s="317"/>
      <c r="C365" s="317"/>
      <c r="D365" s="317"/>
      <c r="E365" s="317"/>
      <c r="F365" s="317"/>
      <c r="G365" s="317"/>
      <c r="H365" s="317"/>
      <c r="I365" s="317"/>
      <c r="J365" s="317"/>
      <c r="K365" s="317"/>
      <c r="L365" s="179"/>
      <c r="M365" s="179"/>
    </row>
    <row r="366" spans="2:13" x14ac:dyDescent="0.2">
      <c r="B366" s="317"/>
      <c r="C366" s="317"/>
      <c r="D366" s="317"/>
      <c r="E366" s="317"/>
      <c r="F366" s="317"/>
      <c r="G366" s="317"/>
      <c r="H366" s="317"/>
      <c r="I366" s="317"/>
      <c r="J366" s="317"/>
      <c r="K366" s="317"/>
      <c r="L366" s="179"/>
      <c r="M366" s="179"/>
    </row>
    <row r="367" spans="2:13" x14ac:dyDescent="0.2">
      <c r="B367" s="317"/>
      <c r="C367" s="317"/>
      <c r="D367" s="317"/>
      <c r="E367" s="317"/>
      <c r="F367" s="317"/>
      <c r="G367" s="317"/>
      <c r="H367" s="317"/>
      <c r="I367" s="317"/>
      <c r="J367" s="317"/>
      <c r="K367" s="317"/>
      <c r="L367" s="179"/>
      <c r="M367" s="179"/>
    </row>
    <row r="368" spans="2:13" x14ac:dyDescent="0.2">
      <c r="B368" s="317"/>
      <c r="C368" s="317"/>
      <c r="D368" s="317"/>
      <c r="E368" s="317"/>
      <c r="F368" s="317"/>
      <c r="G368" s="317"/>
      <c r="H368" s="317"/>
      <c r="I368" s="317"/>
      <c r="J368" s="317"/>
      <c r="K368" s="317"/>
      <c r="L368" s="179"/>
      <c r="M368" s="179"/>
    </row>
    <row r="369" spans="2:13" x14ac:dyDescent="0.2">
      <c r="B369" s="317"/>
      <c r="C369" s="317"/>
      <c r="D369" s="317"/>
      <c r="E369" s="317"/>
      <c r="F369" s="317"/>
      <c r="G369" s="317"/>
      <c r="H369" s="317"/>
      <c r="I369" s="317"/>
      <c r="J369" s="317"/>
      <c r="K369" s="317"/>
      <c r="L369" s="179"/>
      <c r="M369" s="179"/>
    </row>
    <row r="370" spans="2:13" x14ac:dyDescent="0.2">
      <c r="B370" s="317"/>
      <c r="C370" s="317"/>
      <c r="D370" s="317"/>
      <c r="E370" s="317"/>
      <c r="F370" s="317"/>
      <c r="G370" s="317"/>
      <c r="H370" s="317"/>
      <c r="I370" s="317"/>
      <c r="J370" s="317"/>
      <c r="K370" s="317"/>
      <c r="L370" s="179"/>
      <c r="M370" s="179"/>
    </row>
    <row r="371" spans="2:13" x14ac:dyDescent="0.2">
      <c r="B371" s="317"/>
      <c r="C371" s="317"/>
      <c r="D371" s="317"/>
      <c r="E371" s="317"/>
      <c r="F371" s="317"/>
      <c r="G371" s="317"/>
      <c r="H371" s="317"/>
      <c r="I371" s="317"/>
      <c r="J371" s="317"/>
      <c r="K371" s="317"/>
      <c r="L371" s="179"/>
      <c r="M371" s="179"/>
    </row>
    <row r="372" spans="2:13" x14ac:dyDescent="0.2">
      <c r="B372" s="317"/>
      <c r="C372" s="317"/>
      <c r="D372" s="317"/>
      <c r="E372" s="317"/>
      <c r="F372" s="317"/>
      <c r="G372" s="317"/>
      <c r="H372" s="317"/>
      <c r="I372" s="317"/>
      <c r="J372" s="317"/>
      <c r="K372" s="317"/>
      <c r="L372" s="179"/>
      <c r="M372" s="179"/>
    </row>
    <row r="373" spans="2:13" x14ac:dyDescent="0.2">
      <c r="B373" s="317"/>
      <c r="C373" s="317"/>
      <c r="D373" s="317"/>
      <c r="E373" s="317"/>
      <c r="F373" s="317"/>
      <c r="G373" s="317"/>
      <c r="H373" s="317"/>
      <c r="I373" s="317"/>
      <c r="J373" s="317"/>
      <c r="K373" s="317"/>
      <c r="L373" s="179"/>
      <c r="M373" s="179"/>
    </row>
    <row r="374" spans="2:13" x14ac:dyDescent="0.2">
      <c r="B374" s="317"/>
      <c r="C374" s="317"/>
      <c r="D374" s="317"/>
      <c r="E374" s="317"/>
      <c r="F374" s="317"/>
      <c r="G374" s="317"/>
      <c r="H374" s="317"/>
      <c r="I374" s="317"/>
      <c r="J374" s="317"/>
      <c r="K374" s="317"/>
      <c r="L374" s="179"/>
      <c r="M374" s="179"/>
    </row>
    <row r="375" spans="2:13" x14ac:dyDescent="0.2">
      <c r="B375" s="317"/>
      <c r="C375" s="317"/>
      <c r="D375" s="317"/>
      <c r="E375" s="317"/>
      <c r="F375" s="317"/>
      <c r="G375" s="317"/>
      <c r="H375" s="317"/>
      <c r="I375" s="317"/>
      <c r="J375" s="317"/>
      <c r="K375" s="317"/>
      <c r="L375" s="179"/>
      <c r="M375" s="179"/>
    </row>
    <row r="376" spans="2:13" x14ac:dyDescent="0.2">
      <c r="B376" s="317"/>
      <c r="C376" s="317"/>
      <c r="D376" s="317"/>
      <c r="E376" s="317"/>
      <c r="F376" s="317"/>
      <c r="G376" s="317"/>
      <c r="H376" s="317"/>
      <c r="I376" s="317"/>
      <c r="J376" s="317"/>
      <c r="K376" s="317"/>
      <c r="L376" s="179"/>
      <c r="M376" s="179"/>
    </row>
    <row r="377" spans="2:13" x14ac:dyDescent="0.2">
      <c r="B377" s="317"/>
      <c r="C377" s="317"/>
      <c r="D377" s="317"/>
      <c r="E377" s="317"/>
      <c r="F377" s="317"/>
      <c r="G377" s="317"/>
      <c r="H377" s="317"/>
      <c r="I377" s="317"/>
      <c r="J377" s="317"/>
      <c r="K377" s="317"/>
      <c r="L377" s="179"/>
      <c r="M377" s="179"/>
    </row>
    <row r="378" spans="2:13" x14ac:dyDescent="0.2">
      <c r="B378" s="317"/>
      <c r="C378" s="317"/>
      <c r="D378" s="317"/>
      <c r="E378" s="317"/>
      <c r="F378" s="317"/>
      <c r="G378" s="317"/>
      <c r="H378" s="317"/>
      <c r="I378" s="317"/>
      <c r="J378" s="317"/>
      <c r="K378" s="317"/>
      <c r="L378" s="179"/>
      <c r="M378" s="179"/>
    </row>
    <row r="379" spans="2:13" x14ac:dyDescent="0.2">
      <c r="B379" s="317"/>
      <c r="C379" s="317"/>
      <c r="D379" s="317"/>
      <c r="E379" s="317"/>
      <c r="F379" s="317"/>
      <c r="G379" s="317"/>
      <c r="H379" s="317"/>
      <c r="I379" s="317"/>
      <c r="J379" s="317"/>
      <c r="K379" s="317"/>
      <c r="L379" s="179"/>
      <c r="M379" s="179"/>
    </row>
    <row r="380" spans="2:13" x14ac:dyDescent="0.2">
      <c r="B380" s="317"/>
      <c r="C380" s="317"/>
      <c r="D380" s="317"/>
      <c r="E380" s="317"/>
      <c r="F380" s="317"/>
      <c r="G380" s="317"/>
      <c r="H380" s="317"/>
      <c r="I380" s="317"/>
      <c r="J380" s="317"/>
      <c r="K380" s="317"/>
      <c r="L380" s="179"/>
      <c r="M380" s="179"/>
    </row>
    <row r="381" spans="2:13" x14ac:dyDescent="0.2">
      <c r="B381" s="317"/>
      <c r="C381" s="317"/>
      <c r="D381" s="317"/>
      <c r="E381" s="317"/>
      <c r="F381" s="317"/>
      <c r="G381" s="317"/>
      <c r="H381" s="317"/>
      <c r="I381" s="317"/>
      <c r="J381" s="317"/>
      <c r="K381" s="317"/>
      <c r="L381" s="179"/>
      <c r="M381" s="179"/>
    </row>
    <row r="382" spans="2:13" x14ac:dyDescent="0.2">
      <c r="B382" s="317"/>
      <c r="C382" s="317"/>
      <c r="D382" s="317"/>
      <c r="E382" s="317"/>
      <c r="F382" s="317"/>
      <c r="G382" s="317"/>
      <c r="H382" s="317"/>
      <c r="I382" s="317"/>
      <c r="J382" s="317"/>
      <c r="K382" s="317"/>
      <c r="L382" s="179"/>
      <c r="M382" s="179"/>
    </row>
    <row r="383" spans="2:13" x14ac:dyDescent="0.2">
      <c r="B383" s="317"/>
      <c r="C383" s="317"/>
      <c r="D383" s="317"/>
      <c r="E383" s="317"/>
      <c r="F383" s="317"/>
      <c r="G383" s="317"/>
      <c r="H383" s="317"/>
      <c r="I383" s="317"/>
      <c r="J383" s="317"/>
      <c r="K383" s="317"/>
      <c r="L383" s="179"/>
      <c r="M383" s="179"/>
    </row>
    <row r="384" spans="2:13" x14ac:dyDescent="0.2">
      <c r="B384" s="317"/>
      <c r="C384" s="317"/>
      <c r="D384" s="317"/>
      <c r="E384" s="317"/>
      <c r="F384" s="317"/>
      <c r="G384" s="317"/>
      <c r="H384" s="317"/>
      <c r="I384" s="317"/>
      <c r="J384" s="317"/>
      <c r="K384" s="317"/>
      <c r="L384" s="179"/>
      <c r="M384" s="179"/>
    </row>
    <row r="385" spans="2:13" x14ac:dyDescent="0.2">
      <c r="B385" s="317"/>
      <c r="C385" s="317"/>
      <c r="D385" s="317"/>
      <c r="E385" s="317"/>
      <c r="F385" s="317"/>
      <c r="G385" s="317"/>
      <c r="H385" s="317"/>
      <c r="I385" s="317"/>
      <c r="J385" s="317"/>
      <c r="K385" s="317"/>
      <c r="L385" s="179"/>
      <c r="M385" s="179"/>
    </row>
    <row r="386" spans="2:13" x14ac:dyDescent="0.2">
      <c r="B386" s="317"/>
      <c r="C386" s="317"/>
      <c r="D386" s="317"/>
      <c r="E386" s="317"/>
      <c r="F386" s="317"/>
      <c r="G386" s="317"/>
      <c r="H386" s="317"/>
      <c r="I386" s="317"/>
      <c r="J386" s="317"/>
      <c r="K386" s="317"/>
      <c r="L386" s="179"/>
      <c r="M386" s="179"/>
    </row>
    <row r="387" spans="2:13" x14ac:dyDescent="0.2">
      <c r="B387" s="317"/>
      <c r="C387" s="317"/>
      <c r="D387" s="317"/>
      <c r="E387" s="317"/>
      <c r="F387" s="317"/>
      <c r="G387" s="317"/>
      <c r="H387" s="317"/>
      <c r="I387" s="317"/>
      <c r="J387" s="317"/>
      <c r="K387" s="317"/>
      <c r="L387" s="179"/>
      <c r="M387" s="179"/>
    </row>
    <row r="388" spans="2:13" x14ac:dyDescent="0.2">
      <c r="B388" s="317"/>
      <c r="C388" s="317"/>
      <c r="D388" s="317"/>
      <c r="E388" s="317"/>
      <c r="F388" s="317"/>
      <c r="G388" s="317"/>
      <c r="H388" s="317"/>
      <c r="I388" s="317"/>
      <c r="J388" s="317"/>
      <c r="K388" s="317"/>
      <c r="L388" s="179"/>
      <c r="M388" s="179"/>
    </row>
    <row r="389" spans="2:13" x14ac:dyDescent="0.2">
      <c r="B389" s="317"/>
      <c r="C389" s="317"/>
      <c r="D389" s="317"/>
      <c r="E389" s="317"/>
      <c r="F389" s="317"/>
      <c r="G389" s="317"/>
      <c r="H389" s="317"/>
      <c r="I389" s="317"/>
      <c r="J389" s="317"/>
      <c r="K389" s="317"/>
      <c r="L389" s="179"/>
      <c r="M389" s="179"/>
    </row>
    <row r="390" spans="2:13" x14ac:dyDescent="0.2">
      <c r="B390" s="317"/>
      <c r="C390" s="317"/>
      <c r="D390" s="317"/>
      <c r="E390" s="317"/>
      <c r="F390" s="317"/>
      <c r="G390" s="317"/>
      <c r="H390" s="317"/>
      <c r="I390" s="317"/>
      <c r="J390" s="317"/>
      <c r="K390" s="317"/>
      <c r="L390" s="179"/>
      <c r="M390" s="179"/>
    </row>
    <row r="391" spans="2:13" x14ac:dyDescent="0.2">
      <c r="B391" s="317"/>
      <c r="C391" s="317"/>
      <c r="D391" s="317"/>
      <c r="E391" s="317"/>
      <c r="F391" s="317"/>
      <c r="G391" s="317"/>
      <c r="H391" s="317"/>
      <c r="I391" s="317"/>
      <c r="J391" s="317"/>
      <c r="K391" s="317"/>
      <c r="L391" s="179"/>
      <c r="M391" s="179"/>
    </row>
    <row r="392" spans="2:13" x14ac:dyDescent="0.2">
      <c r="B392" s="317"/>
      <c r="C392" s="317"/>
      <c r="D392" s="317"/>
      <c r="E392" s="317"/>
      <c r="F392" s="317"/>
      <c r="G392" s="317"/>
      <c r="H392" s="317"/>
      <c r="I392" s="317"/>
      <c r="J392" s="317"/>
      <c r="K392" s="317"/>
      <c r="L392" s="179"/>
      <c r="M392" s="179"/>
    </row>
    <row r="393" spans="2:13" x14ac:dyDescent="0.2">
      <c r="B393" s="317"/>
      <c r="C393" s="317"/>
      <c r="D393" s="317"/>
      <c r="E393" s="317"/>
      <c r="F393" s="317"/>
      <c r="G393" s="317"/>
      <c r="H393" s="317"/>
      <c r="I393" s="317"/>
      <c r="J393" s="317"/>
      <c r="K393" s="317"/>
      <c r="L393" s="179"/>
      <c r="M393" s="179"/>
    </row>
    <row r="394" spans="2:13" x14ac:dyDescent="0.2">
      <c r="B394" s="317"/>
      <c r="C394" s="317"/>
      <c r="D394" s="317"/>
      <c r="E394" s="317"/>
      <c r="F394" s="317"/>
      <c r="G394" s="317"/>
      <c r="H394" s="317"/>
      <c r="I394" s="317"/>
      <c r="J394" s="317"/>
      <c r="K394" s="317"/>
      <c r="L394" s="179"/>
      <c r="M394" s="179"/>
    </row>
    <row r="395" spans="2:13" x14ac:dyDescent="0.2">
      <c r="B395" s="317"/>
      <c r="C395" s="317"/>
      <c r="D395" s="317"/>
      <c r="E395" s="317"/>
      <c r="F395" s="317"/>
      <c r="G395" s="317"/>
      <c r="H395" s="317"/>
      <c r="I395" s="317"/>
      <c r="J395" s="317"/>
      <c r="K395" s="317"/>
      <c r="L395" s="179"/>
      <c r="M395" s="179"/>
    </row>
    <row r="396" spans="2:13" x14ac:dyDescent="0.2">
      <c r="B396" s="317"/>
      <c r="C396" s="317"/>
      <c r="D396" s="317"/>
      <c r="E396" s="317"/>
      <c r="F396" s="317"/>
      <c r="G396" s="317"/>
      <c r="H396" s="317"/>
      <c r="I396" s="317"/>
      <c r="J396" s="317"/>
      <c r="K396" s="317"/>
      <c r="L396" s="179"/>
      <c r="M396" s="179"/>
    </row>
    <row r="397" spans="2:13" x14ac:dyDescent="0.2">
      <c r="B397" s="317"/>
      <c r="C397" s="317"/>
      <c r="D397" s="317"/>
      <c r="E397" s="317"/>
      <c r="F397" s="317"/>
      <c r="G397" s="317"/>
      <c r="H397" s="317"/>
      <c r="I397" s="317"/>
      <c r="J397" s="317"/>
      <c r="K397" s="317"/>
      <c r="L397" s="179"/>
      <c r="M397" s="179"/>
    </row>
    <row r="398" spans="2:13" x14ac:dyDescent="0.2">
      <c r="B398" s="317"/>
      <c r="C398" s="317"/>
      <c r="D398" s="317"/>
      <c r="E398" s="317"/>
      <c r="F398" s="317"/>
      <c r="G398" s="317"/>
      <c r="H398" s="317"/>
      <c r="I398" s="317"/>
      <c r="J398" s="317"/>
      <c r="K398" s="317"/>
      <c r="L398" s="179"/>
      <c r="M398" s="179"/>
    </row>
    <row r="399" spans="2:13" x14ac:dyDescent="0.2">
      <c r="B399" s="317"/>
      <c r="C399" s="317"/>
      <c r="D399" s="317"/>
      <c r="E399" s="317"/>
      <c r="F399" s="317"/>
      <c r="G399" s="317"/>
      <c r="H399" s="317"/>
      <c r="I399" s="317"/>
      <c r="J399" s="317"/>
      <c r="K399" s="317"/>
      <c r="L399" s="179"/>
      <c r="M399" s="179"/>
    </row>
    <row r="400" spans="2:13" x14ac:dyDescent="0.2">
      <c r="B400" s="317"/>
      <c r="C400" s="317"/>
      <c r="D400" s="317"/>
      <c r="E400" s="317"/>
      <c r="F400" s="317"/>
      <c r="G400" s="317"/>
      <c r="H400" s="317"/>
      <c r="I400" s="317"/>
      <c r="J400" s="317"/>
      <c r="K400" s="317"/>
      <c r="L400" s="179"/>
      <c r="M400" s="179"/>
    </row>
    <row r="401" spans="2:13" x14ac:dyDescent="0.2">
      <c r="B401" s="317"/>
      <c r="C401" s="317"/>
      <c r="D401" s="317"/>
      <c r="E401" s="317"/>
      <c r="F401" s="317"/>
      <c r="G401" s="317"/>
      <c r="H401" s="317"/>
      <c r="I401" s="317"/>
      <c r="J401" s="317"/>
      <c r="K401" s="317"/>
      <c r="L401" s="179"/>
      <c r="M401" s="179"/>
    </row>
    <row r="402" spans="2:13" x14ac:dyDescent="0.2">
      <c r="B402" s="317"/>
      <c r="C402" s="317"/>
      <c r="D402" s="317"/>
      <c r="E402" s="317"/>
      <c r="F402" s="317"/>
      <c r="G402" s="317"/>
      <c r="H402" s="317"/>
      <c r="I402" s="317"/>
      <c r="J402" s="317"/>
      <c r="K402" s="317"/>
      <c r="L402" s="179"/>
      <c r="M402" s="179"/>
    </row>
    <row r="403" spans="2:13" x14ac:dyDescent="0.2">
      <c r="B403" s="317"/>
      <c r="C403" s="317"/>
      <c r="D403" s="317"/>
      <c r="E403" s="317"/>
      <c r="F403" s="317"/>
      <c r="G403" s="317"/>
      <c r="H403" s="317"/>
      <c r="I403" s="317"/>
      <c r="J403" s="317"/>
      <c r="K403" s="317"/>
      <c r="L403" s="179"/>
      <c r="M403" s="179"/>
    </row>
    <row r="404" spans="2:13" x14ac:dyDescent="0.2">
      <c r="B404" s="317"/>
      <c r="C404" s="317"/>
      <c r="D404" s="317"/>
      <c r="E404" s="317"/>
      <c r="F404" s="317"/>
      <c r="G404" s="317"/>
      <c r="H404" s="317"/>
      <c r="I404" s="317"/>
      <c r="J404" s="317"/>
      <c r="K404" s="317"/>
      <c r="L404" s="179"/>
      <c r="M404" s="179"/>
    </row>
    <row r="405" spans="2:13" x14ac:dyDescent="0.2">
      <c r="B405" s="317"/>
      <c r="C405" s="317"/>
      <c r="D405" s="317"/>
      <c r="E405" s="317"/>
      <c r="F405" s="317"/>
      <c r="G405" s="317"/>
      <c r="H405" s="317"/>
      <c r="I405" s="317"/>
      <c r="J405" s="317"/>
      <c r="K405" s="317"/>
      <c r="L405" s="179"/>
      <c r="M405" s="179"/>
    </row>
    <row r="406" spans="2:13" x14ac:dyDescent="0.2">
      <c r="B406" s="317"/>
      <c r="C406" s="317"/>
      <c r="D406" s="317"/>
      <c r="E406" s="317"/>
      <c r="F406" s="317"/>
      <c r="G406" s="317"/>
      <c r="H406" s="317"/>
      <c r="I406" s="317"/>
      <c r="J406" s="317"/>
      <c r="K406" s="317"/>
      <c r="L406" s="179"/>
      <c r="M406" s="179"/>
    </row>
    <row r="407" spans="2:13" x14ac:dyDescent="0.2">
      <c r="B407" s="317"/>
      <c r="C407" s="317"/>
      <c r="D407" s="317"/>
      <c r="E407" s="317"/>
      <c r="F407" s="317"/>
      <c r="G407" s="317"/>
      <c r="H407" s="317"/>
      <c r="I407" s="317"/>
      <c r="J407" s="317"/>
      <c r="K407" s="317"/>
      <c r="L407" s="179"/>
      <c r="M407" s="179"/>
    </row>
    <row r="408" spans="2:13" x14ac:dyDescent="0.2">
      <c r="B408" s="317"/>
      <c r="C408" s="317"/>
      <c r="D408" s="317"/>
      <c r="E408" s="317"/>
      <c r="F408" s="317"/>
      <c r="G408" s="317"/>
      <c r="H408" s="317"/>
      <c r="I408" s="317"/>
      <c r="J408" s="317"/>
      <c r="K408" s="317"/>
      <c r="L408" s="179"/>
      <c r="M408" s="179"/>
    </row>
    <row r="409" spans="2:13" x14ac:dyDescent="0.2">
      <c r="B409" s="317"/>
      <c r="C409" s="317"/>
      <c r="D409" s="317"/>
      <c r="E409" s="317"/>
      <c r="F409" s="317"/>
      <c r="G409" s="317"/>
      <c r="H409" s="317"/>
      <c r="I409" s="317"/>
      <c r="J409" s="317"/>
      <c r="K409" s="317"/>
      <c r="L409" s="179"/>
      <c r="M409" s="179"/>
    </row>
    <row r="410" spans="2:13" x14ac:dyDescent="0.2">
      <c r="B410" s="317"/>
      <c r="C410" s="317"/>
      <c r="D410" s="317"/>
      <c r="E410" s="317"/>
      <c r="F410" s="317"/>
      <c r="G410" s="317"/>
      <c r="H410" s="317"/>
      <c r="I410" s="317"/>
      <c r="J410" s="317"/>
      <c r="K410" s="317"/>
      <c r="L410" s="179"/>
      <c r="M410" s="179"/>
    </row>
    <row r="411" spans="2:13" x14ac:dyDescent="0.2">
      <c r="B411" s="317"/>
      <c r="C411" s="317"/>
      <c r="D411" s="317"/>
      <c r="E411" s="317"/>
      <c r="F411" s="317"/>
      <c r="G411" s="317"/>
      <c r="H411" s="317"/>
      <c r="I411" s="317"/>
      <c r="J411" s="317"/>
      <c r="K411" s="317"/>
      <c r="L411" s="179"/>
      <c r="M411" s="179"/>
    </row>
    <row r="412" spans="2:13" x14ac:dyDescent="0.2">
      <c r="B412" s="317"/>
      <c r="C412" s="317"/>
      <c r="D412" s="317"/>
      <c r="E412" s="317"/>
      <c r="F412" s="317"/>
      <c r="G412" s="317"/>
      <c r="H412" s="317"/>
      <c r="I412" s="317"/>
      <c r="J412" s="317"/>
      <c r="K412" s="317"/>
      <c r="L412" s="179"/>
      <c r="M412" s="179"/>
    </row>
    <row r="413" spans="2:13" x14ac:dyDescent="0.2">
      <c r="B413" s="317"/>
      <c r="C413" s="317"/>
      <c r="D413" s="317"/>
      <c r="E413" s="317"/>
      <c r="F413" s="317"/>
      <c r="G413" s="317"/>
      <c r="H413" s="317"/>
      <c r="I413" s="317"/>
      <c r="J413" s="317"/>
      <c r="K413" s="317"/>
      <c r="L413" s="179"/>
      <c r="M413" s="179"/>
    </row>
    <row r="414" spans="2:13" x14ac:dyDescent="0.2">
      <c r="B414" s="317"/>
      <c r="C414" s="317"/>
      <c r="D414" s="317"/>
      <c r="E414" s="317"/>
      <c r="F414" s="317"/>
      <c r="G414" s="317"/>
      <c r="H414" s="317"/>
      <c r="I414" s="317"/>
      <c r="J414" s="317"/>
      <c r="K414" s="317"/>
      <c r="L414" s="179"/>
      <c r="M414" s="179"/>
    </row>
    <row r="415" spans="2:13" x14ac:dyDescent="0.2">
      <c r="B415" s="317"/>
      <c r="C415" s="317"/>
      <c r="D415" s="317"/>
      <c r="E415" s="317"/>
      <c r="F415" s="317"/>
      <c r="G415" s="317"/>
      <c r="H415" s="317"/>
      <c r="I415" s="317"/>
      <c r="J415" s="317"/>
      <c r="K415" s="317"/>
      <c r="L415" s="179"/>
      <c r="M415" s="179"/>
    </row>
    <row r="416" spans="2:13" x14ac:dyDescent="0.2">
      <c r="B416" s="317"/>
      <c r="C416" s="317"/>
      <c r="D416" s="317"/>
      <c r="E416" s="317"/>
      <c r="F416" s="317"/>
      <c r="G416" s="317"/>
      <c r="H416" s="317"/>
      <c r="I416" s="317"/>
      <c r="J416" s="317"/>
      <c r="K416" s="317"/>
      <c r="L416" s="179"/>
      <c r="M416" s="179"/>
    </row>
    <row r="417" spans="2:13" x14ac:dyDescent="0.2">
      <c r="B417" s="317"/>
      <c r="C417" s="317"/>
      <c r="D417" s="317"/>
      <c r="E417" s="317"/>
      <c r="F417" s="317"/>
      <c r="G417" s="317"/>
      <c r="H417" s="317"/>
      <c r="I417" s="317"/>
      <c r="J417" s="317"/>
      <c r="K417" s="317"/>
      <c r="L417" s="179"/>
      <c r="M417" s="179"/>
    </row>
    <row r="418" spans="2:13" x14ac:dyDescent="0.2">
      <c r="B418" s="317"/>
      <c r="C418" s="317"/>
      <c r="D418" s="317"/>
      <c r="E418" s="317"/>
      <c r="F418" s="317"/>
      <c r="G418" s="317"/>
      <c r="H418" s="317"/>
      <c r="I418" s="317"/>
      <c r="J418" s="317"/>
      <c r="K418" s="317"/>
      <c r="L418" s="179"/>
      <c r="M418" s="179"/>
    </row>
    <row r="419" spans="2:13" x14ac:dyDescent="0.2">
      <c r="B419" s="317"/>
      <c r="C419" s="317"/>
      <c r="D419" s="317"/>
      <c r="E419" s="317"/>
      <c r="F419" s="317"/>
      <c r="G419" s="317"/>
      <c r="H419" s="317"/>
      <c r="I419" s="317"/>
      <c r="J419" s="317"/>
      <c r="K419" s="317"/>
      <c r="L419" s="179"/>
      <c r="M419" s="179"/>
    </row>
    <row r="420" spans="2:13" x14ac:dyDescent="0.2">
      <c r="B420" s="317"/>
      <c r="C420" s="317"/>
      <c r="D420" s="317"/>
      <c r="E420" s="317"/>
      <c r="F420" s="317"/>
      <c r="G420" s="317"/>
      <c r="H420" s="317"/>
      <c r="I420" s="317"/>
      <c r="J420" s="317"/>
      <c r="K420" s="317"/>
      <c r="L420" s="179"/>
      <c r="M420" s="179"/>
    </row>
    <row r="421" spans="2:13" x14ac:dyDescent="0.2">
      <c r="B421" s="317"/>
      <c r="C421" s="317"/>
      <c r="D421" s="317"/>
      <c r="E421" s="317"/>
      <c r="F421" s="317"/>
      <c r="G421" s="317"/>
      <c r="H421" s="317"/>
      <c r="I421" s="317"/>
      <c r="J421" s="317"/>
      <c r="K421" s="317"/>
      <c r="L421" s="179"/>
      <c r="M421" s="179"/>
    </row>
    <row r="422" spans="2:13" x14ac:dyDescent="0.2">
      <c r="B422" s="317"/>
      <c r="C422" s="317"/>
      <c r="D422" s="317"/>
      <c r="E422" s="317"/>
      <c r="F422" s="317"/>
      <c r="G422" s="317"/>
      <c r="H422" s="317"/>
      <c r="I422" s="317"/>
      <c r="J422" s="317"/>
      <c r="K422" s="317"/>
      <c r="L422" s="179"/>
      <c r="M422" s="179"/>
    </row>
    <row r="423" spans="2:13" x14ac:dyDescent="0.2">
      <c r="B423" s="317"/>
      <c r="C423" s="317"/>
      <c r="D423" s="317"/>
      <c r="E423" s="317"/>
      <c r="F423" s="317"/>
      <c r="G423" s="317"/>
      <c r="H423" s="317"/>
      <c r="I423" s="317"/>
      <c r="J423" s="317"/>
      <c r="K423" s="317"/>
      <c r="L423" s="179"/>
      <c r="M423" s="179"/>
    </row>
    <row r="424" spans="2:13" x14ac:dyDescent="0.2">
      <c r="B424" s="317"/>
      <c r="C424" s="317"/>
      <c r="D424" s="317"/>
      <c r="E424" s="317"/>
      <c r="F424" s="317"/>
      <c r="G424" s="317"/>
      <c r="H424" s="317"/>
      <c r="I424" s="317"/>
      <c r="J424" s="317"/>
      <c r="K424" s="317"/>
      <c r="L424" s="179"/>
      <c r="M424" s="179"/>
    </row>
    <row r="425" spans="2:13" x14ac:dyDescent="0.2">
      <c r="B425" s="317"/>
      <c r="C425" s="317"/>
      <c r="D425" s="317"/>
      <c r="E425" s="317"/>
      <c r="F425" s="317"/>
      <c r="G425" s="317"/>
      <c r="H425" s="317"/>
      <c r="I425" s="317"/>
      <c r="J425" s="317"/>
      <c r="K425" s="317"/>
      <c r="L425" s="179"/>
      <c r="M425" s="179"/>
    </row>
    <row r="426" spans="2:13" x14ac:dyDescent="0.2">
      <c r="B426" s="317"/>
      <c r="C426" s="317"/>
      <c r="D426" s="317"/>
      <c r="E426" s="317"/>
      <c r="F426" s="317"/>
      <c r="G426" s="317"/>
      <c r="H426" s="317"/>
      <c r="I426" s="317"/>
      <c r="J426" s="317"/>
      <c r="K426" s="317"/>
      <c r="L426" s="179"/>
      <c r="M426" s="179"/>
    </row>
    <row r="427" spans="2:13" x14ac:dyDescent="0.2">
      <c r="B427" s="317"/>
      <c r="C427" s="317"/>
      <c r="D427" s="317"/>
      <c r="E427" s="317"/>
      <c r="F427" s="317"/>
      <c r="G427" s="317"/>
      <c r="H427" s="317"/>
      <c r="I427" s="317"/>
      <c r="J427" s="317"/>
      <c r="K427" s="317"/>
      <c r="L427" s="179"/>
      <c r="M427" s="179"/>
    </row>
    <row r="428" spans="2:13" x14ac:dyDescent="0.2">
      <c r="B428" s="317"/>
      <c r="C428" s="317"/>
      <c r="D428" s="317"/>
      <c r="E428" s="317"/>
      <c r="F428" s="317"/>
      <c r="G428" s="317"/>
      <c r="H428" s="317"/>
      <c r="I428" s="317"/>
      <c r="J428" s="317"/>
      <c r="K428" s="317"/>
      <c r="L428" s="179"/>
      <c r="M428" s="179"/>
    </row>
    <row r="429" spans="2:13" x14ac:dyDescent="0.2">
      <c r="B429" s="317"/>
      <c r="C429" s="317"/>
      <c r="D429" s="317"/>
      <c r="E429" s="317"/>
      <c r="F429" s="317"/>
      <c r="G429" s="317"/>
      <c r="H429" s="317"/>
      <c r="I429" s="317"/>
      <c r="J429" s="317"/>
      <c r="K429" s="317"/>
      <c r="L429" s="179"/>
      <c r="M429" s="179"/>
    </row>
    <row r="430" spans="2:13" x14ac:dyDescent="0.2">
      <c r="B430" s="317"/>
      <c r="C430" s="317"/>
      <c r="D430" s="317"/>
      <c r="E430" s="317"/>
      <c r="F430" s="317"/>
      <c r="G430" s="317"/>
      <c r="H430" s="317"/>
      <c r="I430" s="317"/>
      <c r="J430" s="317"/>
      <c r="K430" s="317"/>
      <c r="L430" s="179"/>
      <c r="M430" s="179"/>
    </row>
    <row r="431" spans="2:13" x14ac:dyDescent="0.2">
      <c r="B431" s="317"/>
      <c r="C431" s="317"/>
      <c r="D431" s="317"/>
      <c r="E431" s="317"/>
      <c r="F431" s="317"/>
      <c r="G431" s="317"/>
      <c r="H431" s="317"/>
      <c r="I431" s="317"/>
      <c r="J431" s="317"/>
      <c r="K431" s="317"/>
      <c r="L431" s="179"/>
      <c r="M431" s="179"/>
    </row>
    <row r="432" spans="2:13" x14ac:dyDescent="0.2">
      <c r="B432" s="317"/>
      <c r="C432" s="317"/>
      <c r="D432" s="317"/>
      <c r="E432" s="317"/>
      <c r="F432" s="317"/>
      <c r="G432" s="317"/>
      <c r="H432" s="317"/>
      <c r="I432" s="317"/>
      <c r="J432" s="317"/>
      <c r="K432" s="317"/>
      <c r="L432" s="179"/>
      <c r="M432" s="179"/>
    </row>
    <row r="433" spans="2:13" x14ac:dyDescent="0.2">
      <c r="B433" s="317"/>
      <c r="C433" s="317"/>
      <c r="D433" s="317"/>
      <c r="E433" s="317"/>
      <c r="F433" s="317"/>
      <c r="G433" s="317"/>
      <c r="H433" s="317"/>
      <c r="I433" s="317"/>
      <c r="J433" s="317"/>
      <c r="K433" s="317"/>
      <c r="L433" s="179"/>
      <c r="M433" s="179"/>
    </row>
    <row r="434" spans="2:13" x14ac:dyDescent="0.2">
      <c r="B434" s="317"/>
      <c r="C434" s="317"/>
      <c r="D434" s="317"/>
      <c r="E434" s="317"/>
      <c r="F434" s="317"/>
      <c r="G434" s="317"/>
      <c r="H434" s="317"/>
      <c r="I434" s="317"/>
      <c r="J434" s="317"/>
      <c r="K434" s="317"/>
      <c r="L434" s="179"/>
      <c r="M434" s="179"/>
    </row>
    <row r="435" spans="2:13" x14ac:dyDescent="0.2">
      <c r="B435" s="317"/>
      <c r="C435" s="317"/>
      <c r="D435" s="317"/>
      <c r="E435" s="317"/>
      <c r="F435" s="317"/>
      <c r="G435" s="317"/>
      <c r="H435" s="317"/>
      <c r="I435" s="317"/>
      <c r="J435" s="317"/>
      <c r="K435" s="317"/>
      <c r="L435" s="179"/>
      <c r="M435" s="179"/>
    </row>
    <row r="436" spans="2:13" x14ac:dyDescent="0.2">
      <c r="B436" s="317"/>
      <c r="C436" s="317"/>
      <c r="D436" s="317"/>
      <c r="E436" s="317"/>
      <c r="F436" s="317"/>
      <c r="G436" s="317"/>
      <c r="H436" s="317"/>
      <c r="I436" s="317"/>
      <c r="J436" s="317"/>
      <c r="K436" s="317"/>
      <c r="L436" s="179"/>
      <c r="M436" s="179"/>
    </row>
    <row r="437" spans="2:13" x14ac:dyDescent="0.2">
      <c r="B437" s="317"/>
      <c r="C437" s="317"/>
      <c r="D437" s="317"/>
      <c r="E437" s="317"/>
      <c r="F437" s="317"/>
      <c r="G437" s="317"/>
      <c r="H437" s="317"/>
      <c r="I437" s="317"/>
      <c r="J437" s="317"/>
      <c r="K437" s="317"/>
      <c r="L437" s="179"/>
      <c r="M437" s="179"/>
    </row>
    <row r="438" spans="2:13" x14ac:dyDescent="0.2">
      <c r="B438" s="317"/>
      <c r="C438" s="317"/>
      <c r="D438" s="317"/>
      <c r="E438" s="317"/>
      <c r="F438" s="317"/>
      <c r="G438" s="317"/>
      <c r="H438" s="317"/>
      <c r="I438" s="317"/>
      <c r="J438" s="317"/>
      <c r="K438" s="317"/>
      <c r="L438" s="179"/>
      <c r="M438" s="179"/>
    </row>
    <row r="439" spans="2:13" x14ac:dyDescent="0.2">
      <c r="B439" s="317"/>
      <c r="C439" s="317"/>
      <c r="D439" s="317"/>
      <c r="E439" s="317"/>
      <c r="F439" s="317"/>
      <c r="G439" s="317"/>
      <c r="H439" s="317"/>
      <c r="I439" s="317"/>
      <c r="J439" s="317"/>
      <c r="K439" s="317"/>
      <c r="L439" s="179"/>
      <c r="M439" s="179"/>
    </row>
    <row r="440" spans="2:13" x14ac:dyDescent="0.2">
      <c r="B440" s="317"/>
      <c r="C440" s="317"/>
      <c r="D440" s="317"/>
      <c r="E440" s="317"/>
      <c r="F440" s="317"/>
      <c r="G440" s="317"/>
      <c r="H440" s="317"/>
      <c r="I440" s="317"/>
      <c r="J440" s="317"/>
      <c r="K440" s="317"/>
      <c r="L440" s="179"/>
      <c r="M440" s="179"/>
    </row>
    <row r="441" spans="2:13" x14ac:dyDescent="0.2">
      <c r="B441" s="317"/>
      <c r="C441" s="317"/>
      <c r="D441" s="317"/>
      <c r="E441" s="317"/>
      <c r="F441" s="317"/>
      <c r="G441" s="317"/>
      <c r="H441" s="317"/>
      <c r="I441" s="317"/>
      <c r="J441" s="317"/>
      <c r="K441" s="317"/>
      <c r="L441" s="179"/>
      <c r="M441" s="179"/>
    </row>
    <row r="442" spans="2:13" x14ac:dyDescent="0.2">
      <c r="B442" s="317"/>
      <c r="C442" s="317"/>
      <c r="D442" s="317"/>
      <c r="E442" s="317"/>
      <c r="F442" s="317"/>
      <c r="G442" s="317"/>
      <c r="H442" s="317"/>
      <c r="I442" s="317"/>
      <c r="J442" s="317"/>
      <c r="K442" s="317"/>
      <c r="L442" s="179"/>
      <c r="M442" s="179"/>
    </row>
    <row r="443" spans="2:13" x14ac:dyDescent="0.2">
      <c r="B443" s="317"/>
      <c r="C443" s="317"/>
      <c r="D443" s="317"/>
      <c r="E443" s="317"/>
      <c r="F443" s="317"/>
      <c r="G443" s="317"/>
      <c r="H443" s="317"/>
      <c r="I443" s="317"/>
      <c r="J443" s="317"/>
      <c r="K443" s="317"/>
      <c r="L443" s="179"/>
      <c r="M443" s="179"/>
    </row>
    <row r="444" spans="2:13" x14ac:dyDescent="0.2">
      <c r="B444" s="317"/>
      <c r="C444" s="317"/>
      <c r="D444" s="317"/>
      <c r="E444" s="317"/>
      <c r="F444" s="317"/>
      <c r="G444" s="317"/>
      <c r="H444" s="317"/>
      <c r="I444" s="317"/>
      <c r="J444" s="317"/>
      <c r="K444" s="317"/>
      <c r="L444" s="179"/>
      <c r="M444" s="179"/>
    </row>
    <row r="445" spans="2:13" x14ac:dyDescent="0.2">
      <c r="B445" s="317"/>
      <c r="C445" s="317"/>
      <c r="D445" s="317"/>
      <c r="E445" s="317"/>
      <c r="F445" s="317"/>
      <c r="G445" s="317"/>
      <c r="H445" s="317"/>
      <c r="I445" s="317"/>
      <c r="J445" s="317"/>
      <c r="K445" s="317"/>
      <c r="L445" s="179"/>
      <c r="M445" s="179"/>
    </row>
    <row r="446" spans="2:13" x14ac:dyDescent="0.2">
      <c r="B446" s="317"/>
      <c r="C446" s="317"/>
      <c r="D446" s="317"/>
      <c r="E446" s="317"/>
      <c r="F446" s="317"/>
      <c r="G446" s="317"/>
      <c r="H446" s="317"/>
      <c r="I446" s="317"/>
      <c r="J446" s="317"/>
      <c r="K446" s="317"/>
      <c r="L446" s="179"/>
      <c r="M446" s="179"/>
    </row>
    <row r="447" spans="2:13" x14ac:dyDescent="0.2">
      <c r="B447" s="317"/>
      <c r="C447" s="317"/>
      <c r="D447" s="317"/>
      <c r="E447" s="317"/>
      <c r="F447" s="317"/>
      <c r="G447" s="317"/>
      <c r="H447" s="317"/>
      <c r="I447" s="317"/>
      <c r="J447" s="317"/>
      <c r="K447" s="317"/>
      <c r="L447" s="179"/>
      <c r="M447" s="179"/>
    </row>
    <row r="448" spans="2:13" x14ac:dyDescent="0.2">
      <c r="B448" s="317"/>
      <c r="C448" s="317"/>
      <c r="D448" s="317"/>
      <c r="E448" s="317"/>
      <c r="F448" s="317"/>
      <c r="G448" s="317"/>
      <c r="H448" s="317"/>
      <c r="I448" s="317"/>
      <c r="J448" s="317"/>
      <c r="K448" s="317"/>
      <c r="L448" s="179"/>
      <c r="M448" s="179"/>
    </row>
    <row r="449" spans="2:13" x14ac:dyDescent="0.2">
      <c r="B449" s="317"/>
      <c r="C449" s="317"/>
      <c r="D449" s="317"/>
      <c r="E449" s="317"/>
      <c r="F449" s="317"/>
      <c r="G449" s="317"/>
      <c r="H449" s="317"/>
      <c r="I449" s="317"/>
      <c r="J449" s="317"/>
      <c r="K449" s="317"/>
      <c r="L449" s="179"/>
      <c r="M449" s="179"/>
    </row>
    <row r="450" spans="2:13" x14ac:dyDescent="0.2">
      <c r="B450" s="317"/>
      <c r="C450" s="317"/>
      <c r="D450" s="317"/>
      <c r="E450" s="317"/>
      <c r="F450" s="317"/>
      <c r="G450" s="317"/>
      <c r="H450" s="317"/>
      <c r="I450" s="317"/>
      <c r="J450" s="317"/>
      <c r="K450" s="317"/>
      <c r="L450" s="179"/>
      <c r="M450" s="179"/>
    </row>
    <row r="451" spans="2:13" x14ac:dyDescent="0.2">
      <c r="B451" s="317"/>
      <c r="C451" s="317"/>
      <c r="D451" s="317"/>
      <c r="E451" s="317"/>
      <c r="F451" s="317"/>
      <c r="G451" s="317"/>
      <c r="H451" s="317"/>
      <c r="I451" s="317"/>
      <c r="J451" s="317"/>
      <c r="K451" s="317"/>
      <c r="L451" s="179"/>
      <c r="M451" s="179"/>
    </row>
    <row r="452" spans="2:13" x14ac:dyDescent="0.2">
      <c r="B452" s="317"/>
      <c r="C452" s="317"/>
      <c r="D452" s="317"/>
      <c r="E452" s="317"/>
      <c r="F452" s="317"/>
      <c r="G452" s="317"/>
      <c r="H452" s="317"/>
      <c r="I452" s="317"/>
      <c r="J452" s="317"/>
      <c r="K452" s="317"/>
      <c r="L452" s="179"/>
      <c r="M452" s="179"/>
    </row>
    <row r="453" spans="2:13" x14ac:dyDescent="0.2">
      <c r="B453" s="317"/>
      <c r="C453" s="317"/>
      <c r="D453" s="317"/>
      <c r="E453" s="317"/>
      <c r="F453" s="317"/>
      <c r="G453" s="317"/>
      <c r="H453" s="317"/>
      <c r="I453" s="317"/>
      <c r="J453" s="317"/>
      <c r="K453" s="317"/>
      <c r="L453" s="179"/>
      <c r="M453" s="179"/>
    </row>
    <row r="454" spans="2:13" x14ac:dyDescent="0.2">
      <c r="B454" s="317"/>
      <c r="C454" s="317"/>
      <c r="D454" s="317"/>
      <c r="E454" s="317"/>
      <c r="F454" s="317"/>
      <c r="G454" s="317"/>
      <c r="H454" s="317"/>
      <c r="I454" s="317"/>
      <c r="J454" s="317"/>
      <c r="K454" s="317"/>
      <c r="L454" s="179"/>
      <c r="M454" s="179"/>
    </row>
    <row r="455" spans="2:13" x14ac:dyDescent="0.2">
      <c r="B455" s="317"/>
      <c r="C455" s="317"/>
      <c r="D455" s="317"/>
      <c r="E455" s="317"/>
      <c r="F455" s="317"/>
      <c r="G455" s="317"/>
      <c r="H455" s="317"/>
      <c r="I455" s="317"/>
      <c r="J455" s="317"/>
      <c r="K455" s="317"/>
      <c r="L455" s="179"/>
      <c r="M455" s="179"/>
    </row>
    <row r="456" spans="2:13" x14ac:dyDescent="0.2">
      <c r="B456" s="317"/>
      <c r="C456" s="317"/>
      <c r="D456" s="317"/>
      <c r="E456" s="317"/>
      <c r="F456" s="317"/>
      <c r="G456" s="317"/>
      <c r="H456" s="317"/>
      <c r="I456" s="317"/>
      <c r="J456" s="317"/>
      <c r="K456" s="317"/>
      <c r="L456" s="179"/>
      <c r="M456" s="179"/>
    </row>
    <row r="457" spans="2:13" x14ac:dyDescent="0.2">
      <c r="B457" s="317"/>
      <c r="C457" s="317"/>
      <c r="D457" s="317"/>
      <c r="E457" s="317"/>
      <c r="F457" s="317"/>
      <c r="G457" s="317"/>
      <c r="H457" s="317"/>
      <c r="I457" s="317"/>
      <c r="J457" s="317"/>
      <c r="K457" s="317"/>
      <c r="L457" s="179"/>
      <c r="M457" s="179"/>
    </row>
    <row r="458" spans="2:13" x14ac:dyDescent="0.2">
      <c r="B458" s="317"/>
      <c r="C458" s="317"/>
      <c r="D458" s="317"/>
      <c r="E458" s="317"/>
      <c r="F458" s="317"/>
      <c r="G458" s="317"/>
      <c r="H458" s="317"/>
      <c r="I458" s="317"/>
      <c r="J458" s="317"/>
      <c r="K458" s="317"/>
      <c r="L458" s="179"/>
      <c r="M458" s="179"/>
    </row>
    <row r="459" spans="2:13" x14ac:dyDescent="0.2">
      <c r="B459" s="317"/>
      <c r="C459" s="317"/>
      <c r="D459" s="317"/>
      <c r="E459" s="317"/>
      <c r="F459" s="317"/>
      <c r="G459" s="317"/>
      <c r="H459" s="317"/>
      <c r="I459" s="317"/>
      <c r="J459" s="317"/>
      <c r="K459" s="317"/>
      <c r="L459" s="179"/>
      <c r="M459" s="179"/>
    </row>
    <row r="460" spans="2:13" x14ac:dyDescent="0.2">
      <c r="B460" s="317"/>
      <c r="C460" s="317"/>
      <c r="D460" s="317"/>
      <c r="E460" s="317"/>
      <c r="F460" s="317"/>
      <c r="G460" s="317"/>
      <c r="H460" s="317"/>
      <c r="I460" s="317"/>
      <c r="J460" s="317"/>
      <c r="K460" s="317"/>
      <c r="L460" s="179"/>
      <c r="M460" s="179"/>
    </row>
    <row r="461" spans="2:13" x14ac:dyDescent="0.2">
      <c r="B461" s="317"/>
      <c r="C461" s="317"/>
      <c r="D461" s="317"/>
      <c r="E461" s="317"/>
      <c r="F461" s="317"/>
      <c r="G461" s="317"/>
      <c r="H461" s="317"/>
      <c r="I461" s="317"/>
      <c r="J461" s="317"/>
      <c r="K461" s="317"/>
      <c r="L461" s="179"/>
      <c r="M461" s="179"/>
    </row>
    <row r="462" spans="2:13" x14ac:dyDescent="0.2">
      <c r="B462" s="317"/>
      <c r="C462" s="317"/>
      <c r="D462" s="317"/>
      <c r="E462" s="317"/>
      <c r="F462" s="317"/>
      <c r="G462" s="317"/>
      <c r="H462" s="317"/>
      <c r="I462" s="317"/>
      <c r="J462" s="317"/>
      <c r="K462" s="317"/>
      <c r="L462" s="179"/>
      <c r="M462" s="179"/>
    </row>
    <row r="463" spans="2:13" x14ac:dyDescent="0.2">
      <c r="B463" s="317"/>
      <c r="C463" s="317"/>
      <c r="D463" s="317"/>
      <c r="E463" s="317"/>
      <c r="F463" s="317"/>
      <c r="G463" s="317"/>
      <c r="H463" s="317"/>
      <c r="I463" s="317"/>
      <c r="J463" s="317"/>
      <c r="K463" s="317"/>
      <c r="L463" s="179"/>
      <c r="M463" s="179"/>
    </row>
    <row r="464" spans="2:13" x14ac:dyDescent="0.2">
      <c r="B464" s="317"/>
      <c r="C464" s="317"/>
      <c r="D464" s="317"/>
      <c r="E464" s="317"/>
      <c r="F464" s="317"/>
      <c r="G464" s="317"/>
      <c r="H464" s="317"/>
      <c r="I464" s="317"/>
      <c r="J464" s="317"/>
      <c r="K464" s="317"/>
      <c r="L464" s="179"/>
      <c r="M464" s="179"/>
    </row>
    <row r="465" spans="2:13" x14ac:dyDescent="0.2">
      <c r="B465" s="317"/>
      <c r="C465" s="317"/>
      <c r="D465" s="317"/>
      <c r="E465" s="317"/>
      <c r="F465" s="317"/>
      <c r="G465" s="317"/>
      <c r="H465" s="317"/>
      <c r="I465" s="317"/>
      <c r="J465" s="317"/>
      <c r="K465" s="317"/>
      <c r="L465" s="179"/>
      <c r="M465" s="179"/>
    </row>
    <row r="466" spans="2:13" x14ac:dyDescent="0.2">
      <c r="B466" s="317"/>
      <c r="C466" s="317"/>
      <c r="D466" s="317"/>
      <c r="E466" s="317"/>
      <c r="F466" s="317"/>
      <c r="G466" s="317"/>
      <c r="H466" s="317"/>
      <c r="I466" s="317"/>
      <c r="J466" s="317"/>
      <c r="K466" s="317"/>
      <c r="L466" s="179"/>
      <c r="M466" s="179"/>
    </row>
    <row r="467" spans="2:13" x14ac:dyDescent="0.2">
      <c r="B467" s="317"/>
      <c r="C467" s="317"/>
      <c r="D467" s="317"/>
      <c r="E467" s="317"/>
      <c r="F467" s="317"/>
      <c r="G467" s="317"/>
      <c r="H467" s="317"/>
      <c r="I467" s="317"/>
      <c r="J467" s="317"/>
      <c r="K467" s="317"/>
      <c r="L467" s="179"/>
      <c r="M467" s="179"/>
    </row>
    <row r="468" spans="2:13" x14ac:dyDescent="0.2">
      <c r="B468" s="317"/>
      <c r="C468" s="317"/>
      <c r="D468" s="317"/>
      <c r="E468" s="317"/>
      <c r="F468" s="317"/>
      <c r="G468" s="317"/>
      <c r="H468" s="317"/>
      <c r="I468" s="317"/>
      <c r="J468" s="317"/>
      <c r="K468" s="317"/>
      <c r="L468" s="179"/>
      <c r="M468" s="179"/>
    </row>
    <row r="469" spans="2:13" x14ac:dyDescent="0.2">
      <c r="B469" s="317"/>
      <c r="C469" s="317"/>
      <c r="D469" s="317"/>
      <c r="E469" s="317"/>
      <c r="F469" s="317"/>
      <c r="G469" s="317"/>
      <c r="H469" s="317"/>
      <c r="I469" s="317"/>
      <c r="J469" s="317"/>
      <c r="K469" s="317"/>
      <c r="L469" s="179"/>
      <c r="M469" s="179"/>
    </row>
    <row r="470" spans="2:13" x14ac:dyDescent="0.2">
      <c r="B470" s="317"/>
      <c r="C470" s="317"/>
      <c r="D470" s="317"/>
      <c r="E470" s="317"/>
      <c r="F470" s="317"/>
      <c r="G470" s="317"/>
      <c r="H470" s="317"/>
      <c r="I470" s="317"/>
      <c r="J470" s="317"/>
      <c r="K470" s="317"/>
      <c r="L470" s="179"/>
      <c r="M470" s="179"/>
    </row>
    <row r="471" spans="2:13" x14ac:dyDescent="0.2">
      <c r="B471" s="317"/>
      <c r="C471" s="317"/>
      <c r="D471" s="317"/>
      <c r="E471" s="317"/>
      <c r="F471" s="317"/>
      <c r="G471" s="317"/>
      <c r="H471" s="317"/>
      <c r="I471" s="317"/>
      <c r="J471" s="317"/>
      <c r="K471" s="317"/>
      <c r="L471" s="179"/>
      <c r="M471" s="179"/>
    </row>
    <row r="472" spans="2:13" x14ac:dyDescent="0.2">
      <c r="B472" s="317"/>
      <c r="C472" s="317"/>
      <c r="D472" s="317"/>
      <c r="E472" s="317"/>
      <c r="F472" s="317"/>
      <c r="G472" s="317"/>
      <c r="H472" s="317"/>
      <c r="I472" s="317"/>
      <c r="J472" s="317"/>
      <c r="K472" s="317"/>
      <c r="L472" s="179"/>
      <c r="M472" s="179"/>
    </row>
    <row r="473" spans="2:13" x14ac:dyDescent="0.2">
      <c r="B473" s="317"/>
      <c r="C473" s="317"/>
      <c r="D473" s="317"/>
      <c r="E473" s="317"/>
      <c r="F473" s="317"/>
      <c r="G473" s="317"/>
      <c r="H473" s="317"/>
      <c r="I473" s="317"/>
      <c r="J473" s="317"/>
      <c r="K473" s="317"/>
      <c r="L473" s="179"/>
      <c r="M473" s="179"/>
    </row>
    <row r="474" spans="2:13" x14ac:dyDescent="0.2">
      <c r="B474" s="317"/>
      <c r="C474" s="317"/>
      <c r="D474" s="317"/>
      <c r="E474" s="317"/>
      <c r="F474" s="317"/>
      <c r="G474" s="317"/>
      <c r="H474" s="317"/>
      <c r="I474" s="317"/>
      <c r="J474" s="317"/>
      <c r="K474" s="317"/>
      <c r="L474" s="179"/>
      <c r="M474" s="179"/>
    </row>
    <row r="475" spans="2:13" x14ac:dyDescent="0.2">
      <c r="B475" s="317"/>
      <c r="C475" s="317"/>
      <c r="D475" s="317"/>
      <c r="E475" s="317"/>
      <c r="F475" s="317"/>
      <c r="G475" s="317"/>
      <c r="H475" s="317"/>
      <c r="I475" s="317"/>
      <c r="J475" s="317"/>
      <c r="K475" s="317"/>
      <c r="L475" s="179"/>
      <c r="M475" s="179"/>
    </row>
    <row r="476" spans="2:13" x14ac:dyDescent="0.2">
      <c r="B476" s="317"/>
      <c r="C476" s="317"/>
      <c r="D476" s="317"/>
      <c r="E476" s="317"/>
      <c r="F476" s="317"/>
      <c r="G476" s="317"/>
      <c r="H476" s="317"/>
      <c r="I476" s="317"/>
      <c r="J476" s="317"/>
      <c r="K476" s="317"/>
      <c r="L476" s="179"/>
      <c r="M476" s="179"/>
    </row>
    <row r="477" spans="2:13" x14ac:dyDescent="0.2">
      <c r="B477" s="317"/>
      <c r="C477" s="317"/>
      <c r="D477" s="317"/>
      <c r="E477" s="317"/>
      <c r="F477" s="317"/>
      <c r="G477" s="317"/>
      <c r="H477" s="317"/>
      <c r="I477" s="317"/>
      <c r="J477" s="317"/>
      <c r="K477" s="317"/>
      <c r="L477" s="179"/>
      <c r="M477" s="179"/>
    </row>
    <row r="478" spans="2:13" x14ac:dyDescent="0.2">
      <c r="B478" s="317"/>
      <c r="C478" s="317"/>
      <c r="D478" s="317"/>
      <c r="E478" s="317"/>
      <c r="F478" s="317"/>
      <c r="G478" s="317"/>
      <c r="H478" s="317"/>
      <c r="I478" s="317"/>
      <c r="J478" s="317"/>
      <c r="K478" s="317"/>
      <c r="L478" s="179"/>
      <c r="M478" s="179"/>
    </row>
    <row r="479" spans="2:13" x14ac:dyDescent="0.2">
      <c r="B479" s="317"/>
      <c r="C479" s="317"/>
      <c r="D479" s="317"/>
      <c r="E479" s="317"/>
      <c r="F479" s="317"/>
      <c r="G479" s="317"/>
      <c r="H479" s="317"/>
      <c r="I479" s="317"/>
      <c r="J479" s="317"/>
      <c r="K479" s="317"/>
      <c r="L479" s="179"/>
      <c r="M479" s="179"/>
    </row>
    <row r="480" spans="2:13" x14ac:dyDescent="0.2">
      <c r="B480" s="317"/>
      <c r="C480" s="317"/>
      <c r="D480" s="317"/>
      <c r="E480" s="317"/>
      <c r="F480" s="317"/>
      <c r="G480" s="317"/>
      <c r="H480" s="317"/>
      <c r="I480" s="317"/>
      <c r="J480" s="317"/>
      <c r="K480" s="317"/>
      <c r="L480" s="179"/>
      <c r="M480" s="179"/>
    </row>
    <row r="481" spans="2:13" x14ac:dyDescent="0.2">
      <c r="B481" s="317"/>
      <c r="C481" s="317"/>
      <c r="D481" s="317"/>
      <c r="E481" s="317"/>
      <c r="F481" s="317"/>
      <c r="G481" s="317"/>
      <c r="H481" s="317"/>
      <c r="I481" s="317"/>
      <c r="J481" s="317"/>
      <c r="K481" s="317"/>
      <c r="L481" s="179"/>
      <c r="M481" s="179"/>
    </row>
    <row r="482" spans="2:13" x14ac:dyDescent="0.2">
      <c r="B482" s="317"/>
      <c r="C482" s="317"/>
      <c r="D482" s="317"/>
      <c r="E482" s="317"/>
      <c r="F482" s="317"/>
      <c r="G482" s="317"/>
      <c r="H482" s="317"/>
      <c r="I482" s="317"/>
      <c r="J482" s="317"/>
      <c r="K482" s="317"/>
      <c r="L482" s="179"/>
      <c r="M482" s="179"/>
    </row>
    <row r="483" spans="2:13" x14ac:dyDescent="0.2">
      <c r="B483" s="317"/>
      <c r="C483" s="317"/>
      <c r="D483" s="317"/>
      <c r="E483" s="317"/>
      <c r="F483" s="317"/>
      <c r="G483" s="317"/>
      <c r="H483" s="317"/>
      <c r="I483" s="317"/>
      <c r="J483" s="317"/>
      <c r="K483" s="317"/>
      <c r="L483" s="179"/>
      <c r="M483" s="179"/>
    </row>
    <row r="484" spans="2:13" x14ac:dyDescent="0.2">
      <c r="B484" s="317"/>
      <c r="C484" s="317"/>
      <c r="D484" s="317"/>
      <c r="E484" s="317"/>
      <c r="F484" s="317"/>
      <c r="G484" s="317"/>
      <c r="H484" s="317"/>
      <c r="I484" s="317"/>
      <c r="J484" s="317"/>
      <c r="K484" s="317"/>
      <c r="L484" s="179"/>
      <c r="M484" s="179"/>
    </row>
    <row r="485" spans="2:13" x14ac:dyDescent="0.2">
      <c r="B485" s="317"/>
      <c r="C485" s="317"/>
      <c r="D485" s="317"/>
      <c r="E485" s="317"/>
      <c r="F485" s="317"/>
      <c r="G485" s="317"/>
      <c r="H485" s="317"/>
      <c r="I485" s="317"/>
      <c r="J485" s="317"/>
      <c r="K485" s="317"/>
      <c r="L485" s="179"/>
      <c r="M485" s="179"/>
    </row>
    <row r="486" spans="2:13" x14ac:dyDescent="0.2">
      <c r="B486" s="317"/>
      <c r="C486" s="317"/>
      <c r="D486" s="317"/>
      <c r="E486" s="317"/>
      <c r="F486" s="317"/>
      <c r="G486" s="317"/>
      <c r="H486" s="317"/>
      <c r="I486" s="317"/>
      <c r="J486" s="317"/>
      <c r="K486" s="317"/>
      <c r="L486" s="179"/>
      <c r="M486" s="179"/>
    </row>
    <row r="487" spans="2:13" x14ac:dyDescent="0.2">
      <c r="B487" s="317"/>
      <c r="C487" s="317"/>
      <c r="D487" s="317"/>
      <c r="E487" s="317"/>
      <c r="F487" s="317"/>
      <c r="G487" s="317"/>
      <c r="H487" s="317"/>
      <c r="I487" s="317"/>
      <c r="J487" s="317"/>
      <c r="K487" s="317"/>
      <c r="L487" s="179"/>
      <c r="M487" s="179"/>
    </row>
    <row r="488" spans="2:13" x14ac:dyDescent="0.2">
      <c r="B488" s="317"/>
      <c r="C488" s="317"/>
      <c r="D488" s="317"/>
      <c r="E488" s="317"/>
      <c r="F488" s="317"/>
      <c r="G488" s="317"/>
      <c r="H488" s="317"/>
      <c r="I488" s="317"/>
      <c r="J488" s="317"/>
      <c r="K488" s="317"/>
      <c r="L488" s="179"/>
      <c r="M488" s="179"/>
    </row>
    <row r="489" spans="2:13" x14ac:dyDescent="0.2">
      <c r="B489" s="317"/>
      <c r="C489" s="317"/>
      <c r="D489" s="317"/>
      <c r="E489" s="317"/>
      <c r="F489" s="317"/>
      <c r="G489" s="317"/>
      <c r="H489" s="317"/>
      <c r="I489" s="317"/>
      <c r="J489" s="317"/>
      <c r="K489" s="317"/>
      <c r="L489" s="179"/>
      <c r="M489" s="179"/>
    </row>
    <row r="490" spans="2:13" x14ac:dyDescent="0.2">
      <c r="B490" s="317"/>
      <c r="C490" s="317"/>
      <c r="D490" s="317"/>
      <c r="E490" s="317"/>
      <c r="F490" s="317"/>
      <c r="G490" s="317"/>
      <c r="H490" s="317"/>
      <c r="I490" s="317"/>
      <c r="J490" s="317"/>
      <c r="K490" s="317"/>
      <c r="L490" s="179"/>
      <c r="M490" s="179"/>
    </row>
    <row r="491" spans="2:13" x14ac:dyDescent="0.2">
      <c r="B491" s="317"/>
      <c r="C491" s="317"/>
      <c r="D491" s="317"/>
      <c r="E491" s="317"/>
      <c r="F491" s="317"/>
      <c r="G491" s="317"/>
      <c r="H491" s="317"/>
      <c r="I491" s="317"/>
      <c r="J491" s="317"/>
      <c r="K491" s="317"/>
      <c r="L491" s="179"/>
      <c r="M491" s="179"/>
    </row>
    <row r="492" spans="2:13" x14ac:dyDescent="0.2">
      <c r="B492" s="317"/>
      <c r="C492" s="317"/>
      <c r="D492" s="317"/>
      <c r="E492" s="317"/>
      <c r="F492" s="317"/>
      <c r="G492" s="317"/>
      <c r="H492" s="317"/>
      <c r="I492" s="317"/>
      <c r="J492" s="317"/>
      <c r="K492" s="317"/>
      <c r="L492" s="179"/>
      <c r="M492" s="179"/>
    </row>
    <row r="493" spans="2:13" x14ac:dyDescent="0.2">
      <c r="B493" s="317"/>
      <c r="C493" s="317"/>
      <c r="D493" s="317"/>
      <c r="E493" s="317"/>
      <c r="F493" s="317"/>
      <c r="G493" s="317"/>
      <c r="H493" s="317"/>
      <c r="I493" s="317"/>
      <c r="J493" s="317"/>
      <c r="K493" s="317"/>
      <c r="L493" s="179"/>
      <c r="M493" s="179"/>
    </row>
    <row r="494" spans="2:13" x14ac:dyDescent="0.2">
      <c r="B494" s="317"/>
      <c r="C494" s="317"/>
      <c r="D494" s="317"/>
      <c r="E494" s="317"/>
      <c r="F494" s="317"/>
      <c r="G494" s="317"/>
      <c r="H494" s="317"/>
      <c r="I494" s="317"/>
      <c r="J494" s="317"/>
      <c r="K494" s="317"/>
      <c r="L494" s="179"/>
      <c r="M494" s="179"/>
    </row>
    <row r="495" spans="2:13" x14ac:dyDescent="0.2">
      <c r="B495" s="317"/>
      <c r="C495" s="317"/>
      <c r="D495" s="317"/>
      <c r="E495" s="317"/>
      <c r="F495" s="317"/>
      <c r="G495" s="317"/>
      <c r="H495" s="317"/>
      <c r="I495" s="317"/>
      <c r="J495" s="317"/>
      <c r="K495" s="317"/>
      <c r="L495" s="179"/>
      <c r="M495" s="179"/>
    </row>
    <row r="496" spans="2:13" x14ac:dyDescent="0.2">
      <c r="B496" s="317"/>
      <c r="C496" s="317"/>
      <c r="D496" s="317"/>
      <c r="E496" s="317"/>
      <c r="F496" s="317"/>
      <c r="G496" s="317"/>
      <c r="H496" s="317"/>
      <c r="I496" s="317"/>
      <c r="J496" s="317"/>
      <c r="K496" s="317"/>
      <c r="L496" s="179"/>
      <c r="M496" s="179"/>
    </row>
    <row r="497" spans="2:13" x14ac:dyDescent="0.2">
      <c r="B497" s="317"/>
      <c r="C497" s="317"/>
      <c r="D497" s="317"/>
      <c r="E497" s="317"/>
      <c r="F497" s="317"/>
      <c r="G497" s="317"/>
      <c r="H497" s="317"/>
      <c r="I497" s="317"/>
      <c r="J497" s="317"/>
      <c r="K497" s="317"/>
      <c r="L497" s="179"/>
      <c r="M497" s="179"/>
    </row>
    <row r="498" spans="2:13" x14ac:dyDescent="0.2">
      <c r="B498" s="317"/>
      <c r="C498" s="317"/>
      <c r="D498" s="317"/>
      <c r="E498" s="317"/>
      <c r="F498" s="317"/>
      <c r="G498" s="317"/>
      <c r="H498" s="317"/>
      <c r="I498" s="317"/>
      <c r="J498" s="317"/>
      <c r="K498" s="317"/>
      <c r="L498" s="179"/>
      <c r="M498" s="179"/>
    </row>
    <row r="499" spans="2:13" x14ac:dyDescent="0.2">
      <c r="B499" s="317"/>
      <c r="C499" s="317"/>
      <c r="D499" s="317"/>
      <c r="E499" s="317"/>
      <c r="F499" s="317"/>
      <c r="G499" s="317"/>
      <c r="H499" s="317"/>
      <c r="I499" s="317"/>
      <c r="J499" s="317"/>
      <c r="K499" s="317"/>
      <c r="L499" s="179"/>
      <c r="M499" s="179"/>
    </row>
    <row r="500" spans="2:13" x14ac:dyDescent="0.2">
      <c r="B500" s="317"/>
      <c r="C500" s="317"/>
      <c r="D500" s="317"/>
      <c r="E500" s="317"/>
      <c r="F500" s="317"/>
      <c r="G500" s="317"/>
      <c r="H500" s="317"/>
      <c r="I500" s="317"/>
      <c r="J500" s="317"/>
      <c r="K500" s="317"/>
      <c r="L500" s="179"/>
      <c r="M500" s="179"/>
    </row>
    <row r="501" spans="2:13" x14ac:dyDescent="0.2">
      <c r="B501" s="317"/>
      <c r="C501" s="317"/>
      <c r="D501" s="317"/>
      <c r="E501" s="317"/>
      <c r="F501" s="317"/>
      <c r="G501" s="317"/>
      <c r="H501" s="317"/>
      <c r="I501" s="317"/>
      <c r="J501" s="317"/>
      <c r="K501" s="317"/>
      <c r="L501" s="179"/>
      <c r="M501" s="179"/>
    </row>
    <row r="502" spans="2:13" x14ac:dyDescent="0.2">
      <c r="B502" s="317"/>
      <c r="C502" s="317"/>
      <c r="D502" s="317"/>
      <c r="E502" s="317"/>
      <c r="F502" s="317"/>
      <c r="G502" s="317"/>
      <c r="H502" s="317"/>
      <c r="I502" s="317"/>
      <c r="J502" s="317"/>
      <c r="K502" s="317"/>
      <c r="L502" s="179"/>
      <c r="M502" s="179"/>
    </row>
    <row r="503" spans="2:13" x14ac:dyDescent="0.2">
      <c r="B503" s="317"/>
      <c r="C503" s="317"/>
      <c r="D503" s="317"/>
      <c r="E503" s="317"/>
      <c r="F503" s="317"/>
      <c r="G503" s="317"/>
      <c r="H503" s="317"/>
      <c r="I503" s="317"/>
      <c r="J503" s="317"/>
      <c r="K503" s="317"/>
      <c r="L503" s="179"/>
      <c r="M503" s="179"/>
    </row>
    <row r="504" spans="2:13" x14ac:dyDescent="0.2">
      <c r="B504" s="317"/>
      <c r="C504" s="317"/>
      <c r="D504" s="317"/>
      <c r="E504" s="317"/>
      <c r="F504" s="317"/>
      <c r="G504" s="317"/>
      <c r="H504" s="317"/>
      <c r="I504" s="317"/>
      <c r="J504" s="317"/>
      <c r="K504" s="317"/>
      <c r="L504" s="179"/>
      <c r="M504" s="179"/>
    </row>
    <row r="505" spans="2:13" x14ac:dyDescent="0.2">
      <c r="B505" s="317"/>
      <c r="C505" s="317"/>
      <c r="D505" s="317"/>
      <c r="E505" s="317"/>
      <c r="F505" s="317"/>
      <c r="G505" s="317"/>
      <c r="H505" s="317"/>
      <c r="I505" s="317"/>
      <c r="J505" s="317"/>
      <c r="K505" s="317"/>
      <c r="L505" s="179"/>
      <c r="M505" s="179"/>
    </row>
    <row r="506" spans="2:13" x14ac:dyDescent="0.2">
      <c r="B506" s="317"/>
      <c r="C506" s="317"/>
      <c r="D506" s="317"/>
      <c r="E506" s="317"/>
      <c r="F506" s="317"/>
      <c r="G506" s="317"/>
      <c r="H506" s="317"/>
      <c r="I506" s="317"/>
      <c r="J506" s="317"/>
      <c r="K506" s="317"/>
      <c r="L506" s="179"/>
      <c r="M506" s="179"/>
    </row>
    <row r="507" spans="2:13" x14ac:dyDescent="0.2">
      <c r="B507" s="317"/>
      <c r="C507" s="317"/>
      <c r="D507" s="317"/>
      <c r="E507" s="317"/>
      <c r="F507" s="317"/>
      <c r="G507" s="317"/>
      <c r="H507" s="317"/>
      <c r="I507" s="317"/>
      <c r="J507" s="317"/>
      <c r="K507" s="317"/>
      <c r="L507" s="179"/>
      <c r="M507" s="179"/>
    </row>
    <row r="508" spans="2:13" x14ac:dyDescent="0.2">
      <c r="B508" s="317"/>
      <c r="C508" s="317"/>
      <c r="D508" s="317"/>
      <c r="E508" s="317"/>
      <c r="F508" s="317"/>
      <c r="G508" s="317"/>
      <c r="H508" s="317"/>
      <c r="I508" s="317"/>
      <c r="J508" s="317"/>
      <c r="K508" s="317"/>
      <c r="L508" s="179"/>
      <c r="M508" s="179"/>
    </row>
    <row r="509" spans="2:13" x14ac:dyDescent="0.2">
      <c r="B509" s="317"/>
      <c r="C509" s="317"/>
      <c r="D509" s="317"/>
      <c r="E509" s="317"/>
      <c r="F509" s="317"/>
      <c r="G509" s="317"/>
      <c r="H509" s="317"/>
      <c r="I509" s="317"/>
      <c r="J509" s="317"/>
      <c r="K509" s="317"/>
      <c r="L509" s="179"/>
      <c r="M509" s="179"/>
    </row>
    <row r="510" spans="2:13" x14ac:dyDescent="0.2">
      <c r="B510" s="317"/>
      <c r="C510" s="317"/>
      <c r="D510" s="317"/>
      <c r="E510" s="317"/>
      <c r="F510" s="317"/>
      <c r="G510" s="317"/>
      <c r="H510" s="317"/>
      <c r="I510" s="317"/>
      <c r="J510" s="317"/>
      <c r="K510" s="317"/>
      <c r="L510" s="179"/>
      <c r="M510" s="179"/>
    </row>
    <row r="511" spans="2:13" x14ac:dyDescent="0.2">
      <c r="B511" s="317"/>
      <c r="C511" s="317"/>
      <c r="D511" s="317"/>
      <c r="E511" s="317"/>
      <c r="F511" s="317"/>
      <c r="G511" s="317"/>
      <c r="H511" s="317"/>
      <c r="I511" s="317"/>
      <c r="J511" s="317"/>
      <c r="K511" s="317"/>
      <c r="L511" s="179"/>
      <c r="M511" s="179"/>
    </row>
    <row r="512" spans="2:13" x14ac:dyDescent="0.2">
      <c r="B512" s="317"/>
      <c r="C512" s="317"/>
      <c r="D512" s="317"/>
      <c r="E512" s="317"/>
      <c r="F512" s="317"/>
      <c r="G512" s="317"/>
      <c r="H512" s="317"/>
      <c r="I512" s="317"/>
      <c r="J512" s="317"/>
      <c r="K512" s="317"/>
      <c r="L512" s="179"/>
      <c r="M512" s="179"/>
    </row>
    <row r="513" spans="2:13" x14ac:dyDescent="0.2">
      <c r="B513" s="317"/>
      <c r="C513" s="317"/>
      <c r="D513" s="317"/>
      <c r="E513" s="317"/>
      <c r="F513" s="317"/>
      <c r="G513" s="317"/>
      <c r="H513" s="317"/>
      <c r="I513" s="317"/>
      <c r="J513" s="317"/>
      <c r="K513" s="317"/>
      <c r="L513" s="179"/>
      <c r="M513" s="179"/>
    </row>
    <row r="514" spans="2:13" x14ac:dyDescent="0.2">
      <c r="B514" s="317"/>
      <c r="C514" s="317"/>
      <c r="D514" s="317"/>
      <c r="E514" s="317"/>
      <c r="F514" s="317"/>
      <c r="G514" s="317"/>
      <c r="H514" s="317"/>
      <c r="I514" s="317"/>
      <c r="J514" s="317"/>
      <c r="K514" s="317"/>
      <c r="L514" s="179"/>
      <c r="M514" s="179"/>
    </row>
    <row r="515" spans="2:13" x14ac:dyDescent="0.2">
      <c r="B515" s="317"/>
      <c r="C515" s="317"/>
      <c r="D515" s="317"/>
      <c r="E515" s="317"/>
      <c r="F515" s="317"/>
      <c r="G515" s="317"/>
      <c r="H515" s="317"/>
      <c r="I515" s="317"/>
      <c r="J515" s="317"/>
      <c r="K515" s="317"/>
      <c r="L515" s="179"/>
      <c r="M515" s="179"/>
    </row>
    <row r="516" spans="2:13" x14ac:dyDescent="0.2">
      <c r="B516" s="317"/>
      <c r="C516" s="317"/>
      <c r="D516" s="317"/>
      <c r="E516" s="317"/>
      <c r="F516" s="317"/>
      <c r="G516" s="317"/>
      <c r="H516" s="317"/>
      <c r="I516" s="317"/>
      <c r="J516" s="317"/>
      <c r="K516" s="317"/>
      <c r="L516" s="179"/>
      <c r="M516" s="179"/>
    </row>
    <row r="517" spans="2:13" x14ac:dyDescent="0.2">
      <c r="B517" s="317"/>
      <c r="C517" s="317"/>
      <c r="D517" s="317"/>
      <c r="E517" s="317"/>
      <c r="F517" s="317"/>
      <c r="G517" s="317"/>
      <c r="H517" s="317"/>
      <c r="I517" s="317"/>
      <c r="J517" s="317"/>
      <c r="K517" s="317"/>
      <c r="L517" s="179"/>
      <c r="M517" s="179"/>
    </row>
    <row r="518" spans="2:13" x14ac:dyDescent="0.2">
      <c r="B518" s="317"/>
      <c r="C518" s="317"/>
      <c r="D518" s="317"/>
      <c r="E518" s="317"/>
      <c r="F518" s="317"/>
      <c r="G518" s="317"/>
      <c r="H518" s="317"/>
      <c r="I518" s="317"/>
      <c r="J518" s="317"/>
      <c r="K518" s="317"/>
      <c r="L518" s="179"/>
      <c r="M518" s="179"/>
    </row>
    <row r="519" spans="2:13" x14ac:dyDescent="0.2">
      <c r="B519" s="317"/>
      <c r="C519" s="317"/>
      <c r="D519" s="317"/>
      <c r="E519" s="317"/>
      <c r="F519" s="317"/>
      <c r="G519" s="317"/>
      <c r="H519" s="317"/>
      <c r="I519" s="317"/>
      <c r="J519" s="317"/>
      <c r="K519" s="317"/>
      <c r="L519" s="179"/>
      <c r="M519" s="179"/>
    </row>
    <row r="520" spans="2:13" x14ac:dyDescent="0.2">
      <c r="B520" s="317"/>
      <c r="C520" s="317"/>
      <c r="D520" s="317"/>
      <c r="E520" s="317"/>
      <c r="F520" s="317"/>
      <c r="G520" s="317"/>
      <c r="H520" s="317"/>
      <c r="I520" s="317"/>
      <c r="J520" s="317"/>
      <c r="K520" s="317"/>
      <c r="L520" s="179"/>
      <c r="M520" s="179"/>
    </row>
    <row r="521" spans="2:13" x14ac:dyDescent="0.2">
      <c r="B521" s="317"/>
      <c r="C521" s="317"/>
      <c r="D521" s="317"/>
      <c r="E521" s="317"/>
      <c r="F521" s="317"/>
      <c r="G521" s="317"/>
      <c r="H521" s="317"/>
      <c r="I521" s="317"/>
      <c r="J521" s="317"/>
      <c r="K521" s="317"/>
      <c r="L521" s="179"/>
      <c r="M521" s="179"/>
    </row>
    <row r="522" spans="2:13" x14ac:dyDescent="0.2">
      <c r="B522" s="317"/>
      <c r="C522" s="317"/>
      <c r="D522" s="317"/>
      <c r="E522" s="317"/>
      <c r="F522" s="317"/>
      <c r="G522" s="317"/>
      <c r="H522" s="317"/>
      <c r="I522" s="317"/>
      <c r="J522" s="317"/>
      <c r="K522" s="317"/>
      <c r="L522" s="179"/>
      <c r="M522" s="179"/>
    </row>
    <row r="523" spans="2:13" x14ac:dyDescent="0.2">
      <c r="B523" s="317"/>
      <c r="C523" s="317"/>
      <c r="D523" s="317"/>
      <c r="E523" s="317"/>
      <c r="F523" s="317"/>
      <c r="G523" s="317"/>
      <c r="H523" s="317"/>
      <c r="I523" s="317"/>
      <c r="J523" s="317"/>
      <c r="K523" s="317"/>
      <c r="L523" s="179"/>
      <c r="M523" s="179"/>
    </row>
    <row r="524" spans="2:13" x14ac:dyDescent="0.2">
      <c r="B524" s="317"/>
      <c r="C524" s="317"/>
      <c r="D524" s="317"/>
      <c r="E524" s="317"/>
      <c r="F524" s="317"/>
      <c r="G524" s="317"/>
      <c r="H524" s="317"/>
      <c r="I524" s="317"/>
      <c r="J524" s="317"/>
      <c r="K524" s="317"/>
      <c r="L524" s="179"/>
      <c r="M524" s="179"/>
    </row>
    <row r="525" spans="2:13" x14ac:dyDescent="0.2">
      <c r="B525" s="317"/>
      <c r="C525" s="317"/>
      <c r="D525" s="317"/>
      <c r="E525" s="317"/>
      <c r="F525" s="317"/>
      <c r="G525" s="317"/>
      <c r="H525" s="317"/>
      <c r="I525" s="317"/>
      <c r="J525" s="317"/>
      <c r="K525" s="317"/>
      <c r="L525" s="179"/>
      <c r="M525" s="179"/>
    </row>
    <row r="526" spans="2:13" x14ac:dyDescent="0.2">
      <c r="B526" s="317"/>
      <c r="C526" s="317"/>
      <c r="D526" s="317"/>
      <c r="E526" s="317"/>
      <c r="F526" s="317"/>
      <c r="G526" s="317"/>
      <c r="H526" s="317"/>
      <c r="I526" s="317"/>
      <c r="J526" s="317"/>
      <c r="K526" s="317"/>
      <c r="L526" s="179"/>
      <c r="M526" s="179"/>
    </row>
    <row r="527" spans="2:13" x14ac:dyDescent="0.2">
      <c r="B527" s="317"/>
      <c r="C527" s="317"/>
      <c r="D527" s="317"/>
      <c r="E527" s="317"/>
      <c r="F527" s="317"/>
      <c r="G527" s="317"/>
      <c r="H527" s="317"/>
      <c r="I527" s="317"/>
      <c r="J527" s="317"/>
      <c r="K527" s="317"/>
      <c r="L527" s="179"/>
      <c r="M527" s="179"/>
    </row>
    <row r="528" spans="2:13" x14ac:dyDescent="0.2">
      <c r="B528" s="317"/>
      <c r="C528" s="317"/>
      <c r="D528" s="317"/>
      <c r="E528" s="317"/>
      <c r="F528" s="317"/>
      <c r="G528" s="317"/>
      <c r="H528" s="317"/>
      <c r="I528" s="317"/>
      <c r="J528" s="317"/>
      <c r="K528" s="317"/>
      <c r="L528" s="179"/>
      <c r="M528" s="179"/>
    </row>
    <row r="529" spans="2:13" x14ac:dyDescent="0.2">
      <c r="B529" s="317"/>
      <c r="C529" s="317"/>
      <c r="D529" s="317"/>
      <c r="E529" s="317"/>
      <c r="F529" s="317"/>
      <c r="G529" s="317"/>
      <c r="H529" s="317"/>
      <c r="I529" s="317"/>
      <c r="J529" s="317"/>
      <c r="K529" s="317"/>
      <c r="L529" s="179"/>
      <c r="M529" s="179"/>
    </row>
    <row r="530" spans="2:13" x14ac:dyDescent="0.2">
      <c r="B530" s="317"/>
      <c r="C530" s="317"/>
      <c r="D530" s="317"/>
      <c r="E530" s="317"/>
      <c r="F530" s="317"/>
      <c r="G530" s="317"/>
      <c r="H530" s="317"/>
      <c r="I530" s="317"/>
      <c r="J530" s="317"/>
      <c r="K530" s="317"/>
      <c r="L530" s="179"/>
      <c r="M530" s="179"/>
    </row>
    <row r="531" spans="2:13" x14ac:dyDescent="0.2">
      <c r="B531" s="317"/>
      <c r="C531" s="317"/>
      <c r="D531" s="317"/>
      <c r="E531" s="317"/>
      <c r="F531" s="317"/>
      <c r="G531" s="317"/>
      <c r="H531" s="317"/>
      <c r="I531" s="317"/>
      <c r="J531" s="317"/>
      <c r="K531" s="317"/>
      <c r="L531" s="179"/>
      <c r="M531" s="179"/>
    </row>
    <row r="532" spans="2:13" x14ac:dyDescent="0.2">
      <c r="B532" s="317"/>
      <c r="C532" s="317"/>
      <c r="D532" s="317"/>
      <c r="E532" s="317"/>
      <c r="F532" s="317"/>
      <c r="G532" s="317"/>
      <c r="H532" s="317"/>
      <c r="I532" s="317"/>
      <c r="J532" s="317"/>
      <c r="K532" s="317"/>
      <c r="L532" s="179"/>
      <c r="M532" s="179"/>
    </row>
    <row r="533" spans="2:13" x14ac:dyDescent="0.2">
      <c r="B533" s="317"/>
      <c r="C533" s="317"/>
      <c r="D533" s="317"/>
      <c r="E533" s="317"/>
      <c r="F533" s="317"/>
      <c r="G533" s="317"/>
      <c r="H533" s="317"/>
      <c r="I533" s="317"/>
      <c r="J533" s="317"/>
      <c r="K533" s="317"/>
      <c r="L533" s="179"/>
      <c r="M533" s="179"/>
    </row>
    <row r="534" spans="2:13" x14ac:dyDescent="0.2">
      <c r="B534" s="317"/>
      <c r="C534" s="317"/>
      <c r="D534" s="317"/>
      <c r="E534" s="317"/>
      <c r="F534" s="317"/>
      <c r="G534" s="317"/>
      <c r="H534" s="317"/>
      <c r="I534" s="317"/>
      <c r="J534" s="317"/>
      <c r="K534" s="317"/>
      <c r="L534" s="179"/>
      <c r="M534" s="179"/>
    </row>
    <row r="535" spans="2:13" x14ac:dyDescent="0.2">
      <c r="B535" s="317"/>
      <c r="C535" s="317"/>
      <c r="D535" s="317"/>
      <c r="E535" s="317"/>
      <c r="F535" s="317"/>
      <c r="G535" s="317"/>
      <c r="H535" s="317"/>
      <c r="I535" s="317"/>
      <c r="J535" s="317"/>
      <c r="K535" s="317"/>
      <c r="L535" s="179"/>
      <c r="M535" s="179"/>
    </row>
    <row r="536" spans="2:13" x14ac:dyDescent="0.2">
      <c r="B536" s="317"/>
      <c r="C536" s="317"/>
      <c r="D536" s="317"/>
      <c r="E536" s="317"/>
      <c r="F536" s="317"/>
      <c r="G536" s="317"/>
      <c r="H536" s="317"/>
      <c r="I536" s="317"/>
      <c r="J536" s="317"/>
      <c r="K536" s="317"/>
      <c r="L536" s="179"/>
      <c r="M536" s="179"/>
    </row>
    <row r="537" spans="2:13" x14ac:dyDescent="0.2">
      <c r="B537" s="317"/>
      <c r="C537" s="317"/>
      <c r="D537" s="317"/>
      <c r="E537" s="317"/>
      <c r="F537" s="317"/>
      <c r="G537" s="317"/>
      <c r="H537" s="317"/>
      <c r="I537" s="317"/>
      <c r="J537" s="317"/>
      <c r="K537" s="317"/>
      <c r="L537" s="179"/>
      <c r="M537" s="179"/>
    </row>
    <row r="538" spans="2:13" x14ac:dyDescent="0.2">
      <c r="B538" s="317"/>
      <c r="C538" s="317"/>
      <c r="D538" s="317"/>
      <c r="E538" s="317"/>
      <c r="F538" s="317"/>
      <c r="G538" s="317"/>
      <c r="H538" s="317"/>
      <c r="I538" s="317"/>
      <c r="J538" s="317"/>
      <c r="K538" s="317"/>
      <c r="L538" s="179"/>
      <c r="M538" s="179"/>
    </row>
    <row r="539" spans="2:13" x14ac:dyDescent="0.2">
      <c r="B539" s="317"/>
      <c r="C539" s="317"/>
      <c r="D539" s="317"/>
      <c r="E539" s="317"/>
      <c r="F539" s="317"/>
      <c r="G539" s="317"/>
      <c r="H539" s="317"/>
      <c r="I539" s="317"/>
      <c r="J539" s="317"/>
      <c r="K539" s="317"/>
      <c r="L539" s="179"/>
      <c r="M539" s="179"/>
    </row>
    <row r="540" spans="2:13" x14ac:dyDescent="0.2">
      <c r="B540" s="317"/>
      <c r="C540" s="317"/>
      <c r="D540" s="317"/>
      <c r="E540" s="317"/>
      <c r="F540" s="317"/>
      <c r="G540" s="317"/>
      <c r="H540" s="317"/>
      <c r="I540" s="317"/>
      <c r="J540" s="317"/>
      <c r="K540" s="317"/>
      <c r="L540" s="179"/>
      <c r="M540" s="179"/>
    </row>
    <row r="541" spans="2:13" x14ac:dyDescent="0.2">
      <c r="B541" s="317"/>
      <c r="C541" s="317"/>
      <c r="D541" s="317"/>
      <c r="E541" s="317"/>
      <c r="F541" s="317"/>
      <c r="G541" s="317"/>
      <c r="H541" s="317"/>
      <c r="I541" s="317"/>
      <c r="J541" s="317"/>
      <c r="K541" s="317"/>
      <c r="L541" s="179"/>
      <c r="M541" s="179"/>
    </row>
    <row r="542" spans="2:13" x14ac:dyDescent="0.2">
      <c r="B542" s="317"/>
      <c r="C542" s="317"/>
      <c r="D542" s="317"/>
      <c r="E542" s="317"/>
      <c r="F542" s="317"/>
      <c r="G542" s="317"/>
      <c r="H542" s="317"/>
      <c r="I542" s="317"/>
      <c r="J542" s="317"/>
      <c r="K542" s="317"/>
      <c r="L542" s="179"/>
      <c r="M542" s="179"/>
    </row>
    <row r="543" spans="2:13" x14ac:dyDescent="0.2">
      <c r="B543" s="317"/>
      <c r="C543" s="317"/>
      <c r="D543" s="317"/>
      <c r="E543" s="317"/>
      <c r="F543" s="317"/>
      <c r="G543" s="317"/>
      <c r="H543" s="317"/>
      <c r="I543" s="317"/>
      <c r="J543" s="317"/>
      <c r="K543" s="317"/>
      <c r="L543" s="179"/>
      <c r="M543" s="179"/>
    </row>
    <row r="544" spans="2:13" x14ac:dyDescent="0.2">
      <c r="B544" s="317"/>
      <c r="C544" s="317"/>
      <c r="D544" s="317"/>
      <c r="E544" s="317"/>
      <c r="F544" s="317"/>
      <c r="G544" s="317"/>
      <c r="H544" s="317"/>
      <c r="I544" s="317"/>
      <c r="J544" s="317"/>
      <c r="K544" s="317"/>
      <c r="L544" s="179"/>
      <c r="M544" s="179"/>
    </row>
    <row r="545" spans="2:13" x14ac:dyDescent="0.2">
      <c r="B545" s="317"/>
      <c r="C545" s="317"/>
      <c r="D545" s="317"/>
      <c r="E545" s="317"/>
      <c r="F545" s="317"/>
      <c r="G545" s="317"/>
      <c r="H545" s="317"/>
      <c r="I545" s="317"/>
      <c r="J545" s="317"/>
      <c r="K545" s="317"/>
      <c r="L545" s="179"/>
      <c r="M545" s="179"/>
    </row>
    <row r="546" spans="2:13" x14ac:dyDescent="0.2">
      <c r="B546" s="317"/>
      <c r="C546" s="317"/>
      <c r="D546" s="317"/>
      <c r="E546" s="317"/>
      <c r="F546" s="317"/>
      <c r="G546" s="317"/>
      <c r="H546" s="317"/>
      <c r="I546" s="317"/>
      <c r="J546" s="317"/>
      <c r="K546" s="317"/>
      <c r="L546" s="179"/>
      <c r="M546" s="179"/>
    </row>
    <row r="547" spans="2:13" x14ac:dyDescent="0.2">
      <c r="B547" s="317"/>
      <c r="C547" s="317"/>
      <c r="D547" s="317"/>
      <c r="E547" s="317"/>
      <c r="F547" s="317"/>
      <c r="G547" s="317"/>
      <c r="H547" s="317"/>
      <c r="I547" s="317"/>
      <c r="J547" s="317"/>
      <c r="K547" s="317"/>
      <c r="L547" s="179"/>
      <c r="M547" s="179"/>
    </row>
    <row r="548" spans="2:13" x14ac:dyDescent="0.2">
      <c r="B548" s="317"/>
      <c r="C548" s="317"/>
      <c r="D548" s="317"/>
      <c r="E548" s="317"/>
      <c r="F548" s="317"/>
      <c r="G548" s="317"/>
      <c r="H548" s="317"/>
      <c r="I548" s="317"/>
      <c r="J548" s="317"/>
      <c r="K548" s="317"/>
      <c r="L548" s="179"/>
      <c r="M548" s="179"/>
    </row>
    <row r="549" spans="2:13" x14ac:dyDescent="0.2">
      <c r="B549" s="317"/>
      <c r="C549" s="317"/>
      <c r="D549" s="317"/>
      <c r="E549" s="317"/>
      <c r="F549" s="317"/>
      <c r="G549" s="317"/>
      <c r="H549" s="317"/>
      <c r="I549" s="317"/>
      <c r="J549" s="317"/>
      <c r="K549" s="317"/>
      <c r="L549" s="179"/>
      <c r="M549" s="179"/>
    </row>
    <row r="550" spans="2:13" x14ac:dyDescent="0.2">
      <c r="B550" s="317"/>
      <c r="C550" s="317"/>
      <c r="D550" s="317"/>
      <c r="E550" s="317"/>
      <c r="F550" s="317"/>
      <c r="G550" s="317"/>
      <c r="H550" s="317"/>
      <c r="I550" s="317"/>
      <c r="J550" s="317"/>
      <c r="K550" s="317"/>
      <c r="L550" s="179"/>
      <c r="M550" s="179"/>
    </row>
    <row r="551" spans="2:13" x14ac:dyDescent="0.2">
      <c r="B551" s="317"/>
      <c r="C551" s="317"/>
      <c r="D551" s="317"/>
      <c r="E551" s="317"/>
      <c r="F551" s="317"/>
      <c r="G551" s="317"/>
      <c r="H551" s="317"/>
      <c r="I551" s="317"/>
      <c r="J551" s="317"/>
      <c r="K551" s="317"/>
      <c r="L551" s="179"/>
      <c r="M551" s="179"/>
    </row>
    <row r="552" spans="2:13" x14ac:dyDescent="0.2">
      <c r="B552" s="317"/>
      <c r="C552" s="317"/>
      <c r="D552" s="317"/>
      <c r="E552" s="317"/>
      <c r="F552" s="317"/>
      <c r="G552" s="317"/>
      <c r="H552" s="317"/>
      <c r="I552" s="317"/>
      <c r="J552" s="317"/>
      <c r="K552" s="317"/>
      <c r="L552" s="179"/>
      <c r="M552" s="179"/>
    </row>
    <row r="553" spans="2:13" x14ac:dyDescent="0.2">
      <c r="B553" s="317"/>
      <c r="C553" s="317"/>
      <c r="D553" s="317"/>
      <c r="E553" s="317"/>
      <c r="F553" s="317"/>
      <c r="G553" s="317"/>
      <c r="H553" s="317"/>
      <c r="I553" s="317"/>
      <c r="J553" s="317"/>
      <c r="K553" s="317"/>
      <c r="L553" s="179"/>
      <c r="M553" s="179"/>
    </row>
    <row r="554" spans="2:13" x14ac:dyDescent="0.2">
      <c r="B554" s="317"/>
      <c r="C554" s="317"/>
      <c r="D554" s="317"/>
      <c r="E554" s="317"/>
      <c r="F554" s="317"/>
      <c r="G554" s="317"/>
      <c r="H554" s="317"/>
      <c r="I554" s="317"/>
      <c r="J554" s="317"/>
      <c r="K554" s="317"/>
      <c r="L554" s="179"/>
      <c r="M554" s="179"/>
    </row>
    <row r="555" spans="2:13" x14ac:dyDescent="0.2">
      <c r="B555" s="317"/>
      <c r="C555" s="317"/>
      <c r="D555" s="317"/>
      <c r="E555" s="317"/>
      <c r="F555" s="317"/>
      <c r="G555" s="317"/>
      <c r="H555" s="317"/>
      <c r="I555" s="317"/>
      <c r="J555" s="317"/>
      <c r="K555" s="317"/>
      <c r="L555" s="179"/>
      <c r="M555" s="179"/>
    </row>
    <row r="556" spans="2:13" x14ac:dyDescent="0.2">
      <c r="B556" s="317"/>
      <c r="C556" s="317"/>
      <c r="D556" s="317"/>
      <c r="E556" s="317"/>
      <c r="F556" s="317"/>
      <c r="G556" s="317"/>
      <c r="H556" s="317"/>
      <c r="I556" s="317"/>
      <c r="J556" s="317"/>
      <c r="K556" s="317"/>
      <c r="L556" s="179"/>
      <c r="M556" s="179"/>
    </row>
    <row r="557" spans="2:13" x14ac:dyDescent="0.2">
      <c r="B557" s="317"/>
      <c r="C557" s="317"/>
      <c r="D557" s="317"/>
      <c r="E557" s="317"/>
      <c r="F557" s="317"/>
      <c r="G557" s="317"/>
      <c r="H557" s="317"/>
      <c r="I557" s="317"/>
      <c r="J557" s="317"/>
      <c r="K557" s="317"/>
      <c r="L557" s="179"/>
      <c r="M557" s="179"/>
    </row>
    <row r="558" spans="2:13" x14ac:dyDescent="0.2">
      <c r="B558" s="317"/>
      <c r="C558" s="317"/>
      <c r="D558" s="317"/>
      <c r="E558" s="317"/>
      <c r="F558" s="317"/>
      <c r="G558" s="317"/>
      <c r="H558" s="317"/>
      <c r="I558" s="317"/>
      <c r="J558" s="317"/>
      <c r="K558" s="317"/>
      <c r="L558" s="179"/>
      <c r="M558" s="179"/>
    </row>
    <row r="559" spans="2:13" x14ac:dyDescent="0.2">
      <c r="B559" s="317"/>
      <c r="C559" s="317"/>
      <c r="D559" s="317"/>
      <c r="E559" s="317"/>
      <c r="F559" s="317"/>
      <c r="G559" s="317"/>
      <c r="H559" s="317"/>
      <c r="I559" s="317"/>
      <c r="J559" s="317"/>
      <c r="K559" s="317"/>
      <c r="L559" s="179"/>
      <c r="M559" s="179"/>
    </row>
    <row r="560" spans="2:13" x14ac:dyDescent="0.2">
      <c r="B560" s="317"/>
      <c r="C560" s="317"/>
      <c r="D560" s="317"/>
      <c r="E560" s="317"/>
      <c r="F560" s="317"/>
      <c r="G560" s="317"/>
      <c r="H560" s="317"/>
      <c r="I560" s="317"/>
      <c r="J560" s="317"/>
      <c r="K560" s="317"/>
      <c r="L560" s="179"/>
      <c r="M560" s="179"/>
    </row>
    <row r="561" spans="2:13" x14ac:dyDescent="0.2">
      <c r="B561" s="317"/>
      <c r="C561" s="317"/>
      <c r="D561" s="317"/>
      <c r="E561" s="317"/>
      <c r="F561" s="317"/>
      <c r="G561" s="317"/>
      <c r="H561" s="317"/>
      <c r="I561" s="317"/>
      <c r="J561" s="317"/>
      <c r="K561" s="317"/>
      <c r="L561" s="179"/>
      <c r="M561" s="179"/>
    </row>
    <row r="562" spans="2:13" x14ac:dyDescent="0.2">
      <c r="B562" s="317"/>
      <c r="C562" s="317"/>
      <c r="D562" s="317"/>
      <c r="E562" s="317"/>
      <c r="F562" s="317"/>
      <c r="G562" s="317"/>
      <c r="H562" s="317"/>
      <c r="I562" s="317"/>
      <c r="J562" s="317"/>
      <c r="K562" s="317"/>
      <c r="L562" s="179"/>
      <c r="M562" s="179"/>
    </row>
    <row r="563" spans="2:13" x14ac:dyDescent="0.2">
      <c r="B563" s="317"/>
      <c r="C563" s="317"/>
      <c r="D563" s="317"/>
      <c r="E563" s="317"/>
      <c r="F563" s="317"/>
      <c r="G563" s="317"/>
      <c r="H563" s="317"/>
      <c r="I563" s="317"/>
      <c r="J563" s="317"/>
      <c r="K563" s="317"/>
      <c r="L563" s="179"/>
      <c r="M563" s="179"/>
    </row>
    <row r="564" spans="2:13" x14ac:dyDescent="0.2">
      <c r="B564" s="317"/>
      <c r="C564" s="317"/>
      <c r="D564" s="317"/>
      <c r="E564" s="317"/>
      <c r="F564" s="317"/>
      <c r="G564" s="317"/>
      <c r="H564" s="317"/>
      <c r="I564" s="317"/>
      <c r="J564" s="317"/>
      <c r="K564" s="317"/>
      <c r="L564" s="179"/>
      <c r="M564" s="179"/>
    </row>
    <row r="565" spans="2:13" x14ac:dyDescent="0.2">
      <c r="B565" s="317"/>
      <c r="C565" s="317"/>
      <c r="D565" s="317"/>
      <c r="E565" s="317"/>
      <c r="F565" s="317"/>
      <c r="G565" s="317"/>
      <c r="H565" s="317"/>
      <c r="I565" s="317"/>
      <c r="J565" s="317"/>
      <c r="K565" s="317"/>
      <c r="L565" s="179"/>
      <c r="M565" s="179"/>
    </row>
    <row r="566" spans="2:13" x14ac:dyDescent="0.2">
      <c r="B566" s="317"/>
      <c r="C566" s="317"/>
      <c r="D566" s="317"/>
      <c r="E566" s="317"/>
      <c r="F566" s="317"/>
      <c r="G566" s="317"/>
      <c r="H566" s="317"/>
      <c r="I566" s="317"/>
      <c r="J566" s="317"/>
      <c r="K566" s="317"/>
      <c r="L566" s="179"/>
      <c r="M566" s="179"/>
    </row>
    <row r="567" spans="2:13" x14ac:dyDescent="0.2">
      <c r="B567" s="317"/>
      <c r="C567" s="317"/>
      <c r="D567" s="317"/>
      <c r="E567" s="317"/>
      <c r="F567" s="317"/>
      <c r="G567" s="317"/>
      <c r="H567" s="317"/>
      <c r="I567" s="317"/>
      <c r="J567" s="317"/>
      <c r="K567" s="317"/>
      <c r="L567" s="179"/>
      <c r="M567" s="179"/>
    </row>
    <row r="568" spans="2:13" x14ac:dyDescent="0.2">
      <c r="B568" s="317"/>
      <c r="C568" s="317"/>
      <c r="D568" s="317"/>
      <c r="E568" s="317"/>
      <c r="F568" s="317"/>
      <c r="G568" s="317"/>
      <c r="H568" s="317"/>
      <c r="I568" s="317"/>
      <c r="J568" s="317"/>
      <c r="K568" s="317"/>
      <c r="L568" s="179"/>
      <c r="M568" s="179"/>
    </row>
    <row r="569" spans="2:13" x14ac:dyDescent="0.2">
      <c r="B569" s="317"/>
      <c r="C569" s="317"/>
      <c r="D569" s="317"/>
      <c r="E569" s="317"/>
      <c r="F569" s="317"/>
      <c r="G569" s="317"/>
      <c r="H569" s="317"/>
      <c r="I569" s="317"/>
      <c r="J569" s="317"/>
      <c r="K569" s="317"/>
      <c r="L569" s="179"/>
      <c r="M569" s="179"/>
    </row>
    <row r="570" spans="2:13" x14ac:dyDescent="0.2">
      <c r="B570" s="317"/>
      <c r="C570" s="317"/>
      <c r="D570" s="317"/>
      <c r="E570" s="317"/>
      <c r="F570" s="317"/>
      <c r="G570" s="317"/>
      <c r="H570" s="317"/>
      <c r="I570" s="317"/>
      <c r="J570" s="317"/>
      <c r="K570" s="317"/>
      <c r="L570" s="179"/>
      <c r="M570" s="179"/>
    </row>
    <row r="571" spans="2:13" x14ac:dyDescent="0.2">
      <c r="B571" s="317"/>
      <c r="C571" s="317"/>
      <c r="D571" s="317"/>
      <c r="E571" s="317"/>
      <c r="F571" s="317"/>
      <c r="G571" s="317"/>
      <c r="H571" s="317"/>
      <c r="I571" s="317"/>
      <c r="J571" s="317"/>
      <c r="K571" s="317"/>
      <c r="L571" s="179"/>
      <c r="M571" s="179"/>
    </row>
    <row r="572" spans="2:13" x14ac:dyDescent="0.2">
      <c r="B572" s="317"/>
      <c r="C572" s="317"/>
      <c r="D572" s="317"/>
      <c r="E572" s="317"/>
      <c r="F572" s="317"/>
      <c r="G572" s="317"/>
      <c r="H572" s="317"/>
      <c r="I572" s="317"/>
      <c r="J572" s="317"/>
      <c r="K572" s="317"/>
      <c r="L572" s="179"/>
      <c r="M572" s="179"/>
    </row>
    <row r="573" spans="2:13" x14ac:dyDescent="0.2">
      <c r="B573" s="317"/>
      <c r="C573" s="317"/>
      <c r="D573" s="317"/>
      <c r="E573" s="317"/>
      <c r="F573" s="317"/>
      <c r="G573" s="317"/>
      <c r="H573" s="317"/>
      <c r="I573" s="317"/>
      <c r="J573" s="317"/>
      <c r="K573" s="317"/>
      <c r="L573" s="179"/>
      <c r="M573" s="179"/>
    </row>
    <row r="574" spans="2:13" x14ac:dyDescent="0.2">
      <c r="B574" s="317"/>
      <c r="C574" s="317"/>
      <c r="D574" s="317"/>
      <c r="E574" s="317"/>
      <c r="F574" s="317"/>
      <c r="G574" s="317"/>
      <c r="H574" s="317"/>
      <c r="I574" s="317"/>
      <c r="J574" s="317"/>
      <c r="K574" s="317"/>
      <c r="L574" s="179"/>
      <c r="M574" s="179"/>
    </row>
    <row r="575" spans="2:13" x14ac:dyDescent="0.2">
      <c r="B575" s="317"/>
      <c r="C575" s="317"/>
      <c r="D575" s="317"/>
      <c r="E575" s="317"/>
      <c r="F575" s="317"/>
      <c r="G575" s="317"/>
      <c r="H575" s="317"/>
      <c r="I575" s="317"/>
      <c r="J575" s="317"/>
      <c r="K575" s="317"/>
      <c r="L575" s="179"/>
      <c r="M575" s="179"/>
    </row>
    <row r="576" spans="2:13" x14ac:dyDescent="0.2">
      <c r="B576" s="317"/>
      <c r="C576" s="317"/>
      <c r="D576" s="317"/>
      <c r="E576" s="317"/>
      <c r="F576" s="317"/>
      <c r="G576" s="317"/>
      <c r="H576" s="317"/>
      <c r="I576" s="317"/>
      <c r="J576" s="317"/>
      <c r="K576" s="317"/>
      <c r="L576" s="179"/>
      <c r="M576" s="179"/>
    </row>
    <row r="577" spans="2:13" x14ac:dyDescent="0.2">
      <c r="B577" s="317"/>
      <c r="C577" s="317"/>
      <c r="D577" s="317"/>
      <c r="E577" s="317"/>
      <c r="F577" s="317"/>
      <c r="G577" s="317"/>
      <c r="H577" s="317"/>
      <c r="I577" s="317"/>
      <c r="J577" s="317"/>
      <c r="K577" s="317"/>
      <c r="L577" s="179"/>
      <c r="M577" s="179"/>
    </row>
    <row r="578" spans="2:13" x14ac:dyDescent="0.2">
      <c r="B578" s="317"/>
      <c r="C578" s="317"/>
      <c r="D578" s="317"/>
      <c r="E578" s="317"/>
      <c r="F578" s="317"/>
      <c r="G578" s="317"/>
      <c r="H578" s="317"/>
      <c r="I578" s="317"/>
      <c r="J578" s="317"/>
      <c r="K578" s="317"/>
      <c r="L578" s="179"/>
      <c r="M578" s="179"/>
    </row>
    <row r="579" spans="2:13" x14ac:dyDescent="0.2">
      <c r="B579" s="317"/>
      <c r="C579" s="317"/>
      <c r="D579" s="317"/>
      <c r="E579" s="317"/>
      <c r="F579" s="317"/>
      <c r="G579" s="317"/>
      <c r="H579" s="317"/>
      <c r="I579" s="317"/>
      <c r="J579" s="317"/>
      <c r="K579" s="317"/>
      <c r="L579" s="179"/>
      <c r="M579" s="179"/>
    </row>
    <row r="580" spans="2:13" x14ac:dyDescent="0.2">
      <c r="B580" s="317"/>
      <c r="C580" s="317"/>
      <c r="D580" s="317"/>
      <c r="E580" s="317"/>
      <c r="F580" s="317"/>
      <c r="G580" s="317"/>
      <c r="H580" s="317"/>
      <c r="I580" s="317"/>
      <c r="J580" s="317"/>
      <c r="K580" s="317"/>
      <c r="L580" s="179"/>
      <c r="M580" s="179"/>
    </row>
    <row r="581" spans="2:13" x14ac:dyDescent="0.2">
      <c r="B581" s="317"/>
      <c r="C581" s="317"/>
      <c r="D581" s="317"/>
      <c r="E581" s="317"/>
      <c r="F581" s="317"/>
      <c r="G581" s="317"/>
      <c r="H581" s="317"/>
      <c r="I581" s="317"/>
      <c r="J581" s="317"/>
      <c r="K581" s="317"/>
      <c r="L581" s="179"/>
      <c r="M581" s="179"/>
    </row>
    <row r="582" spans="2:13" x14ac:dyDescent="0.2">
      <c r="B582" s="317"/>
      <c r="C582" s="317"/>
      <c r="D582" s="317"/>
      <c r="E582" s="317"/>
      <c r="F582" s="317"/>
      <c r="G582" s="317"/>
      <c r="H582" s="317"/>
      <c r="I582" s="317"/>
      <c r="J582" s="317"/>
      <c r="K582" s="317"/>
      <c r="L582" s="179"/>
      <c r="M582" s="179"/>
    </row>
    <row r="583" spans="2:13" x14ac:dyDescent="0.2">
      <c r="B583" s="317"/>
      <c r="C583" s="317"/>
      <c r="D583" s="317"/>
      <c r="E583" s="317"/>
      <c r="F583" s="317"/>
      <c r="G583" s="317"/>
      <c r="H583" s="317"/>
      <c r="I583" s="317"/>
      <c r="J583" s="317"/>
      <c r="K583" s="317"/>
      <c r="L583" s="179"/>
      <c r="M583" s="179"/>
    </row>
    <row r="584" spans="2:13" x14ac:dyDescent="0.2">
      <c r="B584" s="317"/>
      <c r="C584" s="317"/>
      <c r="D584" s="317"/>
      <c r="E584" s="317"/>
      <c r="F584" s="317"/>
      <c r="G584" s="317"/>
      <c r="H584" s="317"/>
      <c r="I584" s="317"/>
      <c r="J584" s="317"/>
      <c r="K584" s="317"/>
      <c r="L584" s="179"/>
      <c r="M584" s="179"/>
    </row>
    <row r="585" spans="2:13" x14ac:dyDescent="0.2">
      <c r="B585" s="317"/>
      <c r="C585" s="317"/>
      <c r="D585" s="317"/>
      <c r="E585" s="317"/>
      <c r="F585" s="317"/>
      <c r="G585" s="317"/>
      <c r="H585" s="317"/>
      <c r="I585" s="317"/>
      <c r="J585" s="317"/>
      <c r="K585" s="317"/>
      <c r="L585" s="179"/>
      <c r="M585" s="179"/>
    </row>
    <row r="586" spans="2:13" x14ac:dyDescent="0.2">
      <c r="B586" s="317"/>
      <c r="C586" s="317"/>
      <c r="D586" s="317"/>
      <c r="E586" s="317"/>
      <c r="F586" s="317"/>
      <c r="G586" s="317"/>
      <c r="H586" s="317"/>
      <c r="I586" s="317"/>
      <c r="J586" s="317"/>
      <c r="K586" s="317"/>
      <c r="L586" s="179"/>
      <c r="M586" s="179"/>
    </row>
    <row r="587" spans="2:13" x14ac:dyDescent="0.2">
      <c r="B587" s="317"/>
      <c r="C587" s="317"/>
      <c r="D587" s="317"/>
      <c r="E587" s="317"/>
      <c r="F587" s="317"/>
      <c r="G587" s="317"/>
      <c r="H587" s="317"/>
      <c r="I587" s="317"/>
      <c r="J587" s="317"/>
      <c r="K587" s="317"/>
      <c r="L587" s="179"/>
      <c r="M587" s="179"/>
    </row>
    <row r="588" spans="2:13" x14ac:dyDescent="0.2">
      <c r="B588" s="317"/>
      <c r="C588" s="317"/>
      <c r="D588" s="317"/>
      <c r="E588" s="317"/>
      <c r="F588" s="317"/>
      <c r="G588" s="317"/>
      <c r="H588" s="317"/>
      <c r="I588" s="317"/>
      <c r="J588" s="317"/>
      <c r="K588" s="317"/>
      <c r="L588" s="179"/>
      <c r="M588" s="179"/>
    </row>
    <row r="589" spans="2:13" x14ac:dyDescent="0.2">
      <c r="B589" s="317"/>
      <c r="C589" s="317"/>
      <c r="D589" s="317"/>
      <c r="E589" s="317"/>
      <c r="F589" s="317"/>
      <c r="G589" s="317"/>
      <c r="H589" s="317"/>
      <c r="I589" s="317"/>
      <c r="J589" s="317"/>
      <c r="K589" s="317"/>
      <c r="L589" s="179"/>
      <c r="M589" s="179"/>
    </row>
    <row r="590" spans="2:13" x14ac:dyDescent="0.2">
      <c r="B590" s="317"/>
      <c r="C590" s="317"/>
      <c r="D590" s="317"/>
      <c r="E590" s="317"/>
      <c r="F590" s="317"/>
      <c r="G590" s="317"/>
      <c r="H590" s="317"/>
      <c r="I590" s="317"/>
      <c r="J590" s="317"/>
      <c r="K590" s="317"/>
      <c r="L590" s="179"/>
      <c r="M590" s="179"/>
    </row>
    <row r="591" spans="2:13" x14ac:dyDescent="0.2">
      <c r="B591" s="317"/>
      <c r="C591" s="317"/>
      <c r="D591" s="317"/>
      <c r="E591" s="317"/>
      <c r="F591" s="317"/>
      <c r="G591" s="317"/>
      <c r="H591" s="317"/>
      <c r="I591" s="317"/>
      <c r="J591" s="317"/>
      <c r="K591" s="317"/>
      <c r="L591" s="179"/>
      <c r="M591" s="179"/>
    </row>
    <row r="592" spans="2:13" x14ac:dyDescent="0.2">
      <c r="B592" s="317"/>
      <c r="C592" s="317"/>
      <c r="D592" s="317"/>
      <c r="E592" s="317"/>
      <c r="F592" s="317"/>
      <c r="G592" s="317"/>
      <c r="H592" s="317"/>
      <c r="I592" s="317"/>
      <c r="J592" s="317"/>
      <c r="K592" s="317"/>
      <c r="L592" s="179"/>
      <c r="M592" s="179"/>
    </row>
    <row r="593" spans="2:13" x14ac:dyDescent="0.2">
      <c r="B593" s="317"/>
      <c r="C593" s="317"/>
      <c r="D593" s="317"/>
      <c r="E593" s="317"/>
      <c r="F593" s="317"/>
      <c r="G593" s="317"/>
      <c r="H593" s="317"/>
      <c r="I593" s="317"/>
      <c r="J593" s="317"/>
      <c r="K593" s="317"/>
      <c r="L593" s="179"/>
      <c r="M593" s="179"/>
    </row>
    <row r="594" spans="2:13" x14ac:dyDescent="0.2">
      <c r="B594" s="317"/>
      <c r="C594" s="317"/>
      <c r="D594" s="317"/>
      <c r="E594" s="317"/>
      <c r="F594" s="317"/>
      <c r="G594" s="317"/>
      <c r="H594" s="317"/>
      <c r="I594" s="317"/>
      <c r="J594" s="317"/>
      <c r="K594" s="317"/>
      <c r="L594" s="179"/>
      <c r="M594" s="179"/>
    </row>
    <row r="595" spans="2:13" x14ac:dyDescent="0.2">
      <c r="B595" s="317"/>
      <c r="C595" s="317"/>
      <c r="D595" s="317"/>
      <c r="E595" s="317"/>
      <c r="F595" s="317"/>
      <c r="G595" s="317"/>
      <c r="H595" s="317"/>
      <c r="I595" s="317"/>
      <c r="J595" s="317"/>
      <c r="K595" s="317"/>
      <c r="L595" s="179"/>
      <c r="M595" s="179"/>
    </row>
    <row r="596" spans="2:13" x14ac:dyDescent="0.2">
      <c r="B596" s="317"/>
      <c r="C596" s="317"/>
      <c r="D596" s="317"/>
      <c r="E596" s="317"/>
      <c r="F596" s="317"/>
      <c r="G596" s="317"/>
      <c r="H596" s="317"/>
      <c r="I596" s="317"/>
      <c r="J596" s="317"/>
      <c r="K596" s="317"/>
      <c r="L596" s="179"/>
      <c r="M596" s="179"/>
    </row>
    <row r="597" spans="2:13" x14ac:dyDescent="0.2">
      <c r="B597" s="317"/>
      <c r="C597" s="317"/>
      <c r="D597" s="317"/>
      <c r="E597" s="317"/>
      <c r="F597" s="317"/>
      <c r="G597" s="317"/>
      <c r="H597" s="317"/>
      <c r="I597" s="317"/>
      <c r="J597" s="317"/>
      <c r="K597" s="317"/>
      <c r="L597" s="179"/>
      <c r="M597" s="179"/>
    </row>
    <row r="598" spans="2:13" x14ac:dyDescent="0.2">
      <c r="B598" s="317"/>
      <c r="C598" s="317"/>
      <c r="D598" s="317"/>
      <c r="E598" s="317"/>
      <c r="F598" s="317"/>
      <c r="G598" s="317"/>
      <c r="H598" s="317"/>
      <c r="I598" s="317"/>
      <c r="J598" s="317"/>
      <c r="K598" s="317"/>
      <c r="L598" s="179"/>
      <c r="M598" s="179"/>
    </row>
    <row r="599" spans="2:13" x14ac:dyDescent="0.2">
      <c r="B599" s="317"/>
      <c r="C599" s="317"/>
      <c r="D599" s="317"/>
      <c r="E599" s="317"/>
      <c r="F599" s="317"/>
      <c r="G599" s="317"/>
      <c r="H599" s="317"/>
      <c r="I599" s="317"/>
      <c r="J599" s="317"/>
      <c r="K599" s="317"/>
      <c r="L599" s="179"/>
      <c r="M599" s="179"/>
    </row>
    <row r="600" spans="2:13" x14ac:dyDescent="0.2">
      <c r="B600" s="317"/>
      <c r="C600" s="317"/>
      <c r="D600" s="317"/>
      <c r="E600" s="317"/>
      <c r="F600" s="317"/>
      <c r="G600" s="317"/>
      <c r="H600" s="317"/>
      <c r="I600" s="317"/>
      <c r="J600" s="317"/>
      <c r="K600" s="317"/>
      <c r="L600" s="179"/>
      <c r="M600" s="179"/>
    </row>
    <row r="601" spans="2:13" x14ac:dyDescent="0.2">
      <c r="B601" s="317"/>
      <c r="C601" s="317"/>
      <c r="D601" s="317"/>
      <c r="E601" s="317"/>
      <c r="F601" s="317"/>
      <c r="G601" s="317"/>
      <c r="H601" s="317"/>
      <c r="I601" s="317"/>
      <c r="J601" s="317"/>
      <c r="K601" s="317"/>
      <c r="L601" s="179"/>
      <c r="M601" s="179"/>
    </row>
    <row r="602" spans="2:13" x14ac:dyDescent="0.2">
      <c r="B602" s="317"/>
      <c r="C602" s="317"/>
      <c r="D602" s="317"/>
      <c r="E602" s="317"/>
      <c r="F602" s="317"/>
      <c r="G602" s="317"/>
      <c r="H602" s="317"/>
      <c r="I602" s="317"/>
      <c r="J602" s="317"/>
      <c r="K602" s="317"/>
      <c r="L602" s="179"/>
      <c r="M602" s="179"/>
    </row>
    <row r="603" spans="2:13" x14ac:dyDescent="0.2">
      <c r="B603" s="317"/>
      <c r="C603" s="317"/>
      <c r="D603" s="317"/>
      <c r="E603" s="317"/>
      <c r="F603" s="317"/>
      <c r="G603" s="317"/>
      <c r="H603" s="317"/>
      <c r="I603" s="317"/>
      <c r="J603" s="317"/>
      <c r="K603" s="317"/>
      <c r="L603" s="179"/>
      <c r="M603" s="179"/>
    </row>
    <row r="604" spans="2:13" x14ac:dyDescent="0.2">
      <c r="B604" s="317"/>
      <c r="C604" s="317"/>
      <c r="D604" s="317"/>
      <c r="E604" s="317"/>
      <c r="F604" s="317"/>
      <c r="G604" s="317"/>
      <c r="H604" s="317"/>
      <c r="I604" s="317"/>
      <c r="J604" s="317"/>
      <c r="K604" s="317"/>
      <c r="L604" s="179"/>
      <c r="M604" s="179"/>
    </row>
    <row r="605" spans="2:13" x14ac:dyDescent="0.2">
      <c r="B605" s="317"/>
      <c r="C605" s="317"/>
      <c r="D605" s="317"/>
      <c r="E605" s="317"/>
      <c r="F605" s="317"/>
      <c r="G605" s="317"/>
      <c r="H605" s="317"/>
      <c r="I605" s="317"/>
      <c r="J605" s="317"/>
      <c r="K605" s="317"/>
      <c r="L605" s="179"/>
      <c r="M605" s="179"/>
    </row>
    <row r="606" spans="2:13" x14ac:dyDescent="0.2">
      <c r="B606" s="317"/>
      <c r="C606" s="317"/>
      <c r="D606" s="317"/>
      <c r="E606" s="317"/>
      <c r="F606" s="317"/>
      <c r="G606" s="317"/>
      <c r="H606" s="317"/>
      <c r="I606" s="317"/>
      <c r="J606" s="317"/>
      <c r="K606" s="317"/>
      <c r="L606" s="179"/>
      <c r="M606" s="179"/>
    </row>
    <row r="607" spans="2:13" x14ac:dyDescent="0.2">
      <c r="B607" s="317"/>
      <c r="C607" s="317"/>
      <c r="D607" s="317"/>
      <c r="E607" s="317"/>
      <c r="F607" s="317"/>
      <c r="G607" s="317"/>
      <c r="H607" s="317"/>
      <c r="I607" s="317"/>
      <c r="J607" s="317"/>
      <c r="K607" s="317"/>
      <c r="L607" s="179"/>
      <c r="M607" s="179"/>
    </row>
    <row r="608" spans="2:13" x14ac:dyDescent="0.2">
      <c r="B608" s="317"/>
      <c r="C608" s="317"/>
      <c r="D608" s="317"/>
      <c r="E608" s="317"/>
      <c r="F608" s="317"/>
      <c r="G608" s="317"/>
      <c r="H608" s="317"/>
      <c r="I608" s="317"/>
      <c r="J608" s="317"/>
      <c r="K608" s="317"/>
      <c r="L608" s="179"/>
      <c r="M608" s="179"/>
    </row>
    <row r="609" spans="2:13" x14ac:dyDescent="0.2">
      <c r="B609" s="317"/>
      <c r="C609" s="317"/>
      <c r="D609" s="317"/>
      <c r="E609" s="317"/>
      <c r="F609" s="317"/>
      <c r="G609" s="317"/>
      <c r="H609" s="317"/>
      <c r="I609" s="317"/>
      <c r="J609" s="317"/>
      <c r="K609" s="317"/>
      <c r="L609" s="179"/>
      <c r="M609" s="179"/>
    </row>
    <row r="610" spans="2:13" x14ac:dyDescent="0.2">
      <c r="B610" s="317"/>
      <c r="C610" s="317"/>
      <c r="D610" s="317"/>
      <c r="E610" s="317"/>
      <c r="F610" s="317"/>
      <c r="G610" s="317"/>
      <c r="H610" s="317"/>
      <c r="I610" s="317"/>
      <c r="J610" s="317"/>
      <c r="K610" s="317"/>
      <c r="L610" s="179"/>
      <c r="M610" s="179"/>
    </row>
    <row r="611" spans="2:13" x14ac:dyDescent="0.2">
      <c r="B611" s="317"/>
      <c r="C611" s="317"/>
      <c r="D611" s="317"/>
      <c r="E611" s="317"/>
      <c r="F611" s="317"/>
      <c r="G611" s="317"/>
      <c r="H611" s="317"/>
      <c r="I611" s="317"/>
      <c r="J611" s="317"/>
      <c r="K611" s="317"/>
      <c r="L611" s="179"/>
      <c r="M611" s="179"/>
    </row>
    <row r="612" spans="2:13" x14ac:dyDescent="0.2">
      <c r="B612" s="317"/>
      <c r="C612" s="317"/>
      <c r="D612" s="317"/>
      <c r="E612" s="317"/>
      <c r="F612" s="317"/>
      <c r="G612" s="317"/>
      <c r="H612" s="317"/>
      <c r="I612" s="317"/>
      <c r="J612" s="317"/>
      <c r="K612" s="317"/>
      <c r="L612" s="179"/>
      <c r="M612" s="179"/>
    </row>
    <row r="613" spans="2:13" x14ac:dyDescent="0.2">
      <c r="B613" s="317"/>
      <c r="C613" s="317"/>
      <c r="D613" s="317"/>
      <c r="E613" s="317"/>
      <c r="F613" s="317"/>
      <c r="G613" s="317"/>
      <c r="H613" s="317"/>
      <c r="I613" s="317"/>
      <c r="J613" s="317"/>
      <c r="K613" s="317"/>
      <c r="L613" s="179"/>
      <c r="M613" s="179"/>
    </row>
    <row r="614" spans="2:13" x14ac:dyDescent="0.2">
      <c r="B614" s="317"/>
      <c r="C614" s="317"/>
      <c r="D614" s="317"/>
      <c r="E614" s="317"/>
      <c r="F614" s="317"/>
      <c r="G614" s="317"/>
      <c r="H614" s="317"/>
      <c r="I614" s="317"/>
      <c r="J614" s="317"/>
      <c r="K614" s="317"/>
      <c r="L614" s="179"/>
      <c r="M614" s="179"/>
    </row>
    <row r="615" spans="2:13" x14ac:dyDescent="0.2">
      <c r="B615" s="317"/>
      <c r="C615" s="317"/>
      <c r="D615" s="317"/>
      <c r="E615" s="317"/>
      <c r="F615" s="317"/>
      <c r="G615" s="317"/>
      <c r="H615" s="317"/>
      <c r="I615" s="317"/>
      <c r="J615" s="317"/>
      <c r="K615" s="317"/>
      <c r="L615" s="179"/>
      <c r="M615" s="179"/>
    </row>
    <row r="616" spans="2:13" x14ac:dyDescent="0.2">
      <c r="B616" s="317"/>
      <c r="C616" s="317"/>
      <c r="D616" s="317"/>
      <c r="E616" s="317"/>
      <c r="F616" s="317"/>
      <c r="G616" s="317"/>
      <c r="H616" s="317"/>
      <c r="I616" s="317"/>
      <c r="J616" s="317"/>
      <c r="K616" s="317"/>
      <c r="L616" s="179"/>
      <c r="M616" s="179"/>
    </row>
    <row r="617" spans="2:13" x14ac:dyDescent="0.2">
      <c r="B617" s="317"/>
      <c r="C617" s="317"/>
      <c r="D617" s="317"/>
      <c r="E617" s="317"/>
      <c r="F617" s="317"/>
      <c r="G617" s="317"/>
      <c r="H617" s="317"/>
      <c r="I617" s="317"/>
      <c r="J617" s="317"/>
      <c r="K617" s="317"/>
      <c r="L617" s="179"/>
      <c r="M617" s="179"/>
    </row>
    <row r="618" spans="2:13" x14ac:dyDescent="0.2">
      <c r="B618" s="317"/>
      <c r="C618" s="317"/>
      <c r="D618" s="317"/>
      <c r="E618" s="317"/>
      <c r="F618" s="317"/>
      <c r="G618" s="317"/>
      <c r="H618" s="317"/>
      <c r="I618" s="317"/>
      <c r="J618" s="317"/>
      <c r="K618" s="317"/>
      <c r="L618" s="179"/>
      <c r="M618" s="179"/>
    </row>
    <row r="619" spans="2:13" x14ac:dyDescent="0.2">
      <c r="B619" s="317"/>
      <c r="C619" s="317"/>
      <c r="D619" s="317"/>
      <c r="E619" s="317"/>
      <c r="F619" s="317"/>
      <c r="G619" s="317"/>
      <c r="H619" s="317"/>
      <c r="I619" s="317"/>
      <c r="J619" s="317"/>
      <c r="K619" s="317"/>
      <c r="L619" s="179"/>
      <c r="M619" s="179"/>
    </row>
    <row r="620" spans="2:13" x14ac:dyDescent="0.2">
      <c r="B620" s="317"/>
      <c r="C620" s="317"/>
      <c r="D620" s="317"/>
      <c r="E620" s="317"/>
      <c r="F620" s="317"/>
      <c r="G620" s="317"/>
      <c r="H620" s="317"/>
      <c r="I620" s="317"/>
      <c r="J620" s="317"/>
      <c r="K620" s="317"/>
      <c r="L620" s="179"/>
      <c r="M620" s="179"/>
    </row>
    <row r="621" spans="2:13" x14ac:dyDescent="0.2">
      <c r="B621" s="317"/>
      <c r="C621" s="317"/>
      <c r="D621" s="317"/>
      <c r="E621" s="317"/>
      <c r="F621" s="317"/>
      <c r="G621" s="317"/>
      <c r="H621" s="317"/>
      <c r="I621" s="317"/>
      <c r="J621" s="317"/>
      <c r="K621" s="317"/>
      <c r="L621" s="179"/>
      <c r="M621" s="179"/>
    </row>
    <row r="622" spans="2:13" x14ac:dyDescent="0.2">
      <c r="B622" s="317"/>
      <c r="C622" s="317"/>
      <c r="D622" s="317"/>
      <c r="E622" s="317"/>
      <c r="F622" s="317"/>
      <c r="G622" s="317"/>
      <c r="H622" s="317"/>
      <c r="I622" s="317"/>
      <c r="J622" s="317"/>
      <c r="K622" s="317"/>
      <c r="L622" s="179"/>
      <c r="M622" s="179"/>
    </row>
    <row r="623" spans="2:13" x14ac:dyDescent="0.2">
      <c r="B623" s="317"/>
      <c r="C623" s="317"/>
      <c r="D623" s="317"/>
      <c r="E623" s="317"/>
      <c r="F623" s="317"/>
      <c r="G623" s="317"/>
      <c r="H623" s="317"/>
      <c r="I623" s="317"/>
      <c r="J623" s="317"/>
      <c r="K623" s="317"/>
      <c r="L623" s="179"/>
      <c r="M623" s="179"/>
    </row>
    <row r="624" spans="2:13" x14ac:dyDescent="0.2">
      <c r="B624" s="317"/>
      <c r="C624" s="317"/>
      <c r="D624" s="317"/>
      <c r="E624" s="317"/>
      <c r="F624" s="317"/>
      <c r="G624" s="317"/>
      <c r="H624" s="317"/>
      <c r="I624" s="317"/>
      <c r="J624" s="317"/>
      <c r="K624" s="317"/>
      <c r="L624" s="179"/>
      <c r="M624" s="179"/>
    </row>
    <row r="625" spans="2:13" x14ac:dyDescent="0.2">
      <c r="B625" s="317"/>
      <c r="C625" s="317"/>
      <c r="D625" s="317"/>
      <c r="E625" s="317"/>
      <c r="F625" s="317"/>
      <c r="G625" s="317"/>
      <c r="H625" s="317"/>
      <c r="I625" s="317"/>
      <c r="J625" s="317"/>
      <c r="K625" s="317"/>
      <c r="L625" s="179"/>
      <c r="M625" s="179"/>
    </row>
    <row r="626" spans="2:13" x14ac:dyDescent="0.2">
      <c r="B626" s="317"/>
      <c r="C626" s="317"/>
      <c r="D626" s="317"/>
      <c r="E626" s="317"/>
      <c r="F626" s="317"/>
      <c r="G626" s="317"/>
      <c r="H626" s="317"/>
      <c r="I626" s="317"/>
      <c r="J626" s="317"/>
      <c r="K626" s="317"/>
      <c r="L626" s="179"/>
      <c r="M626" s="179"/>
    </row>
    <row r="627" spans="2:13" x14ac:dyDescent="0.2">
      <c r="B627" s="317"/>
      <c r="C627" s="317"/>
      <c r="D627" s="317"/>
      <c r="E627" s="317"/>
      <c r="F627" s="317"/>
      <c r="G627" s="317"/>
      <c r="H627" s="317"/>
      <c r="I627" s="317"/>
      <c r="J627" s="317"/>
      <c r="K627" s="317"/>
      <c r="L627" s="179"/>
      <c r="M627" s="179"/>
    </row>
    <row r="628" spans="2:13" x14ac:dyDescent="0.2">
      <c r="B628" s="317"/>
      <c r="C628" s="317"/>
      <c r="D628" s="317"/>
      <c r="E628" s="317"/>
      <c r="F628" s="317"/>
      <c r="G628" s="317"/>
      <c r="H628" s="317"/>
      <c r="I628" s="317"/>
      <c r="J628" s="317"/>
      <c r="K628" s="317"/>
      <c r="L628" s="179"/>
      <c r="M628" s="179"/>
    </row>
    <row r="629" spans="2:13" x14ac:dyDescent="0.2">
      <c r="B629" s="317"/>
      <c r="C629" s="317"/>
      <c r="D629" s="317"/>
      <c r="E629" s="317"/>
      <c r="F629" s="317"/>
      <c r="G629" s="317"/>
      <c r="H629" s="317"/>
      <c r="I629" s="317"/>
      <c r="J629" s="317"/>
      <c r="K629" s="317"/>
      <c r="L629" s="179"/>
      <c r="M629" s="179"/>
    </row>
    <row r="630" spans="2:13" x14ac:dyDescent="0.2">
      <c r="B630" s="317"/>
      <c r="C630" s="317"/>
      <c r="D630" s="317"/>
      <c r="E630" s="317"/>
      <c r="F630" s="317"/>
      <c r="G630" s="317"/>
      <c r="H630" s="317"/>
      <c r="I630" s="317"/>
      <c r="J630" s="317"/>
      <c r="K630" s="317"/>
      <c r="L630" s="179"/>
      <c r="M630" s="179"/>
    </row>
    <row r="631" spans="2:13" x14ac:dyDescent="0.2">
      <c r="B631" s="317"/>
      <c r="C631" s="317"/>
      <c r="D631" s="317"/>
      <c r="E631" s="317"/>
      <c r="F631" s="317"/>
      <c r="G631" s="317"/>
      <c r="H631" s="317"/>
      <c r="I631" s="317"/>
      <c r="J631" s="317"/>
      <c r="K631" s="317"/>
      <c r="L631" s="179"/>
      <c r="M631" s="179"/>
    </row>
    <row r="632" spans="2:13" x14ac:dyDescent="0.2">
      <c r="B632" s="317"/>
      <c r="C632" s="317"/>
      <c r="D632" s="317"/>
      <c r="E632" s="317"/>
      <c r="F632" s="317"/>
      <c r="G632" s="317"/>
      <c r="H632" s="317"/>
      <c r="I632" s="317"/>
      <c r="J632" s="317"/>
      <c r="K632" s="317"/>
      <c r="L632" s="179"/>
      <c r="M632" s="179"/>
    </row>
    <row r="633" spans="2:13" x14ac:dyDescent="0.2">
      <c r="B633" s="317"/>
      <c r="C633" s="317"/>
      <c r="D633" s="317"/>
      <c r="E633" s="317"/>
      <c r="F633" s="317"/>
      <c r="G633" s="317"/>
      <c r="H633" s="317"/>
      <c r="I633" s="317"/>
      <c r="J633" s="317"/>
      <c r="K633" s="317"/>
      <c r="L633" s="179"/>
      <c r="M633" s="179"/>
    </row>
    <row r="634" spans="2:13" x14ac:dyDescent="0.2">
      <c r="B634" s="317"/>
      <c r="C634" s="317"/>
      <c r="D634" s="317"/>
      <c r="E634" s="317"/>
      <c r="F634" s="317"/>
      <c r="G634" s="317"/>
      <c r="H634" s="317"/>
      <c r="I634" s="317"/>
      <c r="J634" s="317"/>
      <c r="K634" s="317"/>
      <c r="L634" s="179"/>
      <c r="M634" s="179"/>
    </row>
    <row r="635" spans="2:13" x14ac:dyDescent="0.2">
      <c r="B635" s="317"/>
      <c r="C635" s="317"/>
      <c r="D635" s="317"/>
      <c r="E635" s="317"/>
      <c r="F635" s="317"/>
      <c r="G635" s="317"/>
      <c r="H635" s="317"/>
      <c r="I635" s="317"/>
      <c r="J635" s="317"/>
      <c r="K635" s="317"/>
      <c r="L635" s="179"/>
      <c r="M635" s="179"/>
    </row>
    <row r="636" spans="2:13" x14ac:dyDescent="0.2">
      <c r="B636" s="317"/>
      <c r="C636" s="317"/>
      <c r="D636" s="317"/>
      <c r="E636" s="317"/>
      <c r="F636" s="317"/>
      <c r="G636" s="317"/>
      <c r="H636" s="317"/>
      <c r="I636" s="317"/>
      <c r="J636" s="317"/>
      <c r="K636" s="317"/>
      <c r="L636" s="179"/>
      <c r="M636" s="179"/>
    </row>
    <row r="637" spans="2:13" x14ac:dyDescent="0.2">
      <c r="B637" s="317"/>
      <c r="C637" s="317"/>
      <c r="D637" s="317"/>
      <c r="E637" s="317"/>
      <c r="F637" s="317"/>
      <c r="G637" s="317"/>
      <c r="H637" s="317"/>
      <c r="I637" s="317"/>
      <c r="J637" s="317"/>
      <c r="K637" s="317"/>
      <c r="L637" s="179"/>
      <c r="M637" s="179"/>
    </row>
    <row r="638" spans="2:13" x14ac:dyDescent="0.2">
      <c r="B638" s="317"/>
      <c r="C638" s="317"/>
      <c r="D638" s="317"/>
      <c r="E638" s="317"/>
      <c r="F638" s="317"/>
      <c r="G638" s="317"/>
      <c r="H638" s="317"/>
      <c r="I638" s="317"/>
      <c r="J638" s="317"/>
      <c r="K638" s="317"/>
      <c r="L638" s="179"/>
      <c r="M638" s="179"/>
    </row>
    <row r="639" spans="2:13" x14ac:dyDescent="0.2">
      <c r="B639" s="317"/>
      <c r="C639" s="317"/>
      <c r="D639" s="317"/>
      <c r="E639" s="317"/>
      <c r="F639" s="317"/>
      <c r="G639" s="317"/>
      <c r="H639" s="317"/>
      <c r="I639" s="317"/>
      <c r="J639" s="317"/>
      <c r="K639" s="317"/>
      <c r="L639" s="179"/>
      <c r="M639" s="179"/>
    </row>
    <row r="640" spans="2:13" x14ac:dyDescent="0.2">
      <c r="B640" s="317"/>
      <c r="C640" s="317"/>
      <c r="D640" s="317"/>
      <c r="E640" s="317"/>
      <c r="F640" s="317"/>
      <c r="G640" s="317"/>
      <c r="H640" s="317"/>
      <c r="I640" s="317"/>
      <c r="J640" s="317"/>
      <c r="K640" s="317"/>
      <c r="L640" s="179"/>
      <c r="M640" s="179"/>
    </row>
    <row r="641" spans="2:13" x14ac:dyDescent="0.2">
      <c r="B641" s="317"/>
      <c r="C641" s="317"/>
      <c r="D641" s="317"/>
      <c r="E641" s="317"/>
      <c r="F641" s="317"/>
      <c r="G641" s="317"/>
      <c r="H641" s="317"/>
      <c r="I641" s="317"/>
      <c r="J641" s="317"/>
      <c r="K641" s="317"/>
      <c r="L641" s="179"/>
      <c r="M641" s="179"/>
    </row>
    <row r="642" spans="2:13" x14ac:dyDescent="0.2">
      <c r="B642" s="317"/>
      <c r="C642" s="317"/>
      <c r="D642" s="317"/>
      <c r="E642" s="317"/>
      <c r="F642" s="317"/>
      <c r="G642" s="317"/>
      <c r="H642" s="317"/>
      <c r="I642" s="317"/>
      <c r="J642" s="317"/>
      <c r="K642" s="317"/>
      <c r="L642" s="179"/>
      <c r="M642" s="179"/>
    </row>
    <row r="643" spans="2:13" x14ac:dyDescent="0.2">
      <c r="B643" s="317"/>
      <c r="C643" s="317"/>
      <c r="D643" s="317"/>
      <c r="E643" s="317"/>
      <c r="F643" s="317"/>
      <c r="G643" s="317"/>
      <c r="H643" s="317"/>
      <c r="I643" s="317"/>
      <c r="J643" s="317"/>
      <c r="K643" s="317"/>
      <c r="L643" s="179"/>
      <c r="M643" s="179"/>
    </row>
    <row r="644" spans="2:13" x14ac:dyDescent="0.2">
      <c r="B644" s="317"/>
      <c r="C644" s="317"/>
      <c r="D644" s="317"/>
      <c r="E644" s="317"/>
      <c r="F644" s="317"/>
      <c r="G644" s="317"/>
      <c r="H644" s="317"/>
      <c r="I644" s="317"/>
      <c r="J644" s="317"/>
      <c r="K644" s="317"/>
      <c r="L644" s="179"/>
      <c r="M644" s="179"/>
    </row>
    <row r="645" spans="2:13" x14ac:dyDescent="0.2">
      <c r="B645" s="317"/>
      <c r="C645" s="317"/>
      <c r="D645" s="317"/>
      <c r="E645" s="317"/>
      <c r="F645" s="317"/>
      <c r="G645" s="317"/>
      <c r="H645" s="317"/>
      <c r="I645" s="317"/>
      <c r="J645" s="317"/>
      <c r="K645" s="317"/>
      <c r="L645" s="179"/>
      <c r="M645" s="179"/>
    </row>
    <row r="646" spans="2:13" x14ac:dyDescent="0.2">
      <c r="B646" s="317"/>
      <c r="C646" s="317"/>
      <c r="D646" s="317"/>
      <c r="E646" s="317"/>
      <c r="F646" s="317"/>
      <c r="G646" s="317"/>
      <c r="H646" s="317"/>
      <c r="I646" s="317"/>
      <c r="J646" s="317"/>
      <c r="K646" s="317"/>
      <c r="L646" s="179"/>
      <c r="M646" s="179"/>
    </row>
    <row r="647" spans="2:13" x14ac:dyDescent="0.2">
      <c r="B647" s="317"/>
      <c r="C647" s="317"/>
      <c r="D647" s="317"/>
      <c r="E647" s="317"/>
      <c r="F647" s="317"/>
      <c r="G647" s="317"/>
      <c r="H647" s="317"/>
      <c r="I647" s="317"/>
      <c r="J647" s="317"/>
      <c r="K647" s="317"/>
      <c r="L647" s="179"/>
      <c r="M647" s="179"/>
    </row>
    <row r="648" spans="2:13" x14ac:dyDescent="0.2">
      <c r="B648" s="317"/>
      <c r="C648" s="317"/>
      <c r="D648" s="317"/>
      <c r="E648" s="317"/>
      <c r="F648" s="317"/>
      <c r="G648" s="317"/>
      <c r="H648" s="317"/>
      <c r="I648" s="317"/>
      <c r="J648" s="317"/>
      <c r="K648" s="317"/>
      <c r="L648" s="179"/>
      <c r="M648" s="179"/>
    </row>
    <row r="649" spans="2:13" x14ac:dyDescent="0.2">
      <c r="B649" s="317"/>
      <c r="C649" s="317"/>
      <c r="D649" s="317"/>
      <c r="E649" s="317"/>
      <c r="F649" s="317"/>
      <c r="G649" s="317"/>
      <c r="H649" s="317"/>
      <c r="I649" s="317"/>
      <c r="J649" s="317"/>
      <c r="K649" s="317"/>
      <c r="L649" s="179"/>
      <c r="M649" s="179"/>
    </row>
    <row r="650" spans="2:13" x14ac:dyDescent="0.2">
      <c r="B650" s="317"/>
      <c r="C650" s="317"/>
      <c r="D650" s="317"/>
      <c r="E650" s="317"/>
      <c r="F650" s="317"/>
      <c r="G650" s="317"/>
      <c r="H650" s="317"/>
      <c r="I650" s="317"/>
      <c r="J650" s="317"/>
      <c r="K650" s="317"/>
      <c r="L650" s="179"/>
      <c r="M650" s="179"/>
    </row>
    <row r="651" spans="2:13" x14ac:dyDescent="0.2">
      <c r="B651" s="317"/>
      <c r="C651" s="317"/>
      <c r="D651" s="317"/>
      <c r="E651" s="317"/>
      <c r="F651" s="317"/>
      <c r="G651" s="317"/>
      <c r="H651" s="317"/>
      <c r="I651" s="317"/>
      <c r="J651" s="317"/>
      <c r="K651" s="317"/>
      <c r="L651" s="179"/>
      <c r="M651" s="179"/>
    </row>
    <row r="652" spans="2:13" x14ac:dyDescent="0.2">
      <c r="B652" s="317"/>
      <c r="C652" s="317"/>
      <c r="D652" s="317"/>
      <c r="E652" s="317"/>
      <c r="F652" s="317"/>
      <c r="G652" s="317"/>
      <c r="H652" s="317"/>
      <c r="I652" s="317"/>
      <c r="J652" s="317"/>
      <c r="K652" s="317"/>
      <c r="L652" s="179"/>
      <c r="M652" s="179"/>
    </row>
    <row r="653" spans="2:13" x14ac:dyDescent="0.2">
      <c r="B653" s="317"/>
      <c r="C653" s="317"/>
      <c r="D653" s="317"/>
      <c r="E653" s="317"/>
      <c r="F653" s="317"/>
      <c r="G653" s="317"/>
      <c r="H653" s="317"/>
      <c r="I653" s="317"/>
      <c r="J653" s="317"/>
      <c r="K653" s="317"/>
      <c r="L653" s="179"/>
      <c r="M653" s="179"/>
    </row>
    <row r="654" spans="2:13" x14ac:dyDescent="0.2">
      <c r="B654" s="317"/>
      <c r="C654" s="317"/>
      <c r="D654" s="317"/>
      <c r="E654" s="317"/>
      <c r="F654" s="317"/>
      <c r="G654" s="317"/>
      <c r="H654" s="317"/>
      <c r="I654" s="317"/>
      <c r="J654" s="317"/>
      <c r="K654" s="317"/>
      <c r="L654" s="179"/>
      <c r="M654" s="179"/>
    </row>
    <row r="655" spans="2:13" x14ac:dyDescent="0.2">
      <c r="B655" s="317"/>
      <c r="C655" s="317"/>
      <c r="D655" s="317"/>
      <c r="E655" s="317"/>
      <c r="F655" s="317"/>
      <c r="G655" s="317"/>
      <c r="H655" s="317"/>
      <c r="I655" s="317"/>
      <c r="J655" s="317"/>
      <c r="K655" s="317"/>
      <c r="L655" s="179"/>
      <c r="M655" s="179"/>
    </row>
    <row r="656" spans="2:13" x14ac:dyDescent="0.2">
      <c r="B656" s="317"/>
      <c r="C656" s="317"/>
      <c r="D656" s="317"/>
      <c r="E656" s="317"/>
      <c r="F656" s="317"/>
      <c r="G656" s="317"/>
      <c r="H656" s="317"/>
      <c r="I656" s="317"/>
      <c r="J656" s="317"/>
      <c r="K656" s="317"/>
      <c r="L656" s="179"/>
      <c r="M656" s="179"/>
    </row>
    <row r="657" spans="2:13" x14ac:dyDescent="0.2">
      <c r="B657" s="317"/>
      <c r="C657" s="317"/>
      <c r="D657" s="317"/>
      <c r="E657" s="317"/>
      <c r="F657" s="317"/>
      <c r="G657" s="317"/>
      <c r="H657" s="317"/>
      <c r="I657" s="317"/>
      <c r="J657" s="317"/>
      <c r="K657" s="317"/>
      <c r="L657" s="179"/>
      <c r="M657" s="179"/>
    </row>
    <row r="658" spans="2:13" x14ac:dyDescent="0.2">
      <c r="B658" s="317"/>
      <c r="C658" s="317"/>
      <c r="D658" s="317"/>
      <c r="E658" s="317"/>
      <c r="F658" s="317"/>
      <c r="G658" s="317"/>
      <c r="H658" s="317"/>
      <c r="I658" s="317"/>
      <c r="J658" s="317"/>
      <c r="K658" s="317"/>
      <c r="L658" s="179"/>
      <c r="M658" s="179"/>
    </row>
    <row r="659" spans="2:13" x14ac:dyDescent="0.2">
      <c r="B659" s="317"/>
      <c r="C659" s="317"/>
      <c r="D659" s="317"/>
      <c r="E659" s="317"/>
      <c r="F659" s="317"/>
      <c r="G659" s="317"/>
      <c r="H659" s="317"/>
      <c r="I659" s="317"/>
      <c r="J659" s="317"/>
      <c r="K659" s="317"/>
      <c r="L659" s="179"/>
      <c r="M659" s="179"/>
    </row>
    <row r="660" spans="2:13" x14ac:dyDescent="0.2">
      <c r="B660" s="317"/>
      <c r="C660" s="317"/>
      <c r="D660" s="317"/>
      <c r="E660" s="317"/>
      <c r="F660" s="317"/>
      <c r="G660" s="317"/>
      <c r="H660" s="317"/>
      <c r="I660" s="317"/>
      <c r="J660" s="317"/>
      <c r="K660" s="317"/>
      <c r="L660" s="179"/>
      <c r="M660" s="179"/>
    </row>
    <row r="661" spans="2:13" x14ac:dyDescent="0.2">
      <c r="B661" s="317"/>
      <c r="C661" s="317"/>
      <c r="D661" s="317"/>
      <c r="E661" s="317"/>
      <c r="F661" s="317"/>
      <c r="G661" s="317"/>
      <c r="H661" s="317"/>
      <c r="I661" s="317"/>
      <c r="J661" s="317"/>
      <c r="K661" s="317"/>
      <c r="L661" s="179"/>
      <c r="M661" s="179"/>
    </row>
    <row r="662" spans="2:13" x14ac:dyDescent="0.2">
      <c r="B662" s="317"/>
      <c r="C662" s="317"/>
      <c r="D662" s="317"/>
      <c r="E662" s="317"/>
      <c r="F662" s="317"/>
      <c r="G662" s="317"/>
      <c r="H662" s="317"/>
      <c r="I662" s="317"/>
      <c r="J662" s="317"/>
      <c r="K662" s="317"/>
      <c r="L662" s="179"/>
      <c r="M662" s="179"/>
    </row>
    <row r="663" spans="2:13" x14ac:dyDescent="0.2">
      <c r="B663" s="317"/>
      <c r="C663" s="317"/>
      <c r="D663" s="317"/>
      <c r="E663" s="317"/>
      <c r="F663" s="317"/>
      <c r="G663" s="317"/>
      <c r="H663" s="317"/>
      <c r="I663" s="317"/>
      <c r="J663" s="317"/>
      <c r="K663" s="317"/>
      <c r="L663" s="179"/>
      <c r="M663" s="179"/>
    </row>
    <row r="664" spans="2:13" x14ac:dyDescent="0.2">
      <c r="B664" s="317"/>
      <c r="C664" s="317"/>
      <c r="D664" s="317"/>
      <c r="E664" s="317"/>
      <c r="F664" s="317"/>
      <c r="G664" s="317"/>
      <c r="H664" s="317"/>
      <c r="I664" s="317"/>
      <c r="J664" s="317"/>
      <c r="K664" s="317"/>
      <c r="L664" s="179"/>
      <c r="M664" s="179"/>
    </row>
    <row r="665" spans="2:13" x14ac:dyDescent="0.2">
      <c r="B665" s="317"/>
      <c r="C665" s="317"/>
      <c r="D665" s="317"/>
      <c r="E665" s="317"/>
      <c r="F665" s="317"/>
      <c r="G665" s="317"/>
      <c r="H665" s="317"/>
      <c r="I665" s="317"/>
      <c r="J665" s="317"/>
      <c r="K665" s="317"/>
      <c r="L665" s="179"/>
      <c r="M665" s="179"/>
    </row>
    <row r="666" spans="2:13" x14ac:dyDescent="0.2">
      <c r="B666" s="317"/>
      <c r="C666" s="317"/>
      <c r="D666" s="317"/>
      <c r="E666" s="317"/>
      <c r="F666" s="317"/>
      <c r="G666" s="317"/>
      <c r="H666" s="317"/>
      <c r="I666" s="317"/>
      <c r="J666" s="317"/>
      <c r="K666" s="317"/>
      <c r="L666" s="179"/>
      <c r="M666" s="179"/>
    </row>
    <row r="667" spans="2:13" x14ac:dyDescent="0.2">
      <c r="B667" s="317"/>
      <c r="C667" s="317"/>
      <c r="D667" s="317"/>
      <c r="E667" s="317"/>
      <c r="F667" s="317"/>
      <c r="G667" s="317"/>
      <c r="H667" s="317"/>
      <c r="I667" s="317"/>
      <c r="J667" s="317"/>
      <c r="K667" s="317"/>
      <c r="L667" s="179"/>
      <c r="M667" s="179"/>
    </row>
    <row r="668" spans="2:13" x14ac:dyDescent="0.2">
      <c r="B668" s="317"/>
      <c r="C668" s="317"/>
      <c r="D668" s="317"/>
      <c r="E668" s="317"/>
      <c r="F668" s="317"/>
      <c r="G668" s="317"/>
      <c r="H668" s="317"/>
      <c r="I668" s="317"/>
      <c r="J668" s="317"/>
      <c r="K668" s="317"/>
      <c r="L668" s="179"/>
      <c r="M668" s="179"/>
    </row>
    <row r="669" spans="2:13" x14ac:dyDescent="0.2">
      <c r="B669" s="317"/>
      <c r="C669" s="317"/>
      <c r="D669" s="317"/>
      <c r="E669" s="317"/>
      <c r="F669" s="317"/>
      <c r="G669" s="317"/>
      <c r="H669" s="317"/>
      <c r="I669" s="317"/>
      <c r="J669" s="317"/>
      <c r="K669" s="317"/>
      <c r="L669" s="179"/>
      <c r="M669" s="179"/>
    </row>
    <row r="670" spans="2:13" x14ac:dyDescent="0.2">
      <c r="B670" s="317"/>
      <c r="C670" s="317"/>
      <c r="D670" s="317"/>
      <c r="E670" s="317"/>
      <c r="F670" s="317"/>
      <c r="G670" s="317"/>
      <c r="H670" s="317"/>
      <c r="I670" s="317"/>
      <c r="J670" s="317"/>
      <c r="K670" s="317"/>
      <c r="L670" s="179"/>
      <c r="M670" s="179"/>
    </row>
    <row r="671" spans="2:13" x14ac:dyDescent="0.2">
      <c r="B671" s="317"/>
      <c r="C671" s="317"/>
      <c r="D671" s="317"/>
      <c r="E671" s="317"/>
      <c r="F671" s="317"/>
      <c r="G671" s="317"/>
      <c r="H671" s="317"/>
      <c r="I671" s="317"/>
      <c r="J671" s="317"/>
      <c r="K671" s="317"/>
      <c r="L671" s="179"/>
      <c r="M671" s="179"/>
    </row>
    <row r="672" spans="2:13" x14ac:dyDescent="0.2">
      <c r="B672" s="317"/>
      <c r="C672" s="317"/>
      <c r="D672" s="317"/>
      <c r="E672" s="317"/>
      <c r="F672" s="317"/>
      <c r="G672" s="317"/>
      <c r="H672" s="317"/>
      <c r="I672" s="317"/>
      <c r="J672" s="317"/>
      <c r="K672" s="317"/>
      <c r="L672" s="179"/>
      <c r="M672" s="179"/>
    </row>
    <row r="673" spans="2:13" x14ac:dyDescent="0.2">
      <c r="B673" s="317"/>
      <c r="C673" s="317"/>
      <c r="D673" s="317"/>
      <c r="E673" s="317"/>
      <c r="F673" s="317"/>
      <c r="G673" s="317"/>
      <c r="H673" s="317"/>
      <c r="I673" s="317"/>
      <c r="J673" s="317"/>
      <c r="K673" s="317"/>
      <c r="L673" s="179"/>
      <c r="M673" s="179"/>
    </row>
    <row r="674" spans="2:13" x14ac:dyDescent="0.2">
      <c r="B674" s="317"/>
      <c r="C674" s="317"/>
      <c r="D674" s="317"/>
      <c r="E674" s="317"/>
      <c r="F674" s="317"/>
      <c r="G674" s="317"/>
      <c r="H674" s="317"/>
      <c r="I674" s="317"/>
      <c r="J674" s="317"/>
      <c r="K674" s="317"/>
      <c r="L674" s="179"/>
      <c r="M674" s="179"/>
    </row>
    <row r="675" spans="2:13" x14ac:dyDescent="0.2">
      <c r="B675" s="317"/>
      <c r="C675" s="317"/>
      <c r="D675" s="317"/>
      <c r="E675" s="317"/>
      <c r="F675" s="317"/>
      <c r="G675" s="317"/>
      <c r="H675" s="317"/>
      <c r="I675" s="317"/>
      <c r="J675" s="317"/>
      <c r="K675" s="317"/>
      <c r="L675" s="179"/>
      <c r="M675" s="179"/>
    </row>
    <row r="676" spans="2:13" x14ac:dyDescent="0.2">
      <c r="B676" s="317"/>
      <c r="C676" s="317"/>
      <c r="D676" s="317"/>
      <c r="E676" s="317"/>
      <c r="F676" s="317"/>
      <c r="G676" s="317"/>
      <c r="H676" s="317"/>
      <c r="I676" s="317"/>
      <c r="J676" s="317"/>
      <c r="K676" s="317"/>
      <c r="L676" s="179"/>
      <c r="M676" s="179"/>
    </row>
    <row r="677" spans="2:13" x14ac:dyDescent="0.2">
      <c r="B677" s="317"/>
      <c r="C677" s="317"/>
      <c r="D677" s="317"/>
      <c r="E677" s="317"/>
      <c r="F677" s="317"/>
      <c r="G677" s="317"/>
      <c r="H677" s="317"/>
      <c r="I677" s="317"/>
      <c r="J677" s="317"/>
      <c r="K677" s="317"/>
      <c r="L677" s="179"/>
      <c r="M677" s="179"/>
    </row>
    <row r="678" spans="2:13" x14ac:dyDescent="0.2">
      <c r="B678" s="317"/>
      <c r="C678" s="317"/>
      <c r="D678" s="317"/>
      <c r="E678" s="317"/>
      <c r="F678" s="317"/>
      <c r="G678" s="317"/>
      <c r="H678" s="317"/>
      <c r="I678" s="317"/>
      <c r="J678" s="317"/>
      <c r="K678" s="317"/>
      <c r="L678" s="179"/>
      <c r="M678" s="179"/>
    </row>
    <row r="679" spans="2:13" x14ac:dyDescent="0.2">
      <c r="B679" s="317"/>
      <c r="C679" s="317"/>
      <c r="D679" s="317"/>
      <c r="E679" s="317"/>
      <c r="F679" s="317"/>
      <c r="G679" s="317"/>
      <c r="H679" s="317"/>
      <c r="I679" s="317"/>
      <c r="J679" s="317"/>
      <c r="K679" s="317"/>
      <c r="L679" s="179"/>
      <c r="M679" s="179"/>
    </row>
    <row r="680" spans="2:13" x14ac:dyDescent="0.2">
      <c r="B680" s="317"/>
      <c r="C680" s="317"/>
      <c r="D680" s="317"/>
      <c r="E680" s="317"/>
      <c r="F680" s="317"/>
      <c r="G680" s="317"/>
      <c r="H680" s="317"/>
      <c r="I680" s="317"/>
      <c r="J680" s="317"/>
      <c r="K680" s="317"/>
      <c r="L680" s="179"/>
      <c r="M680" s="179"/>
    </row>
    <row r="681" spans="2:13" x14ac:dyDescent="0.2">
      <c r="B681" s="317"/>
      <c r="C681" s="317"/>
      <c r="D681" s="317"/>
      <c r="E681" s="317"/>
      <c r="F681" s="317"/>
      <c r="G681" s="317"/>
      <c r="H681" s="317"/>
      <c r="I681" s="317"/>
      <c r="J681" s="317"/>
      <c r="K681" s="317"/>
      <c r="L681" s="179"/>
      <c r="M681" s="179"/>
    </row>
    <row r="682" spans="2:13" x14ac:dyDescent="0.2">
      <c r="B682" s="317"/>
      <c r="C682" s="317"/>
      <c r="D682" s="317"/>
      <c r="E682" s="317"/>
      <c r="F682" s="317"/>
      <c r="G682" s="317"/>
      <c r="H682" s="317"/>
      <c r="I682" s="317"/>
      <c r="J682" s="317"/>
      <c r="K682" s="317"/>
      <c r="L682" s="179"/>
      <c r="M682" s="179"/>
    </row>
    <row r="683" spans="2:13" x14ac:dyDescent="0.2">
      <c r="B683" s="317"/>
      <c r="C683" s="317"/>
      <c r="D683" s="317"/>
      <c r="E683" s="317"/>
      <c r="F683" s="317"/>
      <c r="G683" s="317"/>
      <c r="H683" s="317"/>
      <c r="I683" s="317"/>
      <c r="J683" s="317"/>
      <c r="K683" s="317"/>
      <c r="L683" s="179"/>
      <c r="M683" s="179"/>
    </row>
    <row r="684" spans="2:13" x14ac:dyDescent="0.2">
      <c r="B684" s="317"/>
      <c r="C684" s="317"/>
      <c r="D684" s="317"/>
      <c r="E684" s="317"/>
      <c r="F684" s="317"/>
      <c r="G684" s="317"/>
      <c r="H684" s="317"/>
      <c r="I684" s="317"/>
      <c r="J684" s="317"/>
      <c r="K684" s="317"/>
      <c r="L684" s="179"/>
      <c r="M684" s="179"/>
    </row>
    <row r="685" spans="2:13" x14ac:dyDescent="0.2">
      <c r="B685" s="317"/>
      <c r="C685" s="317"/>
      <c r="D685" s="317"/>
      <c r="E685" s="317"/>
      <c r="F685" s="317"/>
      <c r="G685" s="317"/>
      <c r="H685" s="317"/>
      <c r="I685" s="317"/>
      <c r="J685" s="317"/>
      <c r="K685" s="317"/>
      <c r="L685" s="179"/>
      <c r="M685" s="179"/>
    </row>
    <row r="686" spans="2:13" x14ac:dyDescent="0.2">
      <c r="B686" s="317"/>
      <c r="C686" s="317"/>
      <c r="D686" s="317"/>
      <c r="E686" s="317"/>
      <c r="F686" s="317"/>
      <c r="G686" s="317"/>
      <c r="H686" s="317"/>
      <c r="I686" s="317"/>
      <c r="J686" s="317"/>
      <c r="K686" s="317"/>
      <c r="L686" s="179"/>
      <c r="M686" s="179"/>
    </row>
    <row r="687" spans="2:13" x14ac:dyDescent="0.2">
      <c r="B687" s="317"/>
      <c r="C687" s="317"/>
      <c r="D687" s="317"/>
      <c r="E687" s="317"/>
      <c r="F687" s="317"/>
      <c r="G687" s="317"/>
      <c r="H687" s="317"/>
      <c r="I687" s="317"/>
      <c r="J687" s="317"/>
      <c r="K687" s="317"/>
      <c r="L687" s="179"/>
      <c r="M687" s="179"/>
    </row>
    <row r="688" spans="2:13" x14ac:dyDescent="0.2">
      <c r="B688" s="317"/>
      <c r="C688" s="317"/>
      <c r="D688" s="317"/>
      <c r="E688" s="317"/>
      <c r="F688" s="317"/>
      <c r="G688" s="317"/>
      <c r="H688" s="317"/>
      <c r="I688" s="317"/>
      <c r="J688" s="317"/>
      <c r="K688" s="317"/>
      <c r="L688" s="179"/>
      <c r="M688" s="179"/>
    </row>
    <row r="689" spans="2:13" x14ac:dyDescent="0.2">
      <c r="B689" s="317"/>
      <c r="C689" s="317"/>
      <c r="D689" s="317"/>
      <c r="E689" s="317"/>
      <c r="F689" s="317"/>
      <c r="G689" s="317"/>
      <c r="H689" s="317"/>
      <c r="I689" s="317"/>
      <c r="J689" s="317"/>
      <c r="K689" s="317"/>
      <c r="L689" s="179"/>
      <c r="M689" s="179"/>
    </row>
    <row r="690" spans="2:13" x14ac:dyDescent="0.2">
      <c r="B690" s="317"/>
      <c r="C690" s="317"/>
      <c r="D690" s="317"/>
      <c r="E690" s="317"/>
      <c r="F690" s="317"/>
      <c r="G690" s="317"/>
      <c r="H690" s="317"/>
      <c r="I690" s="317"/>
      <c r="J690" s="317"/>
      <c r="K690" s="317"/>
      <c r="L690" s="179"/>
      <c r="M690" s="179"/>
    </row>
    <row r="691" spans="2:13" x14ac:dyDescent="0.2">
      <c r="B691" s="317"/>
      <c r="C691" s="317"/>
      <c r="D691" s="317"/>
      <c r="E691" s="317"/>
      <c r="F691" s="317"/>
      <c r="G691" s="317"/>
      <c r="H691" s="317"/>
      <c r="I691" s="317"/>
      <c r="J691" s="317"/>
      <c r="K691" s="317"/>
      <c r="L691" s="179"/>
      <c r="M691" s="179"/>
    </row>
    <row r="692" spans="2:13" x14ac:dyDescent="0.2">
      <c r="B692" s="317"/>
      <c r="C692" s="317"/>
      <c r="D692" s="317"/>
      <c r="E692" s="317"/>
      <c r="F692" s="317"/>
      <c r="G692" s="317"/>
      <c r="H692" s="317"/>
      <c r="I692" s="317"/>
      <c r="J692" s="317"/>
      <c r="K692" s="317"/>
      <c r="L692" s="179"/>
      <c r="M692" s="179"/>
    </row>
    <row r="693" spans="2:13" x14ac:dyDescent="0.2">
      <c r="B693" s="317"/>
      <c r="C693" s="317"/>
      <c r="D693" s="317"/>
      <c r="E693" s="317"/>
      <c r="F693" s="317"/>
      <c r="G693" s="317"/>
      <c r="H693" s="317"/>
      <c r="I693" s="317"/>
      <c r="J693" s="317"/>
      <c r="K693" s="317"/>
      <c r="L693" s="179"/>
      <c r="M693" s="179"/>
    </row>
    <row r="694" spans="2:13" x14ac:dyDescent="0.2">
      <c r="B694" s="317"/>
      <c r="C694" s="317"/>
      <c r="D694" s="317"/>
      <c r="E694" s="317"/>
      <c r="F694" s="317"/>
      <c r="G694" s="317"/>
      <c r="H694" s="317"/>
      <c r="I694" s="317"/>
      <c r="J694" s="317"/>
      <c r="K694" s="317"/>
      <c r="L694" s="179"/>
      <c r="M694" s="179"/>
    </row>
    <row r="695" spans="2:13" x14ac:dyDescent="0.2">
      <c r="B695" s="317"/>
      <c r="C695" s="317"/>
      <c r="D695" s="317"/>
      <c r="E695" s="317"/>
      <c r="F695" s="317"/>
      <c r="G695" s="317"/>
      <c r="H695" s="317"/>
      <c r="I695" s="317"/>
      <c r="J695" s="317"/>
      <c r="K695" s="317"/>
      <c r="L695" s="179"/>
      <c r="M695" s="179"/>
    </row>
    <row r="696" spans="2:13" x14ac:dyDescent="0.2">
      <c r="B696" s="317"/>
      <c r="C696" s="317"/>
      <c r="D696" s="317"/>
      <c r="E696" s="317"/>
      <c r="F696" s="317"/>
      <c r="G696" s="317"/>
      <c r="H696" s="317"/>
      <c r="I696" s="317"/>
      <c r="J696" s="317"/>
      <c r="K696" s="317"/>
      <c r="L696" s="179"/>
      <c r="M696" s="179"/>
    </row>
    <row r="697" spans="2:13" x14ac:dyDescent="0.2">
      <c r="B697" s="317"/>
      <c r="C697" s="317"/>
      <c r="D697" s="317"/>
      <c r="E697" s="317"/>
      <c r="F697" s="317"/>
      <c r="G697" s="317"/>
      <c r="H697" s="317"/>
      <c r="I697" s="317"/>
      <c r="J697" s="317"/>
      <c r="K697" s="317"/>
      <c r="L697" s="179"/>
      <c r="M697" s="179"/>
    </row>
    <row r="698" spans="2:13" x14ac:dyDescent="0.2">
      <c r="B698" s="317"/>
      <c r="C698" s="317"/>
      <c r="D698" s="317"/>
      <c r="E698" s="317"/>
      <c r="F698" s="317"/>
      <c r="G698" s="317"/>
      <c r="H698" s="317"/>
      <c r="I698" s="317"/>
      <c r="J698" s="317"/>
      <c r="K698" s="317"/>
      <c r="L698" s="179"/>
      <c r="M698" s="179"/>
    </row>
    <row r="699" spans="2:13" x14ac:dyDescent="0.2">
      <c r="B699" s="317"/>
      <c r="C699" s="317"/>
      <c r="D699" s="317"/>
      <c r="E699" s="317"/>
      <c r="F699" s="317"/>
      <c r="G699" s="317"/>
      <c r="H699" s="317"/>
      <c r="I699" s="317"/>
      <c r="J699" s="317"/>
      <c r="K699" s="317"/>
      <c r="L699" s="179"/>
      <c r="M699" s="179"/>
    </row>
    <row r="700" spans="2:13" x14ac:dyDescent="0.2">
      <c r="B700" s="317"/>
      <c r="C700" s="317"/>
      <c r="D700" s="317"/>
      <c r="E700" s="317"/>
      <c r="F700" s="317"/>
      <c r="G700" s="317"/>
      <c r="H700" s="317"/>
      <c r="I700" s="317"/>
      <c r="J700" s="317"/>
      <c r="K700" s="317"/>
      <c r="L700" s="179"/>
      <c r="M700" s="179"/>
    </row>
    <row r="701" spans="2:13" x14ac:dyDescent="0.2">
      <c r="B701" s="317"/>
      <c r="C701" s="317"/>
      <c r="D701" s="317"/>
      <c r="E701" s="317"/>
      <c r="F701" s="317"/>
      <c r="G701" s="317"/>
      <c r="H701" s="317"/>
      <c r="I701" s="317"/>
      <c r="J701" s="317"/>
      <c r="K701" s="317"/>
      <c r="L701" s="179"/>
      <c r="M701" s="179"/>
    </row>
    <row r="702" spans="2:13" x14ac:dyDescent="0.2">
      <c r="B702" s="317"/>
      <c r="C702" s="317"/>
      <c r="D702" s="317"/>
      <c r="E702" s="317"/>
      <c r="F702" s="317"/>
      <c r="G702" s="317"/>
      <c r="H702" s="317"/>
      <c r="I702" s="317"/>
      <c r="J702" s="317"/>
      <c r="K702" s="317"/>
      <c r="L702" s="179"/>
      <c r="M702" s="179"/>
    </row>
    <row r="703" spans="2:13" x14ac:dyDescent="0.2">
      <c r="B703" s="317"/>
      <c r="C703" s="317"/>
      <c r="D703" s="317"/>
      <c r="E703" s="317"/>
      <c r="F703" s="317"/>
      <c r="G703" s="317"/>
      <c r="H703" s="317"/>
      <c r="I703" s="317"/>
      <c r="J703" s="317"/>
      <c r="K703" s="317"/>
      <c r="L703" s="179"/>
      <c r="M703" s="179"/>
    </row>
    <row r="704" spans="2:13" x14ac:dyDescent="0.2">
      <c r="B704" s="317"/>
      <c r="C704" s="317"/>
      <c r="D704" s="317"/>
      <c r="E704" s="317"/>
      <c r="F704" s="317"/>
      <c r="G704" s="317"/>
      <c r="H704" s="317"/>
      <c r="I704" s="317"/>
      <c r="J704" s="317"/>
      <c r="K704" s="317"/>
      <c r="L704" s="179"/>
      <c r="M704" s="179"/>
    </row>
    <row r="705" spans="2:13" x14ac:dyDescent="0.2">
      <c r="B705" s="317"/>
      <c r="C705" s="317"/>
      <c r="D705" s="317"/>
      <c r="E705" s="317"/>
      <c r="F705" s="317"/>
      <c r="G705" s="317"/>
      <c r="H705" s="317"/>
      <c r="I705" s="317"/>
      <c r="J705" s="317"/>
      <c r="K705" s="317"/>
      <c r="L705" s="179"/>
      <c r="M705" s="179"/>
    </row>
    <row r="706" spans="2:13" x14ac:dyDescent="0.2">
      <c r="B706" s="317"/>
      <c r="C706" s="317"/>
      <c r="D706" s="317"/>
      <c r="E706" s="317"/>
      <c r="F706" s="317"/>
      <c r="G706" s="317"/>
      <c r="H706" s="317"/>
      <c r="I706" s="317"/>
      <c r="J706" s="317"/>
      <c r="K706" s="317"/>
      <c r="L706" s="179"/>
      <c r="M706" s="179"/>
    </row>
    <row r="707" spans="2:13" x14ac:dyDescent="0.2">
      <c r="B707" s="317"/>
      <c r="C707" s="317"/>
      <c r="D707" s="317"/>
      <c r="E707" s="317"/>
      <c r="F707" s="317"/>
      <c r="G707" s="317"/>
      <c r="H707" s="317"/>
      <c r="I707" s="317"/>
      <c r="J707" s="317"/>
      <c r="K707" s="317"/>
      <c r="L707" s="179"/>
      <c r="M707" s="179"/>
    </row>
    <row r="708" spans="2:13" x14ac:dyDescent="0.2">
      <c r="B708" s="317"/>
      <c r="C708" s="317"/>
      <c r="D708" s="317"/>
      <c r="E708" s="317"/>
      <c r="F708" s="317"/>
      <c r="G708" s="317"/>
      <c r="H708" s="317"/>
      <c r="I708" s="317"/>
      <c r="J708" s="317"/>
      <c r="K708" s="317"/>
      <c r="L708" s="179"/>
      <c r="M708" s="179"/>
    </row>
    <row r="709" spans="2:13" x14ac:dyDescent="0.2">
      <c r="B709" s="317"/>
      <c r="C709" s="317"/>
      <c r="D709" s="317"/>
      <c r="E709" s="317"/>
      <c r="F709" s="317"/>
      <c r="G709" s="317"/>
      <c r="H709" s="317"/>
      <c r="I709" s="317"/>
      <c r="J709" s="317"/>
      <c r="K709" s="317"/>
      <c r="L709" s="179"/>
      <c r="M709" s="179"/>
    </row>
    <row r="710" spans="2:13" x14ac:dyDescent="0.2">
      <c r="B710" s="317"/>
      <c r="C710" s="317"/>
      <c r="D710" s="317"/>
      <c r="E710" s="317"/>
      <c r="F710" s="317"/>
      <c r="G710" s="317"/>
      <c r="H710" s="317"/>
      <c r="I710" s="317"/>
      <c r="J710" s="317"/>
      <c r="K710" s="317"/>
      <c r="L710" s="179"/>
      <c r="M710" s="179"/>
    </row>
    <row r="711" spans="2:13" x14ac:dyDescent="0.2">
      <c r="B711" s="317"/>
      <c r="C711" s="317"/>
      <c r="D711" s="317"/>
      <c r="E711" s="317"/>
      <c r="F711" s="317"/>
      <c r="G711" s="317"/>
      <c r="H711" s="317"/>
      <c r="I711" s="317"/>
      <c r="J711" s="317"/>
      <c r="K711" s="317"/>
      <c r="L711" s="179"/>
      <c r="M711" s="179"/>
    </row>
    <row r="712" spans="2:13" x14ac:dyDescent="0.2">
      <c r="B712" s="317"/>
      <c r="C712" s="317"/>
      <c r="D712" s="317"/>
      <c r="E712" s="317"/>
      <c r="F712" s="317"/>
      <c r="G712" s="317"/>
      <c r="H712" s="317"/>
      <c r="I712" s="317"/>
      <c r="J712" s="317"/>
      <c r="K712" s="317"/>
      <c r="L712" s="179"/>
      <c r="M712" s="179"/>
    </row>
    <row r="713" spans="2:13" x14ac:dyDescent="0.2">
      <c r="B713" s="317"/>
      <c r="C713" s="317"/>
      <c r="D713" s="317"/>
      <c r="E713" s="317"/>
      <c r="F713" s="317"/>
      <c r="G713" s="317"/>
      <c r="H713" s="317"/>
      <c r="I713" s="317"/>
      <c r="J713" s="317"/>
      <c r="K713" s="317"/>
      <c r="L713" s="179"/>
      <c r="M713" s="179"/>
    </row>
    <row r="714" spans="2:13" x14ac:dyDescent="0.2">
      <c r="B714" s="317"/>
      <c r="C714" s="317"/>
      <c r="D714" s="317"/>
      <c r="E714" s="317"/>
      <c r="F714" s="317"/>
      <c r="G714" s="317"/>
      <c r="H714" s="317"/>
      <c r="I714" s="317"/>
      <c r="J714" s="317"/>
      <c r="K714" s="317"/>
      <c r="L714" s="179"/>
      <c r="M714" s="179"/>
    </row>
    <row r="715" spans="2:13" x14ac:dyDescent="0.2">
      <c r="B715" s="317"/>
      <c r="C715" s="317"/>
      <c r="D715" s="317"/>
      <c r="E715" s="317"/>
      <c r="F715" s="317"/>
      <c r="G715" s="317"/>
      <c r="H715" s="317"/>
      <c r="I715" s="317"/>
      <c r="J715" s="317"/>
      <c r="K715" s="317"/>
      <c r="L715" s="179"/>
      <c r="M715" s="179"/>
    </row>
    <row r="716" spans="2:13" x14ac:dyDescent="0.2">
      <c r="B716" s="317"/>
      <c r="C716" s="317"/>
      <c r="D716" s="317"/>
      <c r="E716" s="317"/>
      <c r="F716" s="317"/>
      <c r="G716" s="317"/>
      <c r="H716" s="317"/>
      <c r="I716" s="317"/>
      <c r="J716" s="317"/>
      <c r="K716" s="317"/>
      <c r="L716" s="179"/>
      <c r="M716" s="179"/>
    </row>
    <row r="717" spans="2:13" x14ac:dyDescent="0.2">
      <c r="B717" s="317"/>
      <c r="C717" s="317"/>
      <c r="D717" s="317"/>
      <c r="E717" s="317"/>
      <c r="F717" s="317"/>
      <c r="G717" s="317"/>
      <c r="H717" s="317"/>
      <c r="I717" s="317"/>
      <c r="J717" s="317"/>
      <c r="K717" s="317"/>
      <c r="L717" s="179"/>
      <c r="M717" s="179"/>
    </row>
    <row r="718" spans="2:13" x14ac:dyDescent="0.2">
      <c r="B718" s="317"/>
      <c r="C718" s="317"/>
      <c r="D718" s="317"/>
      <c r="E718" s="317"/>
      <c r="F718" s="317"/>
      <c r="G718" s="317"/>
      <c r="H718" s="317"/>
      <c r="I718" s="317"/>
      <c r="J718" s="317"/>
      <c r="K718" s="317"/>
      <c r="L718" s="179"/>
      <c r="M718" s="179"/>
    </row>
    <row r="719" spans="2:13" x14ac:dyDescent="0.2">
      <c r="B719" s="317"/>
      <c r="C719" s="317"/>
      <c r="D719" s="317"/>
      <c r="E719" s="317"/>
      <c r="F719" s="317"/>
      <c r="G719" s="317"/>
      <c r="H719" s="317"/>
      <c r="I719" s="317"/>
      <c r="J719" s="317"/>
      <c r="K719" s="317"/>
      <c r="L719" s="179"/>
      <c r="M719" s="179"/>
    </row>
    <row r="720" spans="2:13" x14ac:dyDescent="0.2">
      <c r="B720" s="317"/>
      <c r="C720" s="317"/>
      <c r="D720" s="317"/>
      <c r="E720" s="317"/>
      <c r="F720" s="317"/>
      <c r="G720" s="317"/>
      <c r="H720" s="317"/>
      <c r="I720" s="317"/>
      <c r="J720" s="317"/>
      <c r="K720" s="317"/>
      <c r="L720" s="179"/>
      <c r="M720" s="179"/>
    </row>
    <row r="721" spans="2:13" x14ac:dyDescent="0.2">
      <c r="B721" s="317"/>
      <c r="C721" s="317"/>
      <c r="D721" s="317"/>
      <c r="E721" s="317"/>
      <c r="F721" s="317"/>
      <c r="G721" s="317"/>
      <c r="H721" s="317"/>
      <c r="I721" s="317"/>
      <c r="J721" s="317"/>
      <c r="K721" s="317"/>
      <c r="L721" s="179"/>
      <c r="M721" s="179"/>
    </row>
    <row r="722" spans="2:13" x14ac:dyDescent="0.2">
      <c r="B722" s="317"/>
      <c r="C722" s="317"/>
      <c r="D722" s="317"/>
      <c r="E722" s="317"/>
      <c r="F722" s="317"/>
      <c r="G722" s="317"/>
      <c r="H722" s="317"/>
      <c r="I722" s="317"/>
      <c r="J722" s="317"/>
      <c r="K722" s="317"/>
      <c r="L722" s="179"/>
      <c r="M722" s="179"/>
    </row>
    <row r="723" spans="2:13" x14ac:dyDescent="0.2">
      <c r="B723" s="317"/>
      <c r="C723" s="317"/>
      <c r="D723" s="317"/>
      <c r="E723" s="317"/>
      <c r="F723" s="317"/>
      <c r="G723" s="317"/>
      <c r="H723" s="317"/>
      <c r="I723" s="317"/>
      <c r="J723" s="317"/>
      <c r="K723" s="317"/>
      <c r="L723" s="179"/>
      <c r="M723" s="179"/>
    </row>
    <row r="724" spans="2:13" x14ac:dyDescent="0.2">
      <c r="B724" s="317"/>
      <c r="C724" s="317"/>
      <c r="D724" s="317"/>
      <c r="E724" s="317"/>
      <c r="F724" s="317"/>
      <c r="G724" s="317"/>
      <c r="H724" s="317"/>
      <c r="I724" s="317"/>
      <c r="J724" s="317"/>
      <c r="K724" s="317"/>
      <c r="L724" s="179"/>
      <c r="M724" s="179"/>
    </row>
    <row r="725" spans="2:13" x14ac:dyDescent="0.2">
      <c r="B725" s="317"/>
      <c r="C725" s="317"/>
      <c r="D725" s="317"/>
      <c r="E725" s="317"/>
      <c r="F725" s="317"/>
      <c r="G725" s="317"/>
      <c r="H725" s="317"/>
      <c r="I725" s="317"/>
      <c r="J725" s="317"/>
      <c r="K725" s="317"/>
      <c r="L725" s="179"/>
      <c r="M725" s="179"/>
    </row>
    <row r="726" spans="2:13" x14ac:dyDescent="0.2">
      <c r="B726" s="317"/>
      <c r="C726" s="317"/>
      <c r="D726" s="317"/>
      <c r="E726" s="317"/>
      <c r="F726" s="317"/>
      <c r="G726" s="317"/>
      <c r="H726" s="317"/>
      <c r="I726" s="317"/>
      <c r="J726" s="317"/>
      <c r="K726" s="317"/>
      <c r="L726" s="179"/>
      <c r="M726" s="179"/>
    </row>
    <row r="727" spans="2:13" x14ac:dyDescent="0.2">
      <c r="B727" s="317"/>
      <c r="C727" s="317"/>
      <c r="D727" s="317"/>
      <c r="E727" s="317"/>
      <c r="F727" s="317"/>
      <c r="G727" s="317"/>
      <c r="H727" s="317"/>
      <c r="I727" s="317"/>
      <c r="J727" s="317"/>
      <c r="K727" s="317"/>
      <c r="L727" s="179"/>
      <c r="M727" s="179"/>
    </row>
    <row r="728" spans="2:13" x14ac:dyDescent="0.2">
      <c r="B728" s="317"/>
      <c r="C728" s="317"/>
      <c r="D728" s="317"/>
      <c r="E728" s="317"/>
      <c r="F728" s="317"/>
      <c r="G728" s="317"/>
      <c r="H728" s="317"/>
      <c r="I728" s="317"/>
      <c r="J728" s="317"/>
      <c r="K728" s="317"/>
      <c r="L728" s="179"/>
      <c r="M728" s="179"/>
    </row>
    <row r="729" spans="2:13" x14ac:dyDescent="0.2">
      <c r="B729" s="317"/>
      <c r="C729" s="317"/>
      <c r="D729" s="317"/>
      <c r="E729" s="317"/>
      <c r="F729" s="317"/>
      <c r="G729" s="317"/>
      <c r="H729" s="317"/>
      <c r="I729" s="317"/>
      <c r="J729" s="317"/>
      <c r="K729" s="317"/>
      <c r="L729" s="179"/>
      <c r="M729" s="179"/>
    </row>
    <row r="730" spans="2:13" x14ac:dyDescent="0.2">
      <c r="B730" s="317"/>
      <c r="C730" s="317"/>
      <c r="D730" s="317"/>
      <c r="E730" s="317"/>
      <c r="F730" s="317"/>
      <c r="G730" s="317"/>
      <c r="H730" s="317"/>
      <c r="I730" s="317"/>
      <c r="J730" s="317"/>
      <c r="K730" s="317"/>
      <c r="L730" s="179"/>
      <c r="M730" s="179"/>
    </row>
    <row r="731" spans="2:13" x14ac:dyDescent="0.2">
      <c r="B731" s="317"/>
      <c r="C731" s="317"/>
      <c r="D731" s="317"/>
      <c r="E731" s="317"/>
      <c r="F731" s="317"/>
      <c r="G731" s="317"/>
      <c r="H731" s="317"/>
      <c r="I731" s="317"/>
      <c r="J731" s="317"/>
      <c r="K731" s="317"/>
      <c r="L731" s="179"/>
      <c r="M731" s="179"/>
    </row>
    <row r="732" spans="2:13" x14ac:dyDescent="0.2">
      <c r="B732" s="317"/>
      <c r="C732" s="317"/>
      <c r="D732" s="317"/>
      <c r="E732" s="317"/>
      <c r="F732" s="317"/>
      <c r="G732" s="317"/>
      <c r="H732" s="317"/>
      <c r="I732" s="317"/>
      <c r="J732" s="317"/>
      <c r="K732" s="317"/>
      <c r="L732" s="179"/>
      <c r="M732" s="179"/>
    </row>
    <row r="733" spans="2:13" x14ac:dyDescent="0.2">
      <c r="B733" s="317"/>
      <c r="C733" s="317"/>
      <c r="D733" s="317"/>
      <c r="E733" s="317"/>
      <c r="F733" s="317"/>
      <c r="G733" s="317"/>
      <c r="H733" s="317"/>
      <c r="I733" s="317"/>
      <c r="J733" s="317"/>
      <c r="K733" s="317"/>
      <c r="L733" s="179"/>
      <c r="M733" s="179"/>
    </row>
    <row r="734" spans="2:13" x14ac:dyDescent="0.2">
      <c r="B734" s="317"/>
      <c r="C734" s="317"/>
      <c r="D734" s="317"/>
      <c r="E734" s="317"/>
      <c r="F734" s="317"/>
      <c r="G734" s="317"/>
      <c r="H734" s="317"/>
      <c r="I734" s="317"/>
      <c r="J734" s="317"/>
      <c r="K734" s="317"/>
      <c r="L734" s="179"/>
      <c r="M734" s="179"/>
    </row>
    <row r="735" spans="2:13" x14ac:dyDescent="0.2">
      <c r="B735" s="317"/>
      <c r="C735" s="317"/>
      <c r="D735" s="317"/>
      <c r="E735" s="317"/>
      <c r="F735" s="317"/>
      <c r="G735" s="317"/>
      <c r="H735" s="317"/>
      <c r="I735" s="317"/>
      <c r="J735" s="317"/>
      <c r="K735" s="317"/>
      <c r="L735" s="179"/>
      <c r="M735" s="179"/>
    </row>
    <row r="736" spans="2:13" x14ac:dyDescent="0.2">
      <c r="B736" s="317"/>
      <c r="C736" s="317"/>
      <c r="D736" s="317"/>
      <c r="E736" s="317"/>
      <c r="F736" s="317"/>
      <c r="G736" s="317"/>
      <c r="H736" s="317"/>
      <c r="I736" s="317"/>
      <c r="J736" s="317"/>
      <c r="K736" s="317"/>
      <c r="L736" s="179"/>
      <c r="M736" s="179"/>
    </row>
    <row r="737" spans="2:13" x14ac:dyDescent="0.2">
      <c r="B737" s="317"/>
      <c r="C737" s="317"/>
      <c r="D737" s="317"/>
      <c r="E737" s="317"/>
      <c r="F737" s="317"/>
      <c r="G737" s="317"/>
      <c r="H737" s="317"/>
      <c r="I737" s="317"/>
      <c r="J737" s="317"/>
      <c r="K737" s="317"/>
      <c r="L737" s="179"/>
      <c r="M737" s="179"/>
    </row>
    <row r="738" spans="2:13" x14ac:dyDescent="0.2">
      <c r="B738" s="317"/>
      <c r="C738" s="317"/>
      <c r="D738" s="317"/>
      <c r="E738" s="317"/>
      <c r="F738" s="317"/>
      <c r="G738" s="317"/>
      <c r="H738" s="317"/>
      <c r="I738" s="317"/>
      <c r="J738" s="317"/>
      <c r="K738" s="317"/>
      <c r="L738" s="179"/>
      <c r="M738" s="179"/>
    </row>
    <row r="739" spans="2:13" x14ac:dyDescent="0.2">
      <c r="B739" s="317"/>
      <c r="C739" s="317"/>
      <c r="D739" s="317"/>
      <c r="E739" s="317"/>
      <c r="F739" s="317"/>
      <c r="G739" s="317"/>
      <c r="H739" s="317"/>
      <c r="I739" s="317"/>
      <c r="J739" s="317"/>
      <c r="K739" s="317"/>
      <c r="L739" s="179"/>
      <c r="M739" s="179"/>
    </row>
    <row r="740" spans="2:13" x14ac:dyDescent="0.2">
      <c r="B740" s="317"/>
      <c r="C740" s="317"/>
      <c r="D740" s="317"/>
      <c r="E740" s="317"/>
      <c r="F740" s="317"/>
      <c r="G740" s="317"/>
      <c r="H740" s="317"/>
      <c r="I740" s="317"/>
      <c r="J740" s="317"/>
      <c r="K740" s="317"/>
      <c r="L740" s="179"/>
      <c r="M740" s="179"/>
    </row>
    <row r="741" spans="2:13" x14ac:dyDescent="0.2">
      <c r="B741" s="317"/>
      <c r="C741" s="317"/>
      <c r="D741" s="317"/>
      <c r="E741" s="317"/>
      <c r="F741" s="317"/>
      <c r="G741" s="317"/>
      <c r="H741" s="317"/>
      <c r="I741" s="317"/>
      <c r="J741" s="317"/>
      <c r="K741" s="317"/>
      <c r="L741" s="179"/>
      <c r="M741" s="179"/>
    </row>
    <row r="742" spans="2:13" x14ac:dyDescent="0.2">
      <c r="B742" s="317"/>
      <c r="C742" s="317"/>
      <c r="D742" s="317"/>
      <c r="E742" s="317"/>
      <c r="F742" s="317"/>
      <c r="G742" s="317"/>
      <c r="H742" s="317"/>
      <c r="I742" s="317"/>
      <c r="J742" s="317"/>
      <c r="K742" s="317"/>
      <c r="L742" s="179"/>
      <c r="M742" s="179"/>
    </row>
    <row r="743" spans="2:13" x14ac:dyDescent="0.2">
      <c r="B743" s="317"/>
      <c r="C743" s="317"/>
      <c r="D743" s="317"/>
      <c r="E743" s="317"/>
      <c r="F743" s="317"/>
      <c r="G743" s="317"/>
      <c r="H743" s="317"/>
      <c r="I743" s="317"/>
      <c r="J743" s="317"/>
      <c r="K743" s="317"/>
      <c r="L743" s="179"/>
      <c r="M743" s="179"/>
    </row>
    <row r="744" spans="2:13" x14ac:dyDescent="0.2">
      <c r="B744" s="317"/>
      <c r="C744" s="317"/>
      <c r="D744" s="317"/>
      <c r="E744" s="317"/>
      <c r="F744" s="317"/>
      <c r="G744" s="317"/>
      <c r="H744" s="317"/>
      <c r="I744" s="317"/>
      <c r="J744" s="317"/>
      <c r="K744" s="317"/>
      <c r="L744" s="179"/>
      <c r="M744" s="179"/>
    </row>
    <row r="745" spans="2:13" x14ac:dyDescent="0.2">
      <c r="B745" s="317"/>
      <c r="C745" s="317"/>
      <c r="D745" s="317"/>
      <c r="E745" s="317"/>
      <c r="F745" s="317"/>
      <c r="G745" s="317"/>
      <c r="H745" s="317"/>
      <c r="I745" s="317"/>
      <c r="J745" s="317"/>
      <c r="K745" s="317"/>
      <c r="L745" s="179"/>
      <c r="M745" s="179"/>
    </row>
    <row r="746" spans="2:13" x14ac:dyDescent="0.2">
      <c r="B746" s="317"/>
      <c r="C746" s="317"/>
      <c r="D746" s="317"/>
      <c r="E746" s="317"/>
      <c r="F746" s="317"/>
      <c r="G746" s="317"/>
      <c r="H746" s="317"/>
      <c r="I746" s="317"/>
      <c r="J746" s="317"/>
      <c r="K746" s="317"/>
      <c r="L746" s="179"/>
      <c r="M746" s="179"/>
    </row>
    <row r="747" spans="2:13" x14ac:dyDescent="0.2">
      <c r="B747" s="317"/>
      <c r="C747" s="317"/>
      <c r="D747" s="317"/>
      <c r="E747" s="317"/>
      <c r="F747" s="317"/>
      <c r="G747" s="317"/>
      <c r="H747" s="317"/>
      <c r="I747" s="317"/>
      <c r="J747" s="317"/>
      <c r="K747" s="317"/>
      <c r="L747" s="179"/>
      <c r="M747" s="179"/>
    </row>
    <row r="748" spans="2:13" x14ac:dyDescent="0.2">
      <c r="B748" s="317"/>
      <c r="C748" s="317"/>
      <c r="D748" s="317"/>
      <c r="E748" s="317"/>
      <c r="F748" s="317"/>
      <c r="G748" s="317"/>
      <c r="H748" s="317"/>
      <c r="I748" s="317"/>
      <c r="J748" s="317"/>
      <c r="K748" s="317"/>
      <c r="L748" s="179"/>
      <c r="M748" s="179"/>
    </row>
    <row r="749" spans="2:13" x14ac:dyDescent="0.2">
      <c r="B749" s="317"/>
      <c r="C749" s="317"/>
      <c r="D749" s="317"/>
      <c r="E749" s="317"/>
      <c r="F749" s="317"/>
      <c r="G749" s="317"/>
      <c r="H749" s="317"/>
      <c r="I749" s="317"/>
      <c r="J749" s="317"/>
      <c r="K749" s="317"/>
      <c r="L749" s="179"/>
      <c r="M749" s="179"/>
    </row>
    <row r="750" spans="2:13" x14ac:dyDescent="0.2">
      <c r="B750" s="317"/>
      <c r="C750" s="317"/>
      <c r="D750" s="317"/>
      <c r="E750" s="317"/>
      <c r="F750" s="317"/>
      <c r="G750" s="317"/>
      <c r="H750" s="317"/>
      <c r="I750" s="317"/>
      <c r="J750" s="317"/>
      <c r="K750" s="317"/>
      <c r="L750" s="179"/>
      <c r="M750" s="179"/>
    </row>
    <row r="751" spans="2:13" x14ac:dyDescent="0.2">
      <c r="B751" s="317"/>
      <c r="C751" s="317"/>
      <c r="D751" s="317"/>
      <c r="E751" s="317"/>
      <c r="F751" s="317"/>
      <c r="G751" s="317"/>
      <c r="H751" s="317"/>
      <c r="I751" s="317"/>
      <c r="J751" s="317"/>
      <c r="K751" s="317"/>
      <c r="L751" s="179"/>
      <c r="M751" s="179"/>
    </row>
    <row r="752" spans="2:13" x14ac:dyDescent="0.2">
      <c r="B752" s="317"/>
      <c r="C752" s="317"/>
      <c r="D752" s="317"/>
      <c r="E752" s="317"/>
      <c r="F752" s="317"/>
      <c r="G752" s="317"/>
      <c r="H752" s="317"/>
      <c r="I752" s="317"/>
      <c r="J752" s="317"/>
      <c r="K752" s="317"/>
      <c r="L752" s="179"/>
      <c r="M752" s="179"/>
    </row>
    <row r="753" spans="2:13" x14ac:dyDescent="0.2">
      <c r="B753" s="317"/>
      <c r="C753" s="317"/>
      <c r="D753" s="317"/>
      <c r="E753" s="317"/>
      <c r="F753" s="317"/>
      <c r="G753" s="317"/>
      <c r="H753" s="317"/>
      <c r="I753" s="317"/>
      <c r="J753" s="317"/>
      <c r="K753" s="317"/>
      <c r="L753" s="179"/>
      <c r="M753" s="179"/>
    </row>
    <row r="754" spans="2:13" x14ac:dyDescent="0.2">
      <c r="B754" s="317"/>
      <c r="C754" s="317"/>
      <c r="D754" s="317"/>
      <c r="E754" s="317"/>
      <c r="F754" s="317"/>
      <c r="G754" s="317"/>
      <c r="H754" s="317"/>
      <c r="I754" s="317"/>
      <c r="J754" s="317"/>
      <c r="K754" s="317"/>
      <c r="L754" s="179"/>
      <c r="M754" s="179"/>
    </row>
    <row r="755" spans="2:13" x14ac:dyDescent="0.2">
      <c r="B755" s="317"/>
      <c r="C755" s="317"/>
      <c r="D755" s="317"/>
      <c r="E755" s="317"/>
      <c r="F755" s="317"/>
      <c r="G755" s="317"/>
      <c r="H755" s="317"/>
      <c r="I755" s="317"/>
      <c r="J755" s="317"/>
      <c r="K755" s="317"/>
      <c r="L755" s="179"/>
      <c r="M755" s="179"/>
    </row>
    <row r="756" spans="2:13" x14ac:dyDescent="0.2">
      <c r="B756" s="317"/>
      <c r="C756" s="317"/>
      <c r="D756" s="317"/>
      <c r="E756" s="317"/>
      <c r="F756" s="317"/>
      <c r="G756" s="317"/>
      <c r="H756" s="317"/>
      <c r="I756" s="317"/>
      <c r="J756" s="317"/>
      <c r="K756" s="317"/>
      <c r="L756" s="179"/>
      <c r="M756" s="179"/>
    </row>
    <row r="757" spans="2:13" x14ac:dyDescent="0.2">
      <c r="B757" s="317"/>
      <c r="C757" s="317"/>
      <c r="D757" s="317"/>
      <c r="E757" s="317"/>
      <c r="F757" s="317"/>
      <c r="G757" s="317"/>
      <c r="H757" s="317"/>
      <c r="I757" s="317"/>
      <c r="J757" s="317"/>
      <c r="K757" s="317"/>
      <c r="L757" s="179"/>
      <c r="M757" s="179"/>
    </row>
    <row r="758" spans="2:13" x14ac:dyDescent="0.2">
      <c r="B758" s="317"/>
      <c r="C758" s="317"/>
      <c r="D758" s="317"/>
      <c r="E758" s="317"/>
      <c r="F758" s="317"/>
      <c r="G758" s="317"/>
      <c r="H758" s="317"/>
      <c r="I758" s="317"/>
      <c r="J758" s="317"/>
      <c r="K758" s="317"/>
      <c r="L758" s="179"/>
      <c r="M758" s="179"/>
    </row>
    <row r="759" spans="2:13" x14ac:dyDescent="0.2">
      <c r="B759" s="317"/>
      <c r="C759" s="317"/>
      <c r="D759" s="317"/>
      <c r="E759" s="317"/>
      <c r="F759" s="317"/>
      <c r="G759" s="317"/>
      <c r="H759" s="317"/>
      <c r="I759" s="317"/>
      <c r="J759" s="317"/>
      <c r="K759" s="317"/>
      <c r="L759" s="179"/>
      <c r="M759" s="179"/>
    </row>
    <row r="760" spans="2:13" x14ac:dyDescent="0.2">
      <c r="B760" s="317"/>
      <c r="C760" s="317"/>
      <c r="D760" s="317"/>
      <c r="E760" s="317"/>
      <c r="F760" s="317"/>
      <c r="G760" s="317"/>
      <c r="H760" s="317"/>
      <c r="I760" s="317"/>
      <c r="J760" s="317"/>
      <c r="K760" s="317"/>
      <c r="L760" s="179"/>
      <c r="M760" s="179"/>
    </row>
    <row r="761" spans="2:13" x14ac:dyDescent="0.2">
      <c r="B761" s="317"/>
      <c r="C761" s="317"/>
      <c r="D761" s="317"/>
      <c r="E761" s="317"/>
      <c r="F761" s="317"/>
      <c r="G761" s="317"/>
      <c r="H761" s="317"/>
      <c r="I761" s="317"/>
      <c r="J761" s="317"/>
      <c r="K761" s="317"/>
      <c r="L761" s="179"/>
      <c r="M761" s="179"/>
    </row>
    <row r="762" spans="2:13" x14ac:dyDescent="0.2">
      <c r="B762" s="317"/>
      <c r="C762" s="317"/>
      <c r="D762" s="317"/>
      <c r="E762" s="317"/>
      <c r="F762" s="317"/>
      <c r="G762" s="317"/>
      <c r="H762" s="317"/>
      <c r="I762" s="317"/>
      <c r="J762" s="317"/>
      <c r="K762" s="317"/>
      <c r="L762" s="179"/>
      <c r="M762" s="179"/>
    </row>
    <row r="763" spans="2:13" x14ac:dyDescent="0.2">
      <c r="B763" s="317"/>
      <c r="C763" s="317"/>
      <c r="D763" s="317"/>
      <c r="E763" s="317"/>
      <c r="F763" s="317"/>
      <c r="G763" s="317"/>
      <c r="H763" s="317"/>
      <c r="I763" s="317"/>
      <c r="J763" s="317"/>
      <c r="K763" s="317"/>
      <c r="L763" s="179"/>
      <c r="M763" s="179"/>
    </row>
    <row r="764" spans="2:13" x14ac:dyDescent="0.2">
      <c r="B764" s="317"/>
      <c r="C764" s="317"/>
      <c r="D764" s="317"/>
      <c r="E764" s="317"/>
      <c r="F764" s="317"/>
      <c r="G764" s="317"/>
      <c r="H764" s="317"/>
      <c r="I764" s="317"/>
      <c r="J764" s="317"/>
      <c r="K764" s="317"/>
      <c r="L764" s="179"/>
      <c r="M764" s="179"/>
    </row>
    <row r="765" spans="2:13" x14ac:dyDescent="0.2">
      <c r="B765" s="317"/>
      <c r="C765" s="317"/>
      <c r="D765" s="317"/>
      <c r="E765" s="317"/>
      <c r="F765" s="317"/>
      <c r="G765" s="317"/>
      <c r="H765" s="317"/>
      <c r="I765" s="317"/>
      <c r="J765" s="317"/>
      <c r="K765" s="317"/>
      <c r="L765" s="179"/>
      <c r="M765" s="179"/>
    </row>
    <row r="766" spans="2:13" x14ac:dyDescent="0.2">
      <c r="B766" s="317"/>
      <c r="C766" s="317"/>
      <c r="D766" s="317"/>
      <c r="E766" s="317"/>
      <c r="F766" s="317"/>
      <c r="G766" s="317"/>
      <c r="H766" s="317"/>
      <c r="I766" s="317"/>
      <c r="J766" s="317"/>
      <c r="K766" s="317"/>
      <c r="L766" s="179"/>
      <c r="M766" s="179"/>
    </row>
    <row r="767" spans="2:13" x14ac:dyDescent="0.2">
      <c r="B767" s="317"/>
      <c r="C767" s="317"/>
      <c r="D767" s="317"/>
      <c r="E767" s="317"/>
      <c r="F767" s="317"/>
      <c r="G767" s="317"/>
      <c r="H767" s="317"/>
      <c r="I767" s="317"/>
      <c r="J767" s="317"/>
      <c r="K767" s="317"/>
      <c r="L767" s="179"/>
      <c r="M767" s="179"/>
    </row>
    <row r="768" spans="2:13" x14ac:dyDescent="0.2">
      <c r="B768" s="317"/>
      <c r="C768" s="317"/>
      <c r="D768" s="317"/>
      <c r="E768" s="317"/>
      <c r="F768" s="317"/>
      <c r="G768" s="317"/>
      <c r="H768" s="317"/>
      <c r="I768" s="317"/>
      <c r="J768" s="317"/>
      <c r="K768" s="317"/>
      <c r="L768" s="179"/>
      <c r="M768" s="179"/>
    </row>
    <row r="769" spans="2:13" x14ac:dyDescent="0.2">
      <c r="B769" s="317"/>
      <c r="C769" s="317"/>
      <c r="D769" s="317"/>
      <c r="E769" s="317"/>
      <c r="F769" s="317"/>
      <c r="G769" s="317"/>
      <c r="H769" s="317"/>
      <c r="I769" s="317"/>
      <c r="J769" s="317"/>
      <c r="K769" s="317"/>
      <c r="L769" s="179"/>
      <c r="M769" s="179"/>
    </row>
    <row r="770" spans="2:13" x14ac:dyDescent="0.2">
      <c r="B770" s="317"/>
      <c r="C770" s="317"/>
      <c r="D770" s="317"/>
      <c r="E770" s="317"/>
      <c r="F770" s="317"/>
      <c r="G770" s="317"/>
      <c r="H770" s="317"/>
      <c r="I770" s="317"/>
      <c r="J770" s="317"/>
      <c r="K770" s="317"/>
      <c r="L770" s="179"/>
      <c r="M770" s="179"/>
    </row>
    <row r="771" spans="2:13" x14ac:dyDescent="0.2">
      <c r="B771" s="317"/>
      <c r="C771" s="317"/>
      <c r="D771" s="317"/>
      <c r="E771" s="317"/>
      <c r="F771" s="317"/>
      <c r="G771" s="317"/>
      <c r="H771" s="317"/>
      <c r="I771" s="317"/>
      <c r="J771" s="317"/>
      <c r="K771" s="317"/>
      <c r="L771" s="179"/>
      <c r="M771" s="179"/>
    </row>
    <row r="772" spans="2:13" x14ac:dyDescent="0.2">
      <c r="B772" s="317"/>
      <c r="C772" s="317"/>
      <c r="D772" s="317"/>
      <c r="E772" s="317"/>
      <c r="F772" s="317"/>
      <c r="G772" s="317"/>
      <c r="H772" s="317"/>
      <c r="I772" s="317"/>
      <c r="J772" s="317"/>
      <c r="K772" s="317"/>
      <c r="L772" s="179"/>
      <c r="M772" s="179"/>
    </row>
    <row r="773" spans="2:13" x14ac:dyDescent="0.2">
      <c r="B773" s="317"/>
      <c r="C773" s="317"/>
      <c r="D773" s="317"/>
      <c r="E773" s="317"/>
      <c r="F773" s="317"/>
      <c r="G773" s="317"/>
      <c r="H773" s="317"/>
      <c r="I773" s="317"/>
      <c r="J773" s="317"/>
      <c r="K773" s="317"/>
      <c r="L773" s="179"/>
      <c r="M773" s="179"/>
    </row>
    <row r="774" spans="2:13" x14ac:dyDescent="0.2">
      <c r="B774" s="317"/>
      <c r="C774" s="317"/>
      <c r="D774" s="317"/>
      <c r="E774" s="317"/>
      <c r="F774" s="317"/>
      <c r="G774" s="317"/>
      <c r="H774" s="317"/>
      <c r="I774" s="317"/>
      <c r="J774" s="317"/>
      <c r="K774" s="317"/>
      <c r="L774" s="179"/>
      <c r="M774" s="179"/>
    </row>
    <row r="775" spans="2:13" x14ac:dyDescent="0.2">
      <c r="B775" s="317"/>
      <c r="C775" s="317"/>
      <c r="D775" s="317"/>
      <c r="E775" s="317"/>
      <c r="F775" s="317"/>
      <c r="G775" s="317"/>
      <c r="H775" s="317"/>
      <c r="I775" s="317"/>
      <c r="J775" s="317"/>
      <c r="K775" s="317"/>
      <c r="L775" s="179"/>
      <c r="M775" s="179"/>
    </row>
    <row r="776" spans="2:13" x14ac:dyDescent="0.2">
      <c r="B776" s="317"/>
      <c r="C776" s="317"/>
      <c r="D776" s="317"/>
      <c r="E776" s="317"/>
      <c r="F776" s="317"/>
      <c r="G776" s="317"/>
      <c r="H776" s="317"/>
      <c r="I776" s="317"/>
      <c r="J776" s="317"/>
      <c r="K776" s="317"/>
      <c r="L776" s="179"/>
      <c r="M776" s="179"/>
    </row>
    <row r="777" spans="2:13" x14ac:dyDescent="0.2">
      <c r="B777" s="317"/>
      <c r="C777" s="317"/>
      <c r="D777" s="317"/>
      <c r="E777" s="317"/>
      <c r="F777" s="317"/>
      <c r="G777" s="317"/>
      <c r="H777" s="317"/>
      <c r="I777" s="317"/>
      <c r="J777" s="317"/>
      <c r="K777" s="317"/>
      <c r="L777" s="179"/>
      <c r="M777" s="179"/>
    </row>
    <row r="778" spans="2:13" x14ac:dyDescent="0.2">
      <c r="B778" s="317"/>
      <c r="C778" s="317"/>
      <c r="D778" s="317"/>
      <c r="E778" s="317"/>
      <c r="F778" s="317"/>
      <c r="G778" s="317"/>
      <c r="H778" s="317"/>
      <c r="I778" s="317"/>
      <c r="J778" s="317"/>
      <c r="K778" s="317"/>
      <c r="L778" s="179"/>
      <c r="M778" s="179"/>
    </row>
    <row r="779" spans="2:13" x14ac:dyDescent="0.2">
      <c r="B779" s="317"/>
      <c r="C779" s="317"/>
      <c r="D779" s="317"/>
      <c r="E779" s="317"/>
      <c r="F779" s="317"/>
      <c r="G779" s="317"/>
      <c r="H779" s="317"/>
      <c r="I779" s="317"/>
      <c r="J779" s="317"/>
      <c r="K779" s="317"/>
      <c r="L779" s="179"/>
      <c r="M779" s="179"/>
    </row>
    <row r="780" spans="2:13" x14ac:dyDescent="0.2">
      <c r="B780" s="317"/>
      <c r="C780" s="317"/>
      <c r="D780" s="317"/>
      <c r="E780" s="317"/>
      <c r="F780" s="317"/>
      <c r="G780" s="317"/>
      <c r="H780" s="317"/>
      <c r="I780" s="317"/>
      <c r="J780" s="317"/>
      <c r="K780" s="317"/>
      <c r="L780" s="179"/>
      <c r="M780" s="179"/>
    </row>
    <row r="781" spans="2:13" x14ac:dyDescent="0.2">
      <c r="B781" s="317"/>
      <c r="C781" s="317"/>
      <c r="D781" s="317"/>
      <c r="E781" s="317"/>
      <c r="F781" s="317"/>
      <c r="G781" s="317"/>
      <c r="H781" s="317"/>
      <c r="I781" s="317"/>
      <c r="J781" s="317"/>
      <c r="K781" s="317"/>
      <c r="L781" s="179"/>
      <c r="M781" s="179"/>
    </row>
    <row r="782" spans="2:13" x14ac:dyDescent="0.2">
      <c r="B782" s="317"/>
      <c r="C782" s="317"/>
      <c r="D782" s="317"/>
      <c r="E782" s="317"/>
      <c r="F782" s="317"/>
      <c r="G782" s="317"/>
      <c r="H782" s="317"/>
      <c r="I782" s="317"/>
      <c r="J782" s="317"/>
      <c r="K782" s="317"/>
      <c r="L782" s="179"/>
      <c r="M782" s="179"/>
    </row>
    <row r="783" spans="2:13" x14ac:dyDescent="0.2">
      <c r="B783" s="317"/>
      <c r="C783" s="317"/>
      <c r="D783" s="317"/>
      <c r="E783" s="317"/>
      <c r="F783" s="317"/>
      <c r="G783" s="317"/>
      <c r="H783" s="317"/>
      <c r="I783" s="317"/>
      <c r="J783" s="317"/>
      <c r="K783" s="317"/>
      <c r="L783" s="179"/>
      <c r="M783" s="179"/>
    </row>
    <row r="784" spans="2:13" x14ac:dyDescent="0.2">
      <c r="B784" s="317"/>
      <c r="C784" s="317"/>
      <c r="D784" s="317"/>
      <c r="E784" s="317"/>
      <c r="F784" s="317"/>
      <c r="G784" s="317"/>
      <c r="H784" s="317"/>
      <c r="I784" s="317"/>
      <c r="J784" s="317"/>
      <c r="K784" s="317"/>
      <c r="L784" s="179"/>
      <c r="M784" s="179"/>
    </row>
    <row r="785" spans="2:13" x14ac:dyDescent="0.2">
      <c r="B785" s="317"/>
      <c r="C785" s="317"/>
      <c r="D785" s="317"/>
      <c r="E785" s="317"/>
      <c r="F785" s="317"/>
      <c r="G785" s="317"/>
      <c r="H785" s="317"/>
      <c r="I785" s="317"/>
      <c r="J785" s="317"/>
      <c r="K785" s="317"/>
      <c r="L785" s="179"/>
      <c r="M785" s="179"/>
    </row>
    <row r="786" spans="2:13" x14ac:dyDescent="0.2">
      <c r="B786" s="317"/>
      <c r="C786" s="317"/>
      <c r="D786" s="317"/>
      <c r="E786" s="317"/>
      <c r="F786" s="317"/>
      <c r="G786" s="317"/>
      <c r="H786" s="317"/>
      <c r="I786" s="317"/>
      <c r="J786" s="317"/>
      <c r="K786" s="317"/>
      <c r="L786" s="179"/>
      <c r="M786" s="179"/>
    </row>
    <row r="787" spans="2:13" x14ac:dyDescent="0.2">
      <c r="B787" s="317"/>
      <c r="C787" s="317"/>
      <c r="D787" s="317"/>
      <c r="E787" s="317"/>
      <c r="F787" s="317"/>
      <c r="G787" s="317"/>
      <c r="H787" s="317"/>
      <c r="I787" s="317"/>
      <c r="J787" s="317"/>
      <c r="K787" s="317"/>
      <c r="L787" s="179"/>
      <c r="M787" s="179"/>
    </row>
    <row r="788" spans="2:13" x14ac:dyDescent="0.2">
      <c r="B788" s="317"/>
      <c r="C788" s="317"/>
      <c r="D788" s="317"/>
      <c r="E788" s="317"/>
      <c r="F788" s="317"/>
      <c r="G788" s="317"/>
      <c r="H788" s="317"/>
      <c r="I788" s="317"/>
      <c r="J788" s="317"/>
      <c r="K788" s="317"/>
      <c r="L788" s="179"/>
      <c r="M788" s="179"/>
    </row>
    <row r="789" spans="2:13" x14ac:dyDescent="0.2">
      <c r="B789" s="317"/>
      <c r="C789" s="317"/>
      <c r="D789" s="317"/>
      <c r="E789" s="317"/>
      <c r="F789" s="317"/>
      <c r="G789" s="317"/>
      <c r="H789" s="317"/>
      <c r="I789" s="317"/>
      <c r="J789" s="317"/>
      <c r="K789" s="317"/>
      <c r="L789" s="179"/>
      <c r="M789" s="179"/>
    </row>
    <row r="790" spans="2:13" x14ac:dyDescent="0.2">
      <c r="B790" s="317"/>
      <c r="C790" s="317"/>
      <c r="D790" s="317"/>
      <c r="E790" s="317"/>
      <c r="F790" s="317"/>
      <c r="G790" s="317"/>
      <c r="H790" s="317"/>
      <c r="I790" s="317"/>
      <c r="J790" s="317"/>
      <c r="K790" s="317"/>
      <c r="L790" s="179"/>
      <c r="M790" s="179"/>
    </row>
    <row r="791" spans="2:13" x14ac:dyDescent="0.2">
      <c r="B791" s="317"/>
      <c r="C791" s="317"/>
      <c r="D791" s="317"/>
      <c r="E791" s="317"/>
      <c r="F791" s="317"/>
      <c r="G791" s="317"/>
      <c r="H791" s="317"/>
      <c r="I791" s="317"/>
      <c r="J791" s="317"/>
      <c r="K791" s="317"/>
      <c r="L791" s="179"/>
      <c r="M791" s="179"/>
    </row>
    <row r="792" spans="2:13" x14ac:dyDescent="0.2">
      <c r="B792" s="317"/>
      <c r="C792" s="317"/>
      <c r="D792" s="317"/>
      <c r="E792" s="317"/>
      <c r="F792" s="317"/>
      <c r="G792" s="317"/>
      <c r="H792" s="317"/>
      <c r="I792" s="317"/>
      <c r="J792" s="317"/>
      <c r="K792" s="317"/>
      <c r="L792" s="179"/>
      <c r="M792" s="179"/>
    </row>
    <row r="793" spans="2:13" x14ac:dyDescent="0.2">
      <c r="B793" s="317"/>
      <c r="C793" s="317"/>
      <c r="D793" s="317"/>
      <c r="E793" s="317"/>
      <c r="F793" s="317"/>
      <c r="G793" s="317"/>
      <c r="H793" s="317"/>
      <c r="I793" s="317"/>
      <c r="J793" s="317"/>
      <c r="K793" s="317"/>
      <c r="L793" s="179"/>
      <c r="M793" s="179"/>
    </row>
    <row r="794" spans="2:13" x14ac:dyDescent="0.2">
      <c r="B794" s="317"/>
      <c r="C794" s="317"/>
      <c r="D794" s="317"/>
      <c r="E794" s="317"/>
      <c r="F794" s="317"/>
      <c r="G794" s="317"/>
      <c r="H794" s="317"/>
      <c r="I794" s="317"/>
      <c r="J794" s="317"/>
      <c r="K794" s="317"/>
      <c r="L794" s="179"/>
      <c r="M794" s="179"/>
    </row>
    <row r="795" spans="2:13" x14ac:dyDescent="0.2">
      <c r="B795" s="317"/>
      <c r="C795" s="317"/>
      <c r="D795" s="317"/>
      <c r="E795" s="317"/>
      <c r="F795" s="317"/>
      <c r="G795" s="317"/>
      <c r="H795" s="317"/>
      <c r="I795" s="317"/>
      <c r="J795" s="317"/>
      <c r="K795" s="317"/>
      <c r="L795" s="179"/>
      <c r="M795" s="179"/>
    </row>
    <row r="796" spans="2:13" x14ac:dyDescent="0.2">
      <c r="B796" s="317"/>
      <c r="C796" s="317"/>
      <c r="D796" s="317"/>
      <c r="E796" s="317"/>
      <c r="F796" s="317"/>
      <c r="G796" s="317"/>
      <c r="H796" s="317"/>
      <c r="I796" s="317"/>
      <c r="J796" s="317"/>
      <c r="K796" s="317"/>
      <c r="L796" s="179"/>
      <c r="M796" s="179"/>
    </row>
    <row r="797" spans="2:13" x14ac:dyDescent="0.2">
      <c r="B797" s="317"/>
      <c r="C797" s="317"/>
      <c r="D797" s="317"/>
      <c r="E797" s="317"/>
      <c r="F797" s="317"/>
      <c r="G797" s="317"/>
      <c r="H797" s="317"/>
      <c r="I797" s="317"/>
      <c r="J797" s="317"/>
      <c r="K797" s="317"/>
      <c r="L797" s="179"/>
      <c r="M797" s="179"/>
    </row>
    <row r="798" spans="2:13" x14ac:dyDescent="0.2">
      <c r="B798" s="317"/>
      <c r="C798" s="317"/>
      <c r="D798" s="317"/>
      <c r="E798" s="317"/>
      <c r="F798" s="317"/>
      <c r="G798" s="317"/>
      <c r="H798" s="317"/>
      <c r="I798" s="317"/>
      <c r="J798" s="317"/>
      <c r="K798" s="317"/>
      <c r="L798" s="179"/>
      <c r="M798" s="179"/>
    </row>
    <row r="799" spans="2:13" x14ac:dyDescent="0.2">
      <c r="B799" s="317"/>
      <c r="C799" s="317"/>
      <c r="D799" s="317"/>
      <c r="E799" s="317"/>
      <c r="F799" s="317"/>
      <c r="G799" s="317"/>
      <c r="H799" s="317"/>
      <c r="I799" s="317"/>
      <c r="J799" s="317"/>
      <c r="K799" s="317"/>
      <c r="L799" s="179"/>
      <c r="M799" s="179"/>
    </row>
    <row r="800" spans="2:13" x14ac:dyDescent="0.2">
      <c r="B800" s="317"/>
      <c r="C800" s="317"/>
      <c r="D800" s="317"/>
      <c r="E800" s="317"/>
      <c r="F800" s="317"/>
      <c r="G800" s="317"/>
      <c r="H800" s="317"/>
      <c r="I800" s="317"/>
      <c r="J800" s="317"/>
      <c r="K800" s="317"/>
      <c r="L800" s="179"/>
      <c r="M800" s="179"/>
    </row>
    <row r="801" spans="2:13" x14ac:dyDescent="0.2">
      <c r="B801" s="317"/>
      <c r="C801" s="317"/>
      <c r="D801" s="317"/>
      <c r="E801" s="317"/>
      <c r="F801" s="317"/>
      <c r="G801" s="317"/>
      <c r="H801" s="317"/>
      <c r="I801" s="317"/>
      <c r="J801" s="317"/>
      <c r="K801" s="317"/>
      <c r="L801" s="179"/>
      <c r="M801" s="179"/>
    </row>
    <row r="802" spans="2:13" x14ac:dyDescent="0.2">
      <c r="B802" s="317"/>
      <c r="C802" s="317"/>
      <c r="D802" s="317"/>
      <c r="E802" s="317"/>
      <c r="F802" s="317"/>
      <c r="G802" s="317"/>
      <c r="H802" s="317"/>
      <c r="I802" s="317"/>
      <c r="J802" s="317"/>
      <c r="K802" s="317"/>
      <c r="L802" s="179"/>
      <c r="M802" s="179"/>
    </row>
    <row r="803" spans="2:13" x14ac:dyDescent="0.2">
      <c r="B803" s="317"/>
      <c r="C803" s="317"/>
      <c r="D803" s="317"/>
      <c r="E803" s="317"/>
      <c r="F803" s="317"/>
      <c r="G803" s="317"/>
      <c r="H803" s="317"/>
      <c r="I803" s="317"/>
      <c r="J803" s="317"/>
      <c r="K803" s="317"/>
      <c r="L803" s="179"/>
      <c r="M803" s="179"/>
    </row>
    <row r="804" spans="2:13" x14ac:dyDescent="0.2">
      <c r="B804" s="317"/>
      <c r="C804" s="317"/>
      <c r="D804" s="317"/>
      <c r="E804" s="317"/>
      <c r="F804" s="317"/>
      <c r="G804" s="317"/>
      <c r="H804" s="317"/>
      <c r="I804" s="317"/>
      <c r="J804" s="317"/>
      <c r="K804" s="317"/>
      <c r="L804" s="179"/>
      <c r="M804" s="179"/>
    </row>
    <row r="805" spans="2:13" x14ac:dyDescent="0.2">
      <c r="B805" s="317"/>
      <c r="C805" s="317"/>
      <c r="D805" s="317"/>
      <c r="E805" s="317"/>
      <c r="F805" s="317"/>
      <c r="G805" s="317"/>
      <c r="H805" s="317"/>
      <c r="I805" s="317"/>
      <c r="J805" s="317"/>
      <c r="K805" s="317"/>
      <c r="L805" s="179"/>
      <c r="M805" s="179"/>
    </row>
    <row r="806" spans="2:13" x14ac:dyDescent="0.2">
      <c r="B806" s="317"/>
      <c r="C806" s="317"/>
      <c r="D806" s="317"/>
      <c r="E806" s="317"/>
      <c r="F806" s="317"/>
      <c r="G806" s="317"/>
      <c r="H806" s="317"/>
      <c r="I806" s="317"/>
      <c r="J806" s="317"/>
      <c r="K806" s="317"/>
      <c r="L806" s="179"/>
      <c r="M806" s="179"/>
    </row>
    <row r="807" spans="2:13" x14ac:dyDescent="0.2">
      <c r="B807" s="317"/>
      <c r="C807" s="317"/>
      <c r="D807" s="317"/>
      <c r="E807" s="317"/>
      <c r="F807" s="317"/>
      <c r="G807" s="317"/>
      <c r="H807" s="317"/>
      <c r="I807" s="317"/>
      <c r="J807" s="317"/>
      <c r="K807" s="317"/>
      <c r="L807" s="179"/>
      <c r="M807" s="179"/>
    </row>
    <row r="808" spans="2:13" x14ac:dyDescent="0.2">
      <c r="B808" s="317"/>
      <c r="C808" s="317"/>
      <c r="D808" s="317"/>
      <c r="E808" s="317"/>
      <c r="F808" s="317"/>
      <c r="G808" s="317"/>
      <c r="H808" s="317"/>
      <c r="I808" s="317"/>
      <c r="J808" s="317"/>
      <c r="K808" s="317"/>
      <c r="L808" s="179"/>
      <c r="M808" s="179"/>
    </row>
    <row r="809" spans="2:13" x14ac:dyDescent="0.2">
      <c r="B809" s="317"/>
      <c r="C809" s="317"/>
      <c r="D809" s="317"/>
      <c r="E809" s="317"/>
      <c r="F809" s="317"/>
      <c r="G809" s="317"/>
      <c r="H809" s="317"/>
      <c r="I809" s="317"/>
      <c r="J809" s="317"/>
      <c r="K809" s="317"/>
      <c r="L809" s="179"/>
      <c r="M809" s="179"/>
    </row>
    <row r="810" spans="2:13" x14ac:dyDescent="0.2">
      <c r="B810" s="317"/>
      <c r="C810" s="317"/>
      <c r="D810" s="317"/>
      <c r="E810" s="317"/>
      <c r="F810" s="317"/>
      <c r="G810" s="317"/>
      <c r="H810" s="317"/>
      <c r="I810" s="317"/>
      <c r="J810" s="317"/>
      <c r="K810" s="317"/>
      <c r="L810" s="179"/>
      <c r="M810" s="179"/>
    </row>
    <row r="811" spans="2:13" x14ac:dyDescent="0.2">
      <c r="B811" s="317"/>
      <c r="C811" s="317"/>
      <c r="D811" s="317"/>
      <c r="E811" s="317"/>
      <c r="F811" s="317"/>
      <c r="G811" s="317"/>
      <c r="H811" s="317"/>
      <c r="I811" s="317"/>
      <c r="J811" s="317"/>
      <c r="K811" s="317"/>
      <c r="L811" s="179"/>
      <c r="M811" s="179"/>
    </row>
    <row r="812" spans="2:13" x14ac:dyDescent="0.2">
      <c r="B812" s="317"/>
      <c r="C812" s="317"/>
      <c r="D812" s="317"/>
      <c r="E812" s="317"/>
      <c r="F812" s="317"/>
      <c r="G812" s="317"/>
      <c r="H812" s="317"/>
      <c r="I812" s="317"/>
      <c r="J812" s="317"/>
      <c r="K812" s="317"/>
      <c r="L812" s="179"/>
      <c r="M812" s="179"/>
    </row>
    <row r="813" spans="2:13" x14ac:dyDescent="0.2">
      <c r="B813" s="317"/>
      <c r="C813" s="317"/>
      <c r="D813" s="317"/>
      <c r="E813" s="317"/>
      <c r="F813" s="317"/>
      <c r="G813" s="317"/>
      <c r="H813" s="317"/>
      <c r="I813" s="317"/>
      <c r="J813" s="317"/>
      <c r="K813" s="317"/>
      <c r="L813" s="179"/>
      <c r="M813" s="179"/>
    </row>
    <row r="814" spans="2:13" x14ac:dyDescent="0.2">
      <c r="B814" s="317"/>
      <c r="C814" s="317"/>
      <c r="D814" s="317"/>
      <c r="E814" s="317"/>
      <c r="F814" s="317"/>
      <c r="G814" s="317"/>
      <c r="H814" s="317"/>
      <c r="I814" s="317"/>
      <c r="J814" s="317"/>
      <c r="K814" s="317"/>
      <c r="L814" s="179"/>
      <c r="M814" s="179"/>
    </row>
    <row r="815" spans="2:13" x14ac:dyDescent="0.2">
      <c r="B815" s="317"/>
      <c r="C815" s="317"/>
      <c r="D815" s="317"/>
      <c r="E815" s="317"/>
      <c r="F815" s="317"/>
      <c r="G815" s="317"/>
      <c r="H815" s="317"/>
      <c r="I815" s="317"/>
      <c r="J815" s="317"/>
      <c r="K815" s="317"/>
      <c r="L815" s="179"/>
      <c r="M815" s="179"/>
    </row>
    <row r="816" spans="2:13" x14ac:dyDescent="0.2">
      <c r="B816" s="317"/>
      <c r="C816" s="317"/>
      <c r="D816" s="317"/>
      <c r="E816" s="317"/>
      <c r="F816" s="317"/>
      <c r="G816" s="317"/>
      <c r="H816" s="317"/>
      <c r="I816" s="317"/>
      <c r="J816" s="317"/>
      <c r="K816" s="317"/>
      <c r="L816" s="179"/>
      <c r="M816" s="179"/>
    </row>
    <row r="817" spans="2:13" x14ac:dyDescent="0.2">
      <c r="B817" s="317"/>
      <c r="C817" s="317"/>
      <c r="D817" s="317"/>
      <c r="E817" s="317"/>
      <c r="F817" s="317"/>
      <c r="G817" s="317"/>
      <c r="H817" s="317"/>
      <c r="I817" s="317"/>
      <c r="J817" s="317"/>
      <c r="K817" s="317"/>
      <c r="L817" s="179"/>
      <c r="M817" s="179"/>
    </row>
    <row r="818" spans="2:13" x14ac:dyDescent="0.2">
      <c r="B818" s="317"/>
      <c r="C818" s="317"/>
      <c r="D818" s="317"/>
      <c r="E818" s="317"/>
      <c r="F818" s="317"/>
      <c r="G818" s="317"/>
      <c r="H818" s="317"/>
      <c r="I818" s="317"/>
      <c r="J818" s="317"/>
      <c r="K818" s="317"/>
      <c r="L818" s="179"/>
      <c r="M818" s="179"/>
    </row>
    <row r="819" spans="2:13" x14ac:dyDescent="0.2">
      <c r="B819" s="317"/>
      <c r="C819" s="317"/>
      <c r="D819" s="317"/>
      <c r="E819" s="317"/>
      <c r="F819" s="317"/>
      <c r="G819" s="317"/>
      <c r="H819" s="317"/>
      <c r="I819" s="317"/>
      <c r="J819" s="317"/>
      <c r="K819" s="317"/>
      <c r="L819" s="179"/>
      <c r="M819" s="179"/>
    </row>
    <row r="820" spans="2:13" x14ac:dyDescent="0.2">
      <c r="B820" s="317"/>
      <c r="C820" s="317"/>
      <c r="D820" s="317"/>
      <c r="E820" s="317"/>
      <c r="F820" s="317"/>
      <c r="G820" s="317"/>
      <c r="H820" s="317"/>
      <c r="I820" s="317"/>
      <c r="J820" s="317"/>
      <c r="K820" s="317"/>
      <c r="L820" s="179"/>
      <c r="M820" s="179"/>
    </row>
    <row r="821" spans="2:13" x14ac:dyDescent="0.2">
      <c r="B821" s="317"/>
      <c r="C821" s="317"/>
      <c r="D821" s="317"/>
      <c r="E821" s="317"/>
      <c r="F821" s="317"/>
      <c r="G821" s="317"/>
      <c r="H821" s="317"/>
      <c r="I821" s="317"/>
      <c r="J821" s="317"/>
      <c r="K821" s="317"/>
      <c r="L821" s="179"/>
      <c r="M821" s="179"/>
    </row>
    <row r="822" spans="2:13" x14ac:dyDescent="0.2">
      <c r="B822" s="317"/>
      <c r="C822" s="317"/>
      <c r="D822" s="317"/>
      <c r="E822" s="317"/>
      <c r="F822" s="317"/>
      <c r="G822" s="317"/>
      <c r="H822" s="317"/>
      <c r="I822" s="317"/>
      <c r="J822" s="317"/>
      <c r="K822" s="317"/>
      <c r="L822" s="179"/>
      <c r="M822" s="179"/>
    </row>
    <row r="823" spans="2:13" x14ac:dyDescent="0.2">
      <c r="B823" s="317"/>
      <c r="C823" s="317"/>
      <c r="D823" s="317"/>
      <c r="E823" s="317"/>
      <c r="F823" s="317"/>
      <c r="G823" s="317"/>
      <c r="H823" s="317"/>
      <c r="I823" s="317"/>
      <c r="J823" s="317"/>
      <c r="K823" s="317"/>
      <c r="L823" s="179"/>
      <c r="M823" s="179"/>
    </row>
    <row r="824" spans="2:13" x14ac:dyDescent="0.2">
      <c r="B824" s="317"/>
      <c r="C824" s="317"/>
      <c r="D824" s="317"/>
      <c r="E824" s="317"/>
      <c r="F824" s="317"/>
      <c r="G824" s="317"/>
      <c r="H824" s="317"/>
      <c r="I824" s="317"/>
      <c r="J824" s="317"/>
      <c r="K824" s="317"/>
      <c r="L824" s="179"/>
      <c r="M824" s="179"/>
    </row>
    <row r="825" spans="2:13" x14ac:dyDescent="0.2">
      <c r="B825" s="317"/>
      <c r="C825" s="317"/>
      <c r="D825" s="317"/>
      <c r="E825" s="317"/>
      <c r="F825" s="317"/>
      <c r="G825" s="317"/>
      <c r="H825" s="317"/>
      <c r="I825" s="317"/>
      <c r="J825" s="317"/>
      <c r="K825" s="317"/>
      <c r="L825" s="179"/>
      <c r="M825" s="179"/>
    </row>
    <row r="826" spans="2:13" x14ac:dyDescent="0.2">
      <c r="B826" s="317"/>
      <c r="C826" s="317"/>
      <c r="D826" s="317"/>
      <c r="E826" s="317"/>
      <c r="F826" s="317"/>
      <c r="G826" s="317"/>
      <c r="H826" s="317"/>
      <c r="I826" s="317"/>
      <c r="J826" s="317"/>
      <c r="K826" s="317"/>
      <c r="L826" s="179"/>
      <c r="M826" s="179"/>
    </row>
    <row r="827" spans="2:13" x14ac:dyDescent="0.2">
      <c r="B827" s="317"/>
      <c r="C827" s="317"/>
      <c r="D827" s="317"/>
      <c r="E827" s="317"/>
      <c r="F827" s="317"/>
      <c r="G827" s="317"/>
      <c r="H827" s="317"/>
      <c r="I827" s="317"/>
      <c r="J827" s="317"/>
      <c r="K827" s="317"/>
      <c r="L827" s="179"/>
      <c r="M827" s="179"/>
    </row>
    <row r="828" spans="2:13" x14ac:dyDescent="0.2">
      <c r="B828" s="317"/>
      <c r="C828" s="317"/>
      <c r="D828" s="317"/>
      <c r="E828" s="317"/>
      <c r="F828" s="317"/>
      <c r="G828" s="317"/>
      <c r="H828" s="317"/>
      <c r="I828" s="317"/>
      <c r="J828" s="317"/>
      <c r="K828" s="317"/>
      <c r="L828" s="179"/>
      <c r="M828" s="179"/>
    </row>
    <row r="829" spans="2:13" x14ac:dyDescent="0.2">
      <c r="B829" s="317"/>
      <c r="C829" s="317"/>
      <c r="D829" s="317"/>
      <c r="E829" s="317"/>
      <c r="F829" s="317"/>
      <c r="G829" s="317"/>
      <c r="H829" s="317"/>
      <c r="I829" s="317"/>
      <c r="J829" s="317"/>
      <c r="K829" s="317"/>
      <c r="L829" s="179"/>
      <c r="M829" s="179"/>
    </row>
    <row r="830" spans="2:13" x14ac:dyDescent="0.2">
      <c r="B830" s="317"/>
      <c r="C830" s="317"/>
      <c r="D830" s="317"/>
      <c r="E830" s="317"/>
      <c r="F830" s="317"/>
      <c r="G830" s="317"/>
      <c r="H830" s="317"/>
      <c r="I830" s="317"/>
      <c r="J830" s="317"/>
      <c r="K830" s="317"/>
      <c r="L830" s="179"/>
      <c r="M830" s="179"/>
    </row>
    <row r="831" spans="2:13" x14ac:dyDescent="0.2">
      <c r="B831" s="317"/>
      <c r="C831" s="317"/>
      <c r="D831" s="317"/>
      <c r="E831" s="317"/>
      <c r="F831" s="317"/>
      <c r="G831" s="317"/>
      <c r="H831" s="317"/>
      <c r="I831" s="317"/>
      <c r="J831" s="317"/>
      <c r="K831" s="317"/>
      <c r="L831" s="179"/>
      <c r="M831" s="179"/>
    </row>
    <row r="832" spans="2:13" x14ac:dyDescent="0.2">
      <c r="B832" s="317"/>
      <c r="C832" s="317"/>
      <c r="D832" s="317"/>
      <c r="E832" s="317"/>
      <c r="F832" s="317"/>
      <c r="G832" s="317"/>
      <c r="H832" s="317"/>
      <c r="I832" s="317"/>
      <c r="J832" s="317"/>
      <c r="K832" s="317"/>
      <c r="L832" s="179"/>
      <c r="M832" s="179"/>
    </row>
    <row r="833" spans="2:13" x14ac:dyDescent="0.2">
      <c r="B833" s="317"/>
      <c r="C833" s="317"/>
      <c r="D833" s="317"/>
      <c r="E833" s="317"/>
      <c r="F833" s="317"/>
      <c r="G833" s="317"/>
      <c r="H833" s="317"/>
      <c r="I833" s="317"/>
      <c r="J833" s="317"/>
      <c r="K833" s="317"/>
      <c r="L833" s="179"/>
      <c r="M833" s="179"/>
    </row>
    <row r="834" spans="2:13" x14ac:dyDescent="0.2">
      <c r="B834" s="317"/>
      <c r="C834" s="317"/>
      <c r="D834" s="317"/>
      <c r="E834" s="317"/>
      <c r="F834" s="317"/>
      <c r="G834" s="317"/>
      <c r="H834" s="317"/>
      <c r="I834" s="317"/>
      <c r="J834" s="317"/>
      <c r="K834" s="317"/>
      <c r="L834" s="179"/>
      <c r="M834" s="179"/>
    </row>
    <row r="835" spans="2:13" x14ac:dyDescent="0.2">
      <c r="B835" s="317"/>
      <c r="C835" s="317"/>
      <c r="D835" s="317"/>
      <c r="E835" s="317"/>
      <c r="F835" s="317"/>
      <c r="G835" s="317"/>
      <c r="H835" s="317"/>
      <c r="I835" s="317"/>
      <c r="J835" s="317"/>
      <c r="K835" s="317"/>
      <c r="L835" s="179"/>
      <c r="M835" s="179"/>
    </row>
    <row r="836" spans="2:13" x14ac:dyDescent="0.2">
      <c r="B836" s="317"/>
      <c r="C836" s="317"/>
      <c r="D836" s="317"/>
      <c r="E836" s="317"/>
      <c r="F836" s="317"/>
      <c r="G836" s="317"/>
      <c r="H836" s="317"/>
      <c r="I836" s="317"/>
      <c r="J836" s="317"/>
      <c r="K836" s="317"/>
      <c r="L836" s="179"/>
      <c r="M836" s="179"/>
    </row>
    <row r="837" spans="2:13" x14ac:dyDescent="0.2">
      <c r="B837" s="317"/>
      <c r="C837" s="317"/>
      <c r="D837" s="317"/>
      <c r="E837" s="317"/>
      <c r="F837" s="317"/>
      <c r="G837" s="317"/>
      <c r="H837" s="317"/>
      <c r="I837" s="317"/>
      <c r="J837" s="317"/>
      <c r="K837" s="317"/>
      <c r="L837" s="179"/>
      <c r="M837" s="179"/>
    </row>
    <row r="838" spans="2:13" x14ac:dyDescent="0.2">
      <c r="B838" s="317"/>
      <c r="C838" s="317"/>
      <c r="D838" s="317"/>
      <c r="E838" s="317"/>
      <c r="F838" s="317"/>
      <c r="G838" s="317"/>
      <c r="H838" s="317"/>
      <c r="I838" s="317"/>
      <c r="J838" s="317"/>
      <c r="K838" s="317"/>
      <c r="L838" s="179"/>
      <c r="M838" s="179"/>
    </row>
    <row r="839" spans="2:13" x14ac:dyDescent="0.2">
      <c r="B839" s="317"/>
      <c r="C839" s="317"/>
      <c r="D839" s="317"/>
      <c r="E839" s="317"/>
      <c r="F839" s="317"/>
      <c r="G839" s="317"/>
      <c r="H839" s="317"/>
      <c r="I839" s="317"/>
      <c r="J839" s="317"/>
      <c r="K839" s="317"/>
      <c r="L839" s="179"/>
      <c r="M839" s="179"/>
    </row>
    <row r="840" spans="2:13" x14ac:dyDescent="0.2">
      <c r="B840" s="317"/>
      <c r="C840" s="317"/>
      <c r="D840" s="317"/>
      <c r="E840" s="317"/>
      <c r="F840" s="317"/>
      <c r="G840" s="317"/>
      <c r="H840" s="317"/>
      <c r="I840" s="317"/>
      <c r="J840" s="317"/>
      <c r="K840" s="317"/>
      <c r="L840" s="179"/>
      <c r="M840" s="179"/>
    </row>
    <row r="841" spans="2:13" x14ac:dyDescent="0.2">
      <c r="B841" s="317"/>
      <c r="C841" s="317"/>
      <c r="D841" s="317"/>
      <c r="E841" s="317"/>
      <c r="F841" s="317"/>
      <c r="G841" s="317"/>
      <c r="H841" s="317"/>
      <c r="I841" s="317"/>
      <c r="J841" s="317"/>
      <c r="K841" s="317"/>
      <c r="L841" s="179"/>
      <c r="M841" s="179"/>
    </row>
    <row r="842" spans="2:13" x14ac:dyDescent="0.2">
      <c r="B842" s="317"/>
      <c r="C842" s="317"/>
      <c r="D842" s="317"/>
      <c r="E842" s="317"/>
      <c r="F842" s="317"/>
      <c r="G842" s="317"/>
      <c r="H842" s="317"/>
      <c r="I842" s="317"/>
      <c r="J842" s="317"/>
      <c r="K842" s="317"/>
      <c r="L842" s="179"/>
      <c r="M842" s="179"/>
    </row>
    <row r="843" spans="2:13" x14ac:dyDescent="0.2">
      <c r="B843" s="317"/>
      <c r="C843" s="317"/>
      <c r="D843" s="317"/>
      <c r="E843" s="317"/>
      <c r="F843" s="317"/>
      <c r="G843" s="317"/>
      <c r="H843" s="317"/>
      <c r="I843" s="317"/>
      <c r="J843" s="317"/>
      <c r="K843" s="317"/>
      <c r="L843" s="179"/>
      <c r="M843" s="179"/>
    </row>
    <row r="844" spans="2:13" x14ac:dyDescent="0.2">
      <c r="B844" s="317"/>
      <c r="C844" s="317"/>
      <c r="D844" s="317"/>
      <c r="E844" s="317"/>
      <c r="F844" s="317"/>
      <c r="G844" s="317"/>
      <c r="H844" s="317"/>
      <c r="I844" s="317"/>
      <c r="J844" s="317"/>
      <c r="K844" s="317"/>
      <c r="L844" s="179"/>
      <c r="M844" s="179"/>
    </row>
    <row r="845" spans="2:13" x14ac:dyDescent="0.2">
      <c r="B845" s="317"/>
      <c r="C845" s="317"/>
      <c r="D845" s="317"/>
      <c r="E845" s="317"/>
      <c r="F845" s="317"/>
      <c r="G845" s="317"/>
      <c r="H845" s="317"/>
      <c r="I845" s="317"/>
      <c r="J845" s="317"/>
      <c r="K845" s="317"/>
      <c r="L845" s="179"/>
      <c r="M845" s="179"/>
    </row>
    <row r="846" spans="2:13" x14ac:dyDescent="0.2">
      <c r="B846" s="317"/>
      <c r="C846" s="317"/>
      <c r="D846" s="317"/>
      <c r="E846" s="317"/>
      <c r="F846" s="317"/>
      <c r="G846" s="317"/>
      <c r="H846" s="317"/>
      <c r="I846" s="317"/>
      <c r="J846" s="317"/>
      <c r="K846" s="317"/>
      <c r="L846" s="179"/>
      <c r="M846" s="179"/>
    </row>
    <row r="847" spans="2:13" x14ac:dyDescent="0.2">
      <c r="B847" s="317"/>
      <c r="C847" s="317"/>
      <c r="D847" s="317"/>
      <c r="E847" s="317"/>
      <c r="F847" s="317"/>
      <c r="G847" s="317"/>
      <c r="H847" s="317"/>
      <c r="I847" s="317"/>
      <c r="J847" s="317"/>
      <c r="K847" s="317"/>
      <c r="L847" s="179"/>
      <c r="M847" s="179"/>
    </row>
    <row r="848" spans="2:13" x14ac:dyDescent="0.2">
      <c r="B848" s="317"/>
      <c r="C848" s="317"/>
      <c r="D848" s="317"/>
      <c r="E848" s="317"/>
      <c r="F848" s="317"/>
      <c r="G848" s="317"/>
      <c r="H848" s="317"/>
      <c r="I848" s="317"/>
      <c r="J848" s="317"/>
      <c r="K848" s="317"/>
      <c r="L848" s="179"/>
      <c r="M848" s="179"/>
    </row>
    <row r="849" spans="2:13" x14ac:dyDescent="0.2">
      <c r="B849" s="317"/>
      <c r="C849" s="317"/>
      <c r="D849" s="317"/>
      <c r="E849" s="317"/>
      <c r="F849" s="317"/>
      <c r="G849" s="317"/>
      <c r="H849" s="317"/>
      <c r="I849" s="317"/>
      <c r="J849" s="317"/>
      <c r="K849" s="317"/>
      <c r="L849" s="179"/>
      <c r="M849" s="179"/>
    </row>
    <row r="850" spans="2:13" x14ac:dyDescent="0.2">
      <c r="B850" s="317"/>
      <c r="C850" s="317"/>
      <c r="D850" s="317"/>
      <c r="E850" s="317"/>
      <c r="F850" s="317"/>
      <c r="G850" s="317"/>
      <c r="H850" s="317"/>
      <c r="I850" s="317"/>
      <c r="J850" s="317"/>
      <c r="K850" s="317"/>
      <c r="L850" s="179"/>
      <c r="M850" s="179"/>
    </row>
    <row r="851" spans="2:13" x14ac:dyDescent="0.2">
      <c r="B851" s="317"/>
      <c r="C851" s="317"/>
      <c r="D851" s="317"/>
      <c r="E851" s="317"/>
      <c r="F851" s="317"/>
      <c r="G851" s="317"/>
      <c r="H851" s="317"/>
      <c r="I851" s="317"/>
      <c r="J851" s="317"/>
      <c r="K851" s="317"/>
      <c r="L851" s="179"/>
      <c r="M851" s="179"/>
    </row>
    <row r="852" spans="2:13" x14ac:dyDescent="0.2">
      <c r="B852" s="317"/>
      <c r="C852" s="317"/>
      <c r="D852" s="317"/>
      <c r="E852" s="317"/>
      <c r="F852" s="317"/>
      <c r="G852" s="317"/>
      <c r="H852" s="317"/>
      <c r="I852" s="317"/>
      <c r="J852" s="317"/>
      <c r="K852" s="317"/>
      <c r="L852" s="179"/>
      <c r="M852" s="179"/>
    </row>
    <row r="853" spans="2:13" x14ac:dyDescent="0.2">
      <c r="B853" s="317"/>
      <c r="C853" s="317"/>
      <c r="D853" s="317"/>
      <c r="E853" s="317"/>
      <c r="F853" s="317"/>
      <c r="G853" s="317"/>
      <c r="H853" s="317"/>
      <c r="I853" s="317"/>
      <c r="J853" s="317"/>
      <c r="K853" s="317"/>
      <c r="L853" s="179"/>
      <c r="M853" s="179"/>
    </row>
    <row r="854" spans="2:13" x14ac:dyDescent="0.2">
      <c r="B854" s="317"/>
      <c r="C854" s="317"/>
      <c r="D854" s="317"/>
      <c r="E854" s="317"/>
      <c r="F854" s="317"/>
      <c r="G854" s="317"/>
      <c r="H854" s="317"/>
      <c r="I854" s="317"/>
      <c r="J854" s="317"/>
      <c r="K854" s="317"/>
      <c r="L854" s="179"/>
      <c r="M854" s="179"/>
    </row>
    <row r="855" spans="2:13" x14ac:dyDescent="0.2">
      <c r="B855" s="317"/>
      <c r="C855" s="317"/>
      <c r="D855" s="317"/>
      <c r="E855" s="317"/>
      <c r="F855" s="317"/>
      <c r="G855" s="317"/>
      <c r="H855" s="317"/>
      <c r="I855" s="317"/>
      <c r="J855" s="317"/>
      <c r="K855" s="317"/>
      <c r="L855" s="179"/>
      <c r="M855" s="179"/>
    </row>
    <row r="856" spans="2:13" x14ac:dyDescent="0.2">
      <c r="B856" s="317"/>
      <c r="C856" s="317"/>
      <c r="D856" s="317"/>
      <c r="E856" s="317"/>
      <c r="F856" s="317"/>
      <c r="G856" s="317"/>
      <c r="H856" s="317"/>
      <c r="I856" s="317"/>
      <c r="J856" s="317"/>
      <c r="K856" s="317"/>
      <c r="L856" s="179"/>
      <c r="M856" s="179"/>
    </row>
    <row r="857" spans="2:13" x14ac:dyDescent="0.2">
      <c r="B857" s="317"/>
      <c r="C857" s="317"/>
      <c r="D857" s="317"/>
      <c r="E857" s="317"/>
      <c r="F857" s="317"/>
      <c r="G857" s="317"/>
      <c r="H857" s="317"/>
      <c r="I857" s="317"/>
      <c r="J857" s="317"/>
      <c r="K857" s="317"/>
      <c r="L857" s="179"/>
      <c r="M857" s="179"/>
    </row>
    <row r="858" spans="2:13" x14ac:dyDescent="0.2">
      <c r="B858" s="317"/>
      <c r="C858" s="317"/>
      <c r="D858" s="317"/>
      <c r="E858" s="317"/>
      <c r="F858" s="317"/>
      <c r="G858" s="317"/>
      <c r="H858" s="317"/>
      <c r="I858" s="317"/>
      <c r="J858" s="317"/>
      <c r="K858" s="317"/>
      <c r="L858" s="179"/>
      <c r="M858" s="179"/>
    </row>
    <row r="859" spans="2:13" x14ac:dyDescent="0.2">
      <c r="B859" s="317"/>
      <c r="C859" s="317"/>
      <c r="D859" s="317"/>
      <c r="E859" s="317"/>
      <c r="F859" s="317"/>
      <c r="G859" s="317"/>
      <c r="H859" s="317"/>
      <c r="I859" s="317"/>
      <c r="J859" s="317"/>
      <c r="K859" s="317"/>
      <c r="L859" s="179"/>
      <c r="M859" s="179"/>
    </row>
    <row r="860" spans="2:13" x14ac:dyDescent="0.2">
      <c r="B860" s="317"/>
      <c r="C860" s="317"/>
      <c r="D860" s="317"/>
      <c r="E860" s="317"/>
      <c r="F860" s="317"/>
      <c r="G860" s="317"/>
      <c r="H860" s="317"/>
      <c r="I860" s="317"/>
      <c r="J860" s="317"/>
      <c r="K860" s="317"/>
      <c r="L860" s="179"/>
      <c r="M860" s="179"/>
    </row>
    <row r="861" spans="2:13" x14ac:dyDescent="0.2">
      <c r="B861" s="317"/>
      <c r="C861" s="317"/>
      <c r="D861" s="317"/>
      <c r="E861" s="317"/>
      <c r="F861" s="317"/>
      <c r="G861" s="317"/>
      <c r="H861" s="317"/>
      <c r="I861" s="317"/>
      <c r="J861" s="317"/>
      <c r="K861" s="317"/>
      <c r="L861" s="179"/>
      <c r="M861" s="179"/>
    </row>
    <row r="862" spans="2:13" x14ac:dyDescent="0.2">
      <c r="B862" s="317"/>
      <c r="C862" s="317"/>
      <c r="D862" s="317"/>
      <c r="E862" s="317"/>
      <c r="F862" s="317"/>
      <c r="G862" s="317"/>
      <c r="H862" s="317"/>
      <c r="I862" s="317"/>
      <c r="J862" s="317"/>
      <c r="K862" s="317"/>
      <c r="L862" s="179"/>
      <c r="M862" s="179"/>
    </row>
    <row r="863" spans="2:13" x14ac:dyDescent="0.2">
      <c r="B863" s="317"/>
      <c r="C863" s="317"/>
      <c r="D863" s="317"/>
      <c r="E863" s="317"/>
      <c r="F863" s="317"/>
      <c r="G863" s="317"/>
      <c r="H863" s="317"/>
      <c r="I863" s="317"/>
      <c r="J863" s="317"/>
      <c r="K863" s="317"/>
      <c r="L863" s="179"/>
      <c r="M863" s="179"/>
    </row>
    <row r="864" spans="2:13" x14ac:dyDescent="0.2">
      <c r="B864" s="317"/>
      <c r="C864" s="317"/>
      <c r="D864" s="317"/>
      <c r="E864" s="317"/>
      <c r="F864" s="317"/>
      <c r="G864" s="317"/>
      <c r="H864" s="317"/>
      <c r="I864" s="317"/>
      <c r="J864" s="317"/>
      <c r="K864" s="317"/>
      <c r="L864" s="179"/>
      <c r="M864" s="179"/>
    </row>
    <row r="865" spans="2:13" x14ac:dyDescent="0.2">
      <c r="B865" s="317"/>
      <c r="C865" s="317"/>
      <c r="D865" s="317"/>
      <c r="E865" s="317"/>
      <c r="F865" s="317"/>
      <c r="G865" s="317"/>
      <c r="H865" s="317"/>
      <c r="I865" s="317"/>
      <c r="J865" s="317"/>
      <c r="K865" s="317"/>
      <c r="L865" s="179"/>
      <c r="M865" s="179"/>
    </row>
    <row r="866" spans="2:13" x14ac:dyDescent="0.2">
      <c r="B866" s="317"/>
      <c r="C866" s="317"/>
      <c r="D866" s="317"/>
      <c r="E866" s="317"/>
      <c r="F866" s="317"/>
      <c r="G866" s="317"/>
      <c r="H866" s="317"/>
      <c r="I866" s="317"/>
      <c r="J866" s="317"/>
      <c r="K866" s="317"/>
      <c r="L866" s="179"/>
      <c r="M866" s="179"/>
    </row>
    <row r="867" spans="2:13" x14ac:dyDescent="0.2">
      <c r="B867" s="317"/>
      <c r="C867" s="317"/>
      <c r="D867" s="317"/>
      <c r="E867" s="317"/>
      <c r="F867" s="317"/>
      <c r="G867" s="317"/>
      <c r="H867" s="317"/>
      <c r="I867" s="317"/>
      <c r="J867" s="317"/>
      <c r="K867" s="317"/>
      <c r="L867" s="179"/>
      <c r="M867" s="179"/>
    </row>
    <row r="868" spans="2:13" x14ac:dyDescent="0.2">
      <c r="B868" s="317"/>
      <c r="C868" s="317"/>
      <c r="D868" s="317"/>
      <c r="E868" s="317"/>
      <c r="F868" s="317"/>
      <c r="G868" s="317"/>
      <c r="H868" s="317"/>
      <c r="I868" s="317"/>
      <c r="J868" s="317"/>
      <c r="K868" s="317"/>
      <c r="L868" s="179"/>
      <c r="M868" s="179"/>
    </row>
    <row r="869" spans="2:13" x14ac:dyDescent="0.2">
      <c r="B869" s="317"/>
      <c r="C869" s="317"/>
      <c r="D869" s="317"/>
      <c r="E869" s="317"/>
      <c r="F869" s="317"/>
      <c r="G869" s="317"/>
      <c r="H869" s="317"/>
      <c r="I869" s="317"/>
      <c r="J869" s="317"/>
      <c r="K869" s="317"/>
      <c r="L869" s="179"/>
      <c r="M869" s="179"/>
    </row>
    <row r="870" spans="2:13" x14ac:dyDescent="0.2">
      <c r="B870" s="317"/>
      <c r="C870" s="317"/>
      <c r="D870" s="317"/>
      <c r="E870" s="317"/>
      <c r="F870" s="317"/>
      <c r="G870" s="317"/>
      <c r="H870" s="317"/>
      <c r="I870" s="317"/>
      <c r="J870" s="317"/>
      <c r="K870" s="317"/>
      <c r="L870" s="179"/>
      <c r="M870" s="179"/>
    </row>
    <row r="871" spans="2:13" x14ac:dyDescent="0.2">
      <c r="B871" s="317"/>
      <c r="C871" s="317"/>
      <c r="D871" s="317"/>
      <c r="E871" s="317"/>
      <c r="F871" s="317"/>
      <c r="G871" s="317"/>
      <c r="H871" s="317"/>
      <c r="I871" s="317"/>
      <c r="J871" s="317"/>
      <c r="K871" s="317"/>
      <c r="L871" s="179"/>
      <c r="M871" s="179"/>
    </row>
    <row r="872" spans="2:13" x14ac:dyDescent="0.2">
      <c r="B872" s="317"/>
      <c r="C872" s="317"/>
      <c r="D872" s="317"/>
      <c r="E872" s="317"/>
      <c r="F872" s="317"/>
      <c r="G872" s="317"/>
      <c r="H872" s="317"/>
      <c r="I872" s="317"/>
      <c r="J872" s="317"/>
      <c r="K872" s="317"/>
      <c r="L872" s="179"/>
      <c r="M872" s="179"/>
    </row>
    <row r="873" spans="2:13" x14ac:dyDescent="0.2">
      <c r="B873" s="317"/>
      <c r="C873" s="317"/>
      <c r="D873" s="317"/>
      <c r="E873" s="317"/>
      <c r="F873" s="317"/>
      <c r="G873" s="317"/>
      <c r="H873" s="317"/>
      <c r="I873" s="317"/>
      <c r="J873" s="317"/>
      <c r="K873" s="317"/>
      <c r="L873" s="179"/>
      <c r="M873" s="179"/>
    </row>
    <row r="874" spans="2:13" x14ac:dyDescent="0.2">
      <c r="B874" s="317"/>
      <c r="C874" s="317"/>
      <c r="D874" s="317"/>
      <c r="E874" s="317"/>
      <c r="F874" s="317"/>
      <c r="G874" s="317"/>
      <c r="H874" s="317"/>
      <c r="I874" s="317"/>
      <c r="J874" s="317"/>
      <c r="K874" s="317"/>
      <c r="L874" s="179"/>
      <c r="M874" s="179"/>
    </row>
    <row r="875" spans="2:13" x14ac:dyDescent="0.2">
      <c r="B875" s="317"/>
      <c r="C875" s="317"/>
      <c r="D875" s="317"/>
      <c r="E875" s="317"/>
      <c r="F875" s="317"/>
      <c r="G875" s="317"/>
      <c r="H875" s="317"/>
      <c r="I875" s="317"/>
      <c r="J875" s="317"/>
      <c r="K875" s="317"/>
      <c r="L875" s="179"/>
      <c r="M875" s="179"/>
    </row>
    <row r="876" spans="2:13" x14ac:dyDescent="0.2">
      <c r="B876" s="317"/>
      <c r="C876" s="317"/>
      <c r="D876" s="317"/>
      <c r="E876" s="317"/>
      <c r="F876" s="317"/>
      <c r="G876" s="317"/>
      <c r="H876" s="317"/>
      <c r="I876" s="317"/>
      <c r="J876" s="317"/>
      <c r="K876" s="317"/>
      <c r="L876" s="179"/>
      <c r="M876" s="179"/>
    </row>
    <row r="877" spans="2:13" x14ac:dyDescent="0.2">
      <c r="B877" s="317"/>
      <c r="C877" s="317"/>
      <c r="D877" s="317"/>
      <c r="E877" s="317"/>
      <c r="F877" s="317"/>
      <c r="G877" s="317"/>
      <c r="H877" s="317"/>
      <c r="I877" s="317"/>
      <c r="J877" s="317"/>
      <c r="K877" s="317"/>
      <c r="L877" s="179"/>
      <c r="M877" s="179"/>
    </row>
    <row r="878" spans="2:13" x14ac:dyDescent="0.2">
      <c r="B878" s="317"/>
      <c r="C878" s="317"/>
      <c r="D878" s="317"/>
      <c r="E878" s="317"/>
      <c r="F878" s="317"/>
      <c r="G878" s="317"/>
      <c r="H878" s="317"/>
      <c r="I878" s="317"/>
      <c r="J878" s="317"/>
      <c r="K878" s="317"/>
      <c r="L878" s="179"/>
      <c r="M878" s="179"/>
    </row>
    <row r="879" spans="2:13" x14ac:dyDescent="0.2">
      <c r="B879" s="317"/>
      <c r="C879" s="317"/>
      <c r="D879" s="317"/>
      <c r="E879" s="317"/>
      <c r="F879" s="317"/>
      <c r="G879" s="317"/>
      <c r="H879" s="317"/>
      <c r="I879" s="317"/>
      <c r="J879" s="317"/>
      <c r="K879" s="317"/>
      <c r="L879" s="179"/>
      <c r="M879" s="179"/>
    </row>
    <row r="880" spans="2:13" x14ac:dyDescent="0.2">
      <c r="B880" s="317"/>
      <c r="C880" s="317"/>
      <c r="D880" s="317"/>
      <c r="E880" s="317"/>
      <c r="F880" s="317"/>
      <c r="G880" s="317"/>
      <c r="H880" s="317"/>
      <c r="I880" s="317"/>
      <c r="J880" s="317"/>
      <c r="K880" s="317"/>
      <c r="L880" s="179"/>
      <c r="M880" s="179"/>
    </row>
    <row r="881" spans="2:13" x14ac:dyDescent="0.2">
      <c r="B881" s="317"/>
      <c r="C881" s="317"/>
      <c r="D881" s="317"/>
      <c r="E881" s="317"/>
      <c r="F881" s="317"/>
      <c r="G881" s="317"/>
      <c r="H881" s="317"/>
      <c r="I881" s="317"/>
      <c r="J881" s="317"/>
      <c r="K881" s="317"/>
      <c r="L881" s="179"/>
      <c r="M881" s="179"/>
    </row>
    <row r="882" spans="2:13" x14ac:dyDescent="0.2">
      <c r="B882" s="317"/>
      <c r="C882" s="317"/>
      <c r="D882" s="317"/>
      <c r="E882" s="317"/>
      <c r="F882" s="317"/>
      <c r="G882" s="317"/>
      <c r="H882" s="317"/>
      <c r="I882" s="317"/>
      <c r="J882" s="317"/>
      <c r="K882" s="317"/>
      <c r="L882" s="179"/>
      <c r="M882" s="179"/>
    </row>
    <row r="883" spans="2:13" x14ac:dyDescent="0.2">
      <c r="B883" s="317"/>
      <c r="C883" s="317"/>
      <c r="D883" s="317"/>
      <c r="E883" s="317"/>
      <c r="F883" s="317"/>
      <c r="G883" s="317"/>
      <c r="H883" s="317"/>
      <c r="I883" s="317"/>
      <c r="J883" s="317"/>
      <c r="K883" s="317"/>
      <c r="L883" s="179"/>
      <c r="M883" s="179"/>
    </row>
    <row r="884" spans="2:13" x14ac:dyDescent="0.2">
      <c r="B884" s="317"/>
      <c r="C884" s="317"/>
      <c r="D884" s="317"/>
      <c r="E884" s="317"/>
      <c r="F884" s="317"/>
      <c r="G884" s="317"/>
      <c r="H884" s="317"/>
      <c r="I884" s="317"/>
      <c r="J884" s="317"/>
      <c r="K884" s="317"/>
      <c r="L884" s="179"/>
      <c r="M884" s="179"/>
    </row>
    <row r="885" spans="2:13" x14ac:dyDescent="0.2">
      <c r="B885" s="317"/>
      <c r="C885" s="317"/>
      <c r="D885" s="317"/>
      <c r="E885" s="317"/>
      <c r="F885" s="317"/>
      <c r="G885" s="317"/>
      <c r="H885" s="317"/>
      <c r="I885" s="317"/>
      <c r="J885" s="317"/>
      <c r="K885" s="317"/>
      <c r="L885" s="179"/>
      <c r="M885" s="179"/>
    </row>
    <row r="886" spans="2:13" x14ac:dyDescent="0.2">
      <c r="B886" s="317"/>
      <c r="C886" s="317"/>
      <c r="D886" s="317"/>
      <c r="E886" s="317"/>
      <c r="F886" s="317"/>
      <c r="G886" s="317"/>
      <c r="H886" s="317"/>
      <c r="I886" s="317"/>
      <c r="J886" s="317"/>
      <c r="K886" s="317"/>
      <c r="L886" s="179"/>
      <c r="M886" s="179"/>
    </row>
    <row r="887" spans="2:13" x14ac:dyDescent="0.2">
      <c r="B887" s="317"/>
      <c r="C887" s="317"/>
      <c r="D887" s="317"/>
      <c r="E887" s="317"/>
      <c r="F887" s="317"/>
      <c r="G887" s="317"/>
      <c r="H887" s="317"/>
      <c r="I887" s="317"/>
      <c r="J887" s="317"/>
      <c r="K887" s="317"/>
      <c r="L887" s="179"/>
      <c r="M887" s="179"/>
    </row>
    <row r="888" spans="2:13" x14ac:dyDescent="0.2">
      <c r="B888" s="317"/>
      <c r="C888" s="317"/>
      <c r="D888" s="317"/>
      <c r="E888" s="317"/>
      <c r="F888" s="317"/>
      <c r="G888" s="317"/>
      <c r="H888" s="317"/>
      <c r="I888" s="317"/>
      <c r="J888" s="317"/>
      <c r="K888" s="317"/>
      <c r="L888" s="179"/>
      <c r="M888" s="179"/>
    </row>
    <row r="889" spans="2:13" x14ac:dyDescent="0.2">
      <c r="B889" s="317"/>
      <c r="C889" s="317"/>
      <c r="D889" s="317"/>
      <c r="E889" s="317"/>
      <c r="F889" s="317"/>
      <c r="G889" s="317"/>
      <c r="H889" s="317"/>
      <c r="I889" s="317"/>
      <c r="J889" s="317"/>
      <c r="K889" s="317"/>
      <c r="L889" s="179"/>
      <c r="M889" s="179"/>
    </row>
    <row r="890" spans="2:13" x14ac:dyDescent="0.2">
      <c r="B890" s="317"/>
      <c r="C890" s="317"/>
      <c r="D890" s="317"/>
      <c r="E890" s="317"/>
      <c r="F890" s="317"/>
      <c r="G890" s="317"/>
      <c r="H890" s="317"/>
      <c r="I890" s="317"/>
      <c r="J890" s="317"/>
      <c r="K890" s="317"/>
      <c r="L890" s="179"/>
      <c r="M890" s="179"/>
    </row>
    <row r="891" spans="2:13" x14ac:dyDescent="0.2">
      <c r="B891" s="317"/>
      <c r="C891" s="317"/>
      <c r="D891" s="317"/>
      <c r="E891" s="317"/>
      <c r="F891" s="317"/>
      <c r="G891" s="317"/>
      <c r="H891" s="317"/>
      <c r="I891" s="317"/>
      <c r="J891" s="317"/>
      <c r="K891" s="317"/>
      <c r="L891" s="179"/>
      <c r="M891" s="179"/>
    </row>
    <row r="892" spans="2:13" x14ac:dyDescent="0.2">
      <c r="B892" s="317"/>
      <c r="C892" s="317"/>
      <c r="D892" s="317"/>
      <c r="E892" s="317"/>
      <c r="F892" s="317"/>
      <c r="G892" s="317"/>
      <c r="H892" s="317"/>
      <c r="I892" s="317"/>
      <c r="J892" s="317"/>
      <c r="K892" s="317"/>
      <c r="L892" s="179"/>
      <c r="M892" s="179"/>
    </row>
    <row r="893" spans="2:13" x14ac:dyDescent="0.2">
      <c r="B893" s="317"/>
      <c r="C893" s="317"/>
      <c r="D893" s="317"/>
      <c r="E893" s="317"/>
      <c r="F893" s="317"/>
      <c r="G893" s="317"/>
      <c r="H893" s="317"/>
      <c r="I893" s="317"/>
      <c r="J893" s="317"/>
      <c r="K893" s="317"/>
      <c r="L893" s="179"/>
      <c r="M893" s="179"/>
    </row>
    <row r="894" spans="2:13" x14ac:dyDescent="0.2">
      <c r="B894" s="317"/>
      <c r="C894" s="317"/>
      <c r="D894" s="317"/>
      <c r="E894" s="317"/>
      <c r="F894" s="317"/>
      <c r="G894" s="317"/>
      <c r="H894" s="317"/>
      <c r="I894" s="317"/>
      <c r="J894" s="317"/>
      <c r="K894" s="317"/>
      <c r="L894" s="179"/>
      <c r="M894" s="179"/>
    </row>
    <row r="895" spans="2:13" x14ac:dyDescent="0.2">
      <c r="B895" s="317"/>
      <c r="C895" s="317"/>
      <c r="D895" s="317"/>
      <c r="E895" s="317"/>
      <c r="F895" s="317"/>
      <c r="G895" s="317"/>
      <c r="H895" s="317"/>
      <c r="I895" s="317"/>
      <c r="J895" s="317"/>
      <c r="K895" s="317"/>
      <c r="L895" s="179"/>
      <c r="M895" s="179"/>
    </row>
    <row r="896" spans="2:13" x14ac:dyDescent="0.2">
      <c r="B896" s="317"/>
      <c r="C896" s="317"/>
      <c r="D896" s="317"/>
      <c r="E896" s="317"/>
      <c r="F896" s="317"/>
      <c r="G896" s="317"/>
      <c r="H896" s="317"/>
      <c r="I896" s="317"/>
      <c r="J896" s="317"/>
      <c r="K896" s="317"/>
      <c r="L896" s="179"/>
      <c r="M896" s="179"/>
    </row>
    <row r="897" spans="2:13" x14ac:dyDescent="0.2">
      <c r="B897" s="317"/>
      <c r="C897" s="317"/>
      <c r="D897" s="317"/>
      <c r="E897" s="317"/>
      <c r="F897" s="317"/>
      <c r="G897" s="317"/>
      <c r="H897" s="317"/>
      <c r="I897" s="317"/>
      <c r="J897" s="317"/>
      <c r="K897" s="317"/>
      <c r="L897" s="179"/>
      <c r="M897" s="179"/>
    </row>
    <row r="898" spans="2:13" x14ac:dyDescent="0.2">
      <c r="B898" s="317"/>
      <c r="C898" s="317"/>
      <c r="D898" s="317"/>
      <c r="E898" s="317"/>
      <c r="F898" s="317"/>
      <c r="G898" s="317"/>
      <c r="H898" s="317"/>
      <c r="I898" s="317"/>
      <c r="J898" s="317"/>
      <c r="K898" s="317"/>
      <c r="L898" s="179"/>
      <c r="M898" s="179"/>
    </row>
    <row r="899" spans="2:13" x14ac:dyDescent="0.2">
      <c r="B899" s="317"/>
      <c r="C899" s="317"/>
      <c r="D899" s="317"/>
      <c r="E899" s="317"/>
      <c r="F899" s="317"/>
      <c r="G899" s="317"/>
      <c r="H899" s="317"/>
      <c r="I899" s="317"/>
      <c r="J899" s="317"/>
      <c r="K899" s="317"/>
      <c r="L899" s="179"/>
      <c r="M899" s="179"/>
    </row>
    <row r="900" spans="2:13" x14ac:dyDescent="0.2">
      <c r="B900" s="317"/>
      <c r="C900" s="317"/>
      <c r="D900" s="317"/>
      <c r="E900" s="317"/>
      <c r="F900" s="317"/>
      <c r="G900" s="317"/>
      <c r="H900" s="317"/>
      <c r="I900" s="317"/>
      <c r="J900" s="317"/>
      <c r="K900" s="317"/>
      <c r="L900" s="179"/>
      <c r="M900" s="179"/>
    </row>
    <row r="901" spans="2:13" x14ac:dyDescent="0.2">
      <c r="B901" s="317"/>
      <c r="C901" s="317"/>
      <c r="D901" s="317"/>
      <c r="E901" s="317"/>
      <c r="F901" s="317"/>
      <c r="G901" s="317"/>
      <c r="H901" s="317"/>
      <c r="I901" s="317"/>
      <c r="J901" s="317"/>
      <c r="K901" s="317"/>
      <c r="L901" s="179"/>
      <c r="M901" s="179"/>
    </row>
    <row r="902" spans="2:13" x14ac:dyDescent="0.2">
      <c r="B902" s="317"/>
      <c r="C902" s="317"/>
      <c r="D902" s="317"/>
      <c r="E902" s="317"/>
      <c r="F902" s="317"/>
      <c r="G902" s="317"/>
      <c r="H902" s="317"/>
      <c r="I902" s="317"/>
      <c r="J902" s="317"/>
      <c r="K902" s="317"/>
      <c r="L902" s="179"/>
      <c r="M902" s="179"/>
    </row>
    <row r="903" spans="2:13" x14ac:dyDescent="0.2">
      <c r="B903" s="317"/>
      <c r="C903" s="317"/>
      <c r="D903" s="317"/>
      <c r="E903" s="317"/>
      <c r="F903" s="317"/>
      <c r="G903" s="317"/>
      <c r="H903" s="317"/>
      <c r="I903" s="317"/>
      <c r="J903" s="317"/>
      <c r="K903" s="317"/>
      <c r="L903" s="179"/>
      <c r="M903" s="179"/>
    </row>
    <row r="904" spans="2:13" x14ac:dyDescent="0.2">
      <c r="B904" s="317"/>
      <c r="C904" s="317"/>
      <c r="D904" s="317"/>
      <c r="E904" s="317"/>
      <c r="F904" s="317"/>
      <c r="G904" s="317"/>
      <c r="H904" s="317"/>
      <c r="I904" s="317"/>
      <c r="J904" s="317"/>
      <c r="K904" s="317"/>
      <c r="L904" s="179"/>
      <c r="M904" s="179"/>
    </row>
    <row r="905" spans="2:13" x14ac:dyDescent="0.2">
      <c r="B905" s="317"/>
      <c r="C905" s="317"/>
      <c r="D905" s="317"/>
      <c r="E905" s="317"/>
      <c r="F905" s="317"/>
      <c r="G905" s="317"/>
      <c r="H905" s="317"/>
      <c r="I905" s="317"/>
      <c r="J905" s="317"/>
      <c r="K905" s="317"/>
      <c r="L905" s="179"/>
      <c r="M905" s="179"/>
    </row>
    <row r="906" spans="2:13" x14ac:dyDescent="0.2">
      <c r="B906" s="317"/>
      <c r="C906" s="317"/>
      <c r="D906" s="317"/>
      <c r="E906" s="317"/>
      <c r="F906" s="317"/>
      <c r="G906" s="317"/>
      <c r="H906" s="317"/>
      <c r="I906" s="317"/>
      <c r="J906" s="317"/>
      <c r="K906" s="317"/>
      <c r="L906" s="179"/>
      <c r="M906" s="179"/>
    </row>
    <row r="907" spans="2:13" x14ac:dyDescent="0.2">
      <c r="B907" s="317"/>
      <c r="C907" s="317"/>
      <c r="D907" s="317"/>
      <c r="E907" s="317"/>
      <c r="F907" s="317"/>
      <c r="G907" s="317"/>
      <c r="H907" s="317"/>
      <c r="I907" s="317"/>
      <c r="J907" s="317"/>
      <c r="K907" s="317"/>
      <c r="L907" s="179"/>
      <c r="M907" s="179"/>
    </row>
    <row r="908" spans="2:13" x14ac:dyDescent="0.2">
      <c r="B908" s="317"/>
      <c r="C908" s="317"/>
      <c r="D908" s="317"/>
      <c r="E908" s="317"/>
      <c r="F908" s="317"/>
      <c r="G908" s="317"/>
      <c r="H908" s="317"/>
      <c r="I908" s="317"/>
      <c r="J908" s="317"/>
      <c r="K908" s="317"/>
      <c r="L908" s="179"/>
      <c r="M908" s="179"/>
    </row>
    <row r="909" spans="2:13" x14ac:dyDescent="0.2">
      <c r="B909" s="317"/>
      <c r="C909" s="317"/>
      <c r="D909" s="317"/>
      <c r="E909" s="317"/>
      <c r="F909" s="317"/>
      <c r="G909" s="317"/>
      <c r="H909" s="317"/>
      <c r="I909" s="317"/>
      <c r="J909" s="317"/>
      <c r="K909" s="317"/>
      <c r="L909" s="179"/>
      <c r="M909" s="179"/>
    </row>
    <row r="910" spans="2:13" x14ac:dyDescent="0.2">
      <c r="B910" s="317"/>
      <c r="C910" s="317"/>
      <c r="D910" s="317"/>
      <c r="E910" s="317"/>
      <c r="F910" s="317"/>
      <c r="G910" s="317"/>
      <c r="H910" s="317"/>
      <c r="I910" s="317"/>
      <c r="J910" s="317"/>
      <c r="K910" s="317"/>
      <c r="L910" s="179"/>
      <c r="M910" s="179"/>
    </row>
    <row r="911" spans="2:13" x14ac:dyDescent="0.2">
      <c r="B911" s="317"/>
      <c r="C911" s="317"/>
      <c r="D911" s="317"/>
      <c r="E911" s="317"/>
      <c r="F911" s="317"/>
      <c r="G911" s="317"/>
      <c r="H911" s="317"/>
      <c r="I911" s="317"/>
      <c r="J911" s="317"/>
      <c r="K911" s="317"/>
      <c r="L911" s="179"/>
      <c r="M911" s="179"/>
    </row>
    <row r="912" spans="2:13" x14ac:dyDescent="0.2">
      <c r="B912" s="317"/>
      <c r="C912" s="317"/>
      <c r="D912" s="317"/>
      <c r="E912" s="317"/>
      <c r="F912" s="317"/>
      <c r="G912" s="317"/>
      <c r="H912" s="317"/>
      <c r="I912" s="317"/>
      <c r="J912" s="317"/>
      <c r="K912" s="317"/>
      <c r="L912" s="179"/>
      <c r="M912" s="179"/>
    </row>
    <row r="913" spans="2:13" x14ac:dyDescent="0.2">
      <c r="B913" s="317"/>
      <c r="C913" s="317"/>
      <c r="D913" s="317"/>
      <c r="E913" s="317"/>
      <c r="F913" s="317"/>
      <c r="G913" s="317"/>
      <c r="H913" s="317"/>
      <c r="I913" s="317"/>
      <c r="J913" s="317"/>
      <c r="K913" s="317"/>
      <c r="L913" s="179"/>
      <c r="M913" s="179"/>
    </row>
    <row r="914" spans="2:13" x14ac:dyDescent="0.2">
      <c r="B914" s="317"/>
      <c r="C914" s="317"/>
      <c r="D914" s="317"/>
      <c r="E914" s="317"/>
      <c r="F914" s="317"/>
      <c r="G914" s="317"/>
      <c r="H914" s="317"/>
      <c r="I914" s="317"/>
      <c r="J914" s="317"/>
      <c r="K914" s="317"/>
      <c r="L914" s="179"/>
      <c r="M914" s="179"/>
    </row>
    <row r="915" spans="2:13" x14ac:dyDescent="0.2">
      <c r="B915" s="317"/>
      <c r="C915" s="317"/>
      <c r="D915" s="317"/>
      <c r="E915" s="317"/>
      <c r="F915" s="317"/>
      <c r="G915" s="317"/>
      <c r="H915" s="317"/>
      <c r="I915" s="317"/>
      <c r="J915" s="317"/>
      <c r="K915" s="317"/>
      <c r="L915" s="179"/>
      <c r="M915" s="179"/>
    </row>
    <row r="916" spans="2:13" x14ac:dyDescent="0.2">
      <c r="B916" s="317"/>
      <c r="C916" s="317"/>
      <c r="D916" s="317"/>
      <c r="E916" s="317"/>
      <c r="F916" s="317"/>
      <c r="G916" s="317"/>
      <c r="H916" s="317"/>
      <c r="I916" s="317"/>
      <c r="J916" s="317"/>
      <c r="K916" s="317"/>
      <c r="L916" s="179"/>
      <c r="M916" s="179"/>
    </row>
    <row r="917" spans="2:13" x14ac:dyDescent="0.2">
      <c r="B917" s="317"/>
      <c r="C917" s="317"/>
      <c r="D917" s="317"/>
      <c r="E917" s="317"/>
      <c r="F917" s="317"/>
      <c r="G917" s="317"/>
      <c r="H917" s="317"/>
      <c r="I917" s="317"/>
      <c r="J917" s="317"/>
      <c r="K917" s="317"/>
      <c r="L917" s="179"/>
      <c r="M917" s="179"/>
    </row>
    <row r="918" spans="2:13" x14ac:dyDescent="0.2">
      <c r="B918" s="317"/>
      <c r="C918" s="317"/>
      <c r="D918" s="317"/>
      <c r="E918" s="317"/>
      <c r="F918" s="317"/>
      <c r="G918" s="317"/>
      <c r="H918" s="317"/>
      <c r="I918" s="317"/>
      <c r="J918" s="317"/>
      <c r="K918" s="317"/>
      <c r="L918" s="179"/>
      <c r="M918" s="179"/>
    </row>
    <row r="919" spans="2:13" x14ac:dyDescent="0.2">
      <c r="B919" s="317"/>
      <c r="C919" s="317"/>
      <c r="D919" s="317"/>
      <c r="E919" s="317"/>
      <c r="F919" s="317"/>
      <c r="G919" s="317"/>
      <c r="H919" s="317"/>
      <c r="I919" s="317"/>
      <c r="J919" s="317"/>
      <c r="K919" s="317"/>
      <c r="L919" s="179"/>
      <c r="M919" s="179"/>
    </row>
    <row r="920" spans="2:13" x14ac:dyDescent="0.2">
      <c r="B920" s="317"/>
      <c r="C920" s="317"/>
      <c r="D920" s="317"/>
      <c r="E920" s="317"/>
      <c r="F920" s="317"/>
      <c r="G920" s="317"/>
      <c r="H920" s="317"/>
      <c r="I920" s="317"/>
      <c r="J920" s="317"/>
      <c r="K920" s="317"/>
      <c r="L920" s="179"/>
      <c r="M920" s="179"/>
    </row>
    <row r="921" spans="2:13" x14ac:dyDescent="0.2">
      <c r="B921" s="317"/>
      <c r="C921" s="317"/>
      <c r="D921" s="317"/>
      <c r="E921" s="317"/>
      <c r="F921" s="317"/>
      <c r="G921" s="317"/>
      <c r="H921" s="317"/>
      <c r="I921" s="317"/>
      <c r="J921" s="317"/>
      <c r="K921" s="317"/>
      <c r="L921" s="179"/>
      <c r="M921" s="179"/>
    </row>
    <row r="922" spans="2:13" x14ac:dyDescent="0.2">
      <c r="B922" s="317"/>
      <c r="C922" s="317"/>
      <c r="D922" s="317"/>
      <c r="E922" s="317"/>
      <c r="F922" s="317"/>
      <c r="G922" s="317"/>
      <c r="H922" s="317"/>
      <c r="I922" s="317"/>
      <c r="J922" s="317"/>
      <c r="K922" s="317"/>
      <c r="L922" s="179"/>
      <c r="M922" s="179"/>
    </row>
    <row r="923" spans="2:13" x14ac:dyDescent="0.2">
      <c r="B923" s="317"/>
      <c r="C923" s="317"/>
      <c r="D923" s="317"/>
      <c r="E923" s="317"/>
      <c r="F923" s="317"/>
      <c r="G923" s="317"/>
      <c r="H923" s="317"/>
      <c r="I923" s="317"/>
      <c r="J923" s="317"/>
      <c r="K923" s="317"/>
      <c r="L923" s="179"/>
      <c r="M923" s="179"/>
    </row>
    <row r="924" spans="2:13" x14ac:dyDescent="0.2">
      <c r="B924" s="317"/>
      <c r="C924" s="317"/>
      <c r="D924" s="317"/>
      <c r="E924" s="317"/>
      <c r="F924" s="317"/>
      <c r="G924" s="317"/>
      <c r="H924" s="317"/>
      <c r="I924" s="317"/>
      <c r="J924" s="317"/>
      <c r="K924" s="317"/>
      <c r="L924" s="179"/>
      <c r="M924" s="179"/>
    </row>
    <row r="925" spans="2:13" x14ac:dyDescent="0.2">
      <c r="B925" s="317"/>
      <c r="C925" s="317"/>
      <c r="D925" s="317"/>
      <c r="E925" s="317"/>
      <c r="F925" s="317"/>
      <c r="G925" s="317"/>
      <c r="H925" s="317"/>
      <c r="I925" s="317"/>
      <c r="J925" s="317"/>
      <c r="K925" s="317"/>
      <c r="L925" s="179"/>
      <c r="M925" s="179"/>
    </row>
    <row r="926" spans="2:13" x14ac:dyDescent="0.2">
      <c r="B926" s="317"/>
      <c r="C926" s="317"/>
      <c r="D926" s="317"/>
      <c r="E926" s="317"/>
      <c r="F926" s="317"/>
      <c r="G926" s="317"/>
      <c r="H926" s="317"/>
      <c r="I926" s="317"/>
      <c r="J926" s="317"/>
      <c r="K926" s="317"/>
      <c r="L926" s="179"/>
      <c r="M926" s="179"/>
    </row>
    <row r="927" spans="2:13" x14ac:dyDescent="0.2">
      <c r="B927" s="317"/>
      <c r="C927" s="317"/>
      <c r="D927" s="317"/>
      <c r="E927" s="317"/>
      <c r="F927" s="317"/>
      <c r="G927" s="317"/>
      <c r="H927" s="317"/>
      <c r="I927" s="317"/>
      <c r="J927" s="317"/>
      <c r="K927" s="317"/>
      <c r="L927" s="179"/>
      <c r="M927" s="179"/>
    </row>
    <row r="928" spans="2:13" x14ac:dyDescent="0.2">
      <c r="B928" s="317"/>
      <c r="C928" s="317"/>
      <c r="D928" s="317"/>
      <c r="E928" s="317"/>
      <c r="F928" s="317"/>
      <c r="G928" s="317"/>
      <c r="H928" s="317"/>
      <c r="I928" s="317"/>
      <c r="J928" s="317"/>
      <c r="K928" s="317"/>
      <c r="L928" s="179"/>
      <c r="M928" s="179"/>
    </row>
    <row r="929" spans="2:13" x14ac:dyDescent="0.2">
      <c r="B929" s="317"/>
      <c r="C929" s="317"/>
      <c r="D929" s="317"/>
      <c r="E929" s="317"/>
      <c r="F929" s="317"/>
      <c r="G929" s="317"/>
      <c r="H929" s="317"/>
      <c r="I929" s="317"/>
      <c r="J929" s="317"/>
      <c r="K929" s="317"/>
      <c r="L929" s="179"/>
      <c r="M929" s="179"/>
    </row>
    <row r="930" spans="2:13" x14ac:dyDescent="0.2">
      <c r="B930" s="317"/>
      <c r="C930" s="317"/>
      <c r="D930" s="317"/>
      <c r="E930" s="317"/>
      <c r="F930" s="317"/>
      <c r="G930" s="317"/>
      <c r="H930" s="317"/>
      <c r="I930" s="317"/>
      <c r="J930" s="317"/>
      <c r="K930" s="317"/>
      <c r="L930" s="179"/>
      <c r="M930" s="179"/>
    </row>
    <row r="931" spans="2:13" x14ac:dyDescent="0.2">
      <c r="B931" s="317"/>
      <c r="C931" s="317"/>
      <c r="D931" s="317"/>
      <c r="E931" s="317"/>
      <c r="F931" s="317"/>
      <c r="G931" s="317"/>
      <c r="H931" s="317"/>
      <c r="I931" s="317"/>
      <c r="J931" s="317"/>
      <c r="K931" s="317"/>
      <c r="L931" s="179"/>
      <c r="M931" s="179"/>
    </row>
    <row r="932" spans="2:13" x14ac:dyDescent="0.2">
      <c r="B932" s="317"/>
      <c r="C932" s="317"/>
      <c r="D932" s="317"/>
      <c r="E932" s="317"/>
      <c r="F932" s="317"/>
      <c r="G932" s="317"/>
      <c r="H932" s="317"/>
      <c r="I932" s="317"/>
      <c r="J932" s="317"/>
      <c r="K932" s="317"/>
      <c r="L932" s="179"/>
      <c r="M932" s="179"/>
    </row>
    <row r="933" spans="2:13" x14ac:dyDescent="0.2">
      <c r="B933" s="317"/>
      <c r="C933" s="317"/>
      <c r="D933" s="317"/>
      <c r="E933" s="317"/>
      <c r="F933" s="317"/>
      <c r="G933" s="317"/>
      <c r="H933" s="317"/>
      <c r="I933" s="317"/>
      <c r="J933" s="317"/>
      <c r="K933" s="317"/>
      <c r="L933" s="179"/>
      <c r="M933" s="179"/>
    </row>
    <row r="934" spans="2:13" x14ac:dyDescent="0.2">
      <c r="B934" s="317"/>
      <c r="C934" s="317"/>
      <c r="D934" s="317"/>
      <c r="E934" s="317"/>
      <c r="F934" s="317"/>
      <c r="G934" s="317"/>
      <c r="H934" s="317"/>
      <c r="I934" s="317"/>
      <c r="J934" s="317"/>
      <c r="K934" s="317"/>
      <c r="L934" s="179"/>
      <c r="M934" s="179"/>
    </row>
    <row r="935" spans="2:13" x14ac:dyDescent="0.2">
      <c r="B935" s="317"/>
      <c r="C935" s="317"/>
      <c r="D935" s="317"/>
      <c r="E935" s="317"/>
      <c r="F935" s="317"/>
      <c r="G935" s="317"/>
      <c r="H935" s="317"/>
      <c r="I935" s="317"/>
      <c r="J935" s="317"/>
      <c r="K935" s="317"/>
      <c r="L935" s="179"/>
      <c r="M935" s="179"/>
    </row>
    <row r="936" spans="2:13" x14ac:dyDescent="0.2">
      <c r="B936" s="317"/>
      <c r="C936" s="317"/>
      <c r="D936" s="317"/>
      <c r="E936" s="317"/>
      <c r="F936" s="317"/>
      <c r="G936" s="317"/>
      <c r="H936" s="317"/>
      <c r="I936" s="317"/>
      <c r="J936" s="317"/>
      <c r="K936" s="317"/>
      <c r="L936" s="179"/>
      <c r="M936" s="179"/>
    </row>
    <row r="937" spans="2:13" x14ac:dyDescent="0.2">
      <c r="B937" s="317"/>
      <c r="C937" s="317"/>
      <c r="D937" s="317"/>
      <c r="E937" s="317"/>
      <c r="F937" s="317"/>
      <c r="G937" s="317"/>
      <c r="H937" s="317"/>
      <c r="I937" s="317"/>
      <c r="J937" s="317"/>
      <c r="K937" s="317"/>
      <c r="L937" s="179"/>
      <c r="M937" s="179"/>
    </row>
    <row r="938" spans="2:13" x14ac:dyDescent="0.2">
      <c r="B938" s="317"/>
      <c r="C938" s="317"/>
      <c r="D938" s="317"/>
      <c r="E938" s="317"/>
      <c r="F938" s="317"/>
      <c r="G938" s="317"/>
      <c r="H938" s="317"/>
      <c r="I938" s="317"/>
      <c r="J938" s="317"/>
      <c r="K938" s="317"/>
      <c r="L938" s="179"/>
      <c r="M938" s="179"/>
    </row>
    <row r="939" spans="2:13" x14ac:dyDescent="0.2">
      <c r="B939" s="317"/>
      <c r="C939" s="317"/>
      <c r="D939" s="317"/>
      <c r="E939" s="317"/>
      <c r="F939" s="317"/>
      <c r="G939" s="317"/>
      <c r="H939" s="317"/>
      <c r="I939" s="317"/>
      <c r="J939" s="317"/>
      <c r="K939" s="317"/>
      <c r="L939" s="179"/>
      <c r="M939" s="179"/>
    </row>
    <row r="940" spans="2:13" x14ac:dyDescent="0.2">
      <c r="B940" s="317"/>
      <c r="C940" s="317"/>
      <c r="D940" s="317"/>
      <c r="E940" s="317"/>
      <c r="F940" s="317"/>
      <c r="G940" s="317"/>
      <c r="H940" s="317"/>
      <c r="I940" s="317"/>
      <c r="J940" s="317"/>
      <c r="K940" s="317"/>
      <c r="L940" s="179"/>
      <c r="M940" s="179"/>
    </row>
    <row r="941" spans="2:13" x14ac:dyDescent="0.2">
      <c r="B941" s="317"/>
      <c r="C941" s="317"/>
      <c r="D941" s="317"/>
      <c r="E941" s="317"/>
      <c r="F941" s="317"/>
      <c r="G941" s="317"/>
      <c r="H941" s="317"/>
      <c r="I941" s="317"/>
      <c r="J941" s="317"/>
      <c r="K941" s="317"/>
      <c r="L941" s="179"/>
      <c r="M941" s="179"/>
    </row>
    <row r="942" spans="2:13" x14ac:dyDescent="0.2">
      <c r="B942" s="317"/>
      <c r="C942" s="317"/>
      <c r="D942" s="317"/>
      <c r="E942" s="317"/>
      <c r="F942" s="317"/>
      <c r="G942" s="317"/>
      <c r="H942" s="317"/>
      <c r="I942" s="317"/>
      <c r="J942" s="317"/>
      <c r="K942" s="317"/>
      <c r="L942" s="179"/>
      <c r="M942" s="179"/>
    </row>
    <row r="943" spans="2:13" x14ac:dyDescent="0.2">
      <c r="B943" s="317"/>
      <c r="C943" s="317"/>
      <c r="D943" s="317"/>
      <c r="E943" s="317"/>
      <c r="F943" s="317"/>
      <c r="G943" s="317"/>
      <c r="H943" s="317"/>
      <c r="I943" s="317"/>
      <c r="J943" s="317"/>
      <c r="K943" s="317"/>
      <c r="L943" s="179"/>
      <c r="M943" s="179"/>
    </row>
    <row r="944" spans="2:13" x14ac:dyDescent="0.2">
      <c r="B944" s="317"/>
      <c r="C944" s="317"/>
      <c r="D944" s="317"/>
      <c r="E944" s="317"/>
      <c r="F944" s="317"/>
      <c r="G944" s="317"/>
      <c r="H944" s="317"/>
      <c r="I944" s="317"/>
      <c r="J944" s="317"/>
      <c r="K944" s="317"/>
      <c r="L944" s="179"/>
      <c r="M944" s="179"/>
    </row>
    <row r="945" spans="2:13" x14ac:dyDescent="0.2">
      <c r="B945" s="317"/>
      <c r="C945" s="317"/>
      <c r="D945" s="317"/>
      <c r="E945" s="317"/>
      <c r="F945" s="317"/>
      <c r="G945" s="317"/>
      <c r="H945" s="317"/>
      <c r="I945" s="317"/>
      <c r="J945" s="317"/>
      <c r="K945" s="317"/>
      <c r="L945" s="179"/>
      <c r="M945" s="179"/>
    </row>
    <row r="946" spans="2:13" x14ac:dyDescent="0.2">
      <c r="B946" s="317"/>
      <c r="C946" s="317"/>
      <c r="D946" s="317"/>
      <c r="E946" s="317"/>
      <c r="F946" s="317"/>
      <c r="G946" s="317"/>
      <c r="H946" s="317"/>
      <c r="I946" s="317"/>
      <c r="J946" s="317"/>
      <c r="K946" s="317"/>
      <c r="L946" s="179"/>
      <c r="M946" s="179"/>
    </row>
    <row r="947" spans="2:13" x14ac:dyDescent="0.2">
      <c r="B947" s="317"/>
      <c r="C947" s="317"/>
      <c r="D947" s="317"/>
      <c r="E947" s="317"/>
      <c r="F947" s="317"/>
      <c r="G947" s="317"/>
      <c r="H947" s="317"/>
      <c r="I947" s="317"/>
      <c r="J947" s="317"/>
      <c r="K947" s="317"/>
      <c r="L947" s="179"/>
      <c r="M947" s="179"/>
    </row>
    <row r="948" spans="2:13" x14ac:dyDescent="0.2">
      <c r="B948" s="317"/>
      <c r="C948" s="317"/>
      <c r="D948" s="317"/>
      <c r="E948" s="317"/>
      <c r="F948" s="317"/>
      <c r="G948" s="317"/>
      <c r="H948" s="317"/>
      <c r="I948" s="317"/>
      <c r="J948" s="317"/>
      <c r="K948" s="317"/>
      <c r="L948" s="179"/>
      <c r="M948" s="179"/>
    </row>
    <row r="949" spans="2:13" x14ac:dyDescent="0.2">
      <c r="B949" s="317"/>
      <c r="C949" s="317"/>
      <c r="D949" s="317"/>
      <c r="E949" s="317"/>
      <c r="F949" s="317"/>
      <c r="G949" s="317"/>
      <c r="H949" s="317"/>
      <c r="I949" s="317"/>
      <c r="J949" s="317"/>
      <c r="K949" s="317"/>
      <c r="L949" s="179"/>
      <c r="M949" s="179"/>
    </row>
    <row r="950" spans="2:13" x14ac:dyDescent="0.2">
      <c r="B950" s="317"/>
      <c r="C950" s="317"/>
      <c r="D950" s="317"/>
      <c r="E950" s="317"/>
      <c r="F950" s="317"/>
      <c r="G950" s="317"/>
      <c r="H950" s="317"/>
      <c r="I950" s="317"/>
      <c r="J950" s="317"/>
      <c r="K950" s="317"/>
      <c r="L950" s="179"/>
      <c r="M950" s="179"/>
    </row>
    <row r="951" spans="2:13" x14ac:dyDescent="0.2">
      <c r="B951" s="317"/>
      <c r="C951" s="317"/>
      <c r="D951" s="317"/>
      <c r="E951" s="317"/>
      <c r="F951" s="317"/>
      <c r="G951" s="317"/>
      <c r="H951" s="317"/>
      <c r="I951" s="317"/>
      <c r="J951" s="317"/>
      <c r="K951" s="317"/>
      <c r="L951" s="179"/>
      <c r="M951" s="179"/>
    </row>
    <row r="952" spans="2:13" x14ac:dyDescent="0.2">
      <c r="B952" s="317"/>
      <c r="C952" s="317"/>
      <c r="D952" s="317"/>
      <c r="E952" s="317"/>
      <c r="F952" s="317"/>
      <c r="G952" s="317"/>
      <c r="H952" s="317"/>
      <c r="I952" s="317"/>
      <c r="J952" s="317"/>
      <c r="K952" s="317"/>
      <c r="L952" s="179"/>
      <c r="M952" s="179"/>
    </row>
    <row r="953" spans="2:13" x14ac:dyDescent="0.2">
      <c r="B953" s="317"/>
      <c r="C953" s="317"/>
      <c r="D953" s="317"/>
      <c r="E953" s="317"/>
      <c r="F953" s="317"/>
      <c r="G953" s="317"/>
      <c r="H953" s="317"/>
      <c r="I953" s="317"/>
      <c r="J953" s="317"/>
      <c r="K953" s="317"/>
      <c r="L953" s="179"/>
      <c r="M953" s="179"/>
    </row>
    <row r="954" spans="2:13" x14ac:dyDescent="0.2">
      <c r="B954" s="317"/>
      <c r="C954" s="317"/>
      <c r="D954" s="317"/>
      <c r="E954" s="317"/>
      <c r="F954" s="317"/>
      <c r="G954" s="317"/>
      <c r="H954" s="317"/>
      <c r="I954" s="317"/>
      <c r="J954" s="317"/>
      <c r="K954" s="317"/>
      <c r="L954" s="179"/>
      <c r="M954" s="179"/>
    </row>
    <row r="955" spans="2:13" x14ac:dyDescent="0.2">
      <c r="B955" s="317"/>
      <c r="C955" s="317"/>
      <c r="D955" s="317"/>
      <c r="E955" s="317"/>
      <c r="F955" s="317"/>
      <c r="G955" s="317"/>
      <c r="H955" s="317"/>
      <c r="I955" s="317"/>
      <c r="J955" s="317"/>
      <c r="K955" s="317"/>
      <c r="L955" s="179"/>
      <c r="M955" s="179"/>
    </row>
    <row r="956" spans="2:13" x14ac:dyDescent="0.2">
      <c r="B956" s="317"/>
      <c r="C956" s="317"/>
      <c r="D956" s="317"/>
      <c r="E956" s="317"/>
      <c r="F956" s="317"/>
      <c r="G956" s="317"/>
      <c r="H956" s="317"/>
      <c r="I956" s="317"/>
      <c r="J956" s="317"/>
      <c r="K956" s="317"/>
      <c r="L956" s="179"/>
      <c r="M956" s="179"/>
    </row>
    <row r="957" spans="2:13" x14ac:dyDescent="0.2">
      <c r="B957" s="317"/>
      <c r="C957" s="317"/>
      <c r="D957" s="317"/>
      <c r="E957" s="317"/>
      <c r="F957" s="317"/>
      <c r="G957" s="317"/>
      <c r="H957" s="317"/>
      <c r="I957" s="317"/>
      <c r="J957" s="317"/>
      <c r="K957" s="317"/>
      <c r="L957" s="179"/>
      <c r="M957" s="179"/>
    </row>
    <row r="958" spans="2:13" x14ac:dyDescent="0.2">
      <c r="B958" s="317"/>
      <c r="C958" s="317"/>
      <c r="D958" s="317"/>
      <c r="E958" s="317"/>
      <c r="F958" s="317"/>
      <c r="G958" s="317"/>
      <c r="H958" s="317"/>
      <c r="I958" s="317"/>
      <c r="J958" s="317"/>
      <c r="K958" s="317"/>
      <c r="L958" s="179"/>
      <c r="M958" s="179"/>
    </row>
    <row r="959" spans="2:13" x14ac:dyDescent="0.2">
      <c r="B959" s="317"/>
      <c r="C959" s="317"/>
      <c r="D959" s="317"/>
      <c r="E959" s="317"/>
      <c r="F959" s="317"/>
      <c r="G959" s="317"/>
      <c r="H959" s="317"/>
      <c r="I959" s="317"/>
      <c r="J959" s="317"/>
      <c r="K959" s="317"/>
      <c r="L959" s="179"/>
      <c r="M959" s="179"/>
    </row>
    <row r="960" spans="2:13" x14ac:dyDescent="0.2">
      <c r="B960" s="317"/>
      <c r="C960" s="317"/>
      <c r="D960" s="317"/>
      <c r="E960" s="317"/>
      <c r="F960" s="317"/>
      <c r="G960" s="317"/>
      <c r="H960" s="317"/>
      <c r="I960" s="317"/>
      <c r="J960" s="317"/>
      <c r="K960" s="317"/>
      <c r="L960" s="179"/>
      <c r="M960" s="179"/>
    </row>
    <row r="961" spans="2:13" x14ac:dyDescent="0.2">
      <c r="B961" s="317"/>
      <c r="C961" s="317"/>
      <c r="D961" s="317"/>
      <c r="E961" s="317"/>
      <c r="F961" s="317"/>
      <c r="G961" s="317"/>
      <c r="H961" s="317"/>
      <c r="I961" s="317"/>
      <c r="J961" s="317"/>
      <c r="K961" s="317"/>
      <c r="L961" s="179"/>
      <c r="M961" s="179"/>
    </row>
    <row r="962" spans="2:13" x14ac:dyDescent="0.2">
      <c r="B962" s="317"/>
      <c r="C962" s="317"/>
      <c r="D962" s="317"/>
      <c r="E962" s="317"/>
      <c r="F962" s="317"/>
      <c r="G962" s="317"/>
      <c r="H962" s="317"/>
      <c r="I962" s="317"/>
      <c r="J962" s="317"/>
      <c r="K962" s="317"/>
      <c r="L962" s="179"/>
      <c r="M962" s="179"/>
    </row>
    <row r="963" spans="2:13" x14ac:dyDescent="0.2">
      <c r="B963" s="317"/>
      <c r="C963" s="317"/>
      <c r="D963" s="317"/>
      <c r="E963" s="317"/>
      <c r="F963" s="317"/>
      <c r="G963" s="317"/>
      <c r="H963" s="317"/>
      <c r="I963" s="317"/>
      <c r="J963" s="317"/>
      <c r="K963" s="317"/>
      <c r="L963" s="179"/>
      <c r="M963" s="179"/>
    </row>
    <row r="964" spans="2:13" x14ac:dyDescent="0.2">
      <c r="B964" s="317"/>
      <c r="C964" s="317"/>
      <c r="D964" s="317"/>
      <c r="E964" s="317"/>
      <c r="F964" s="317"/>
      <c r="G964" s="317"/>
      <c r="H964" s="317"/>
      <c r="I964" s="317"/>
      <c r="J964" s="317"/>
      <c r="K964" s="317"/>
      <c r="L964" s="179"/>
      <c r="M964" s="179"/>
    </row>
    <row r="965" spans="2:13" x14ac:dyDescent="0.2">
      <c r="B965" s="317"/>
      <c r="C965" s="317"/>
      <c r="D965" s="317"/>
      <c r="E965" s="317"/>
      <c r="F965" s="317"/>
      <c r="G965" s="317"/>
      <c r="H965" s="317"/>
      <c r="I965" s="317"/>
      <c r="J965" s="317"/>
      <c r="K965" s="317"/>
      <c r="L965" s="179"/>
      <c r="M965" s="179"/>
    </row>
    <row r="966" spans="2:13" x14ac:dyDescent="0.2">
      <c r="B966" s="317"/>
      <c r="C966" s="317"/>
      <c r="D966" s="317"/>
      <c r="E966" s="317"/>
      <c r="F966" s="317"/>
      <c r="G966" s="317"/>
      <c r="H966" s="317"/>
      <c r="I966" s="317"/>
      <c r="J966" s="317"/>
      <c r="K966" s="317"/>
      <c r="L966" s="179"/>
      <c r="M966" s="179"/>
    </row>
    <row r="967" spans="2:13" x14ac:dyDescent="0.2">
      <c r="B967" s="317"/>
      <c r="C967" s="317"/>
      <c r="D967" s="317"/>
      <c r="E967" s="317"/>
      <c r="F967" s="317"/>
      <c r="G967" s="317"/>
      <c r="H967" s="317"/>
      <c r="I967" s="317"/>
      <c r="J967" s="317"/>
      <c r="K967" s="317"/>
      <c r="L967" s="179"/>
      <c r="M967" s="179"/>
    </row>
    <row r="968" spans="2:13" x14ac:dyDescent="0.2">
      <c r="B968" s="317"/>
      <c r="C968" s="317"/>
      <c r="D968" s="317"/>
      <c r="E968" s="317"/>
      <c r="F968" s="317"/>
      <c r="G968" s="317"/>
      <c r="H968" s="317"/>
      <c r="I968" s="317"/>
      <c r="J968" s="317"/>
      <c r="K968" s="317"/>
      <c r="L968" s="179"/>
      <c r="M968" s="179"/>
    </row>
    <row r="969" spans="2:13" x14ac:dyDescent="0.2">
      <c r="B969" s="317"/>
      <c r="C969" s="317"/>
      <c r="D969" s="317"/>
      <c r="E969" s="317"/>
      <c r="F969" s="317"/>
      <c r="G969" s="317"/>
      <c r="H969" s="317"/>
      <c r="I969" s="317"/>
      <c r="J969" s="317"/>
      <c r="K969" s="317"/>
      <c r="L969" s="179"/>
      <c r="M969" s="179"/>
    </row>
    <row r="970" spans="2:13" x14ac:dyDescent="0.2">
      <c r="B970" s="317"/>
      <c r="C970" s="317"/>
      <c r="D970" s="317"/>
      <c r="E970" s="317"/>
      <c r="F970" s="317"/>
      <c r="G970" s="317"/>
      <c r="H970" s="317"/>
      <c r="I970" s="317"/>
      <c r="J970" s="317"/>
      <c r="K970" s="317"/>
      <c r="L970" s="179"/>
      <c r="M970" s="179"/>
    </row>
    <row r="971" spans="2:13" x14ac:dyDescent="0.2">
      <c r="B971" s="317"/>
      <c r="C971" s="317"/>
      <c r="D971" s="317"/>
      <c r="E971" s="317"/>
      <c r="F971" s="317"/>
      <c r="G971" s="317"/>
      <c r="H971" s="317"/>
      <c r="I971" s="317"/>
      <c r="J971" s="317"/>
      <c r="K971" s="317"/>
      <c r="L971" s="179"/>
      <c r="M971" s="179"/>
    </row>
    <row r="972" spans="2:13" x14ac:dyDescent="0.2">
      <c r="B972" s="317"/>
      <c r="C972" s="317"/>
      <c r="D972" s="317"/>
      <c r="E972" s="317"/>
      <c r="F972" s="317"/>
      <c r="G972" s="317"/>
      <c r="H972" s="317"/>
      <c r="I972" s="317"/>
      <c r="J972" s="317"/>
      <c r="K972" s="317"/>
      <c r="L972" s="179"/>
      <c r="M972" s="179"/>
    </row>
    <row r="973" spans="2:13" x14ac:dyDescent="0.2">
      <c r="B973" s="317"/>
      <c r="C973" s="317"/>
      <c r="D973" s="317"/>
      <c r="E973" s="317"/>
      <c r="F973" s="317"/>
      <c r="G973" s="317"/>
      <c r="H973" s="317"/>
      <c r="I973" s="317"/>
      <c r="J973" s="317"/>
      <c r="K973" s="317"/>
      <c r="L973" s="179"/>
      <c r="M973" s="179"/>
    </row>
    <row r="974" spans="2:13" x14ac:dyDescent="0.2">
      <c r="B974" s="317"/>
      <c r="C974" s="317"/>
      <c r="D974" s="317"/>
      <c r="E974" s="317"/>
      <c r="F974" s="317"/>
      <c r="G974" s="317"/>
      <c r="H974" s="317"/>
      <c r="I974" s="317"/>
      <c r="J974" s="317"/>
      <c r="K974" s="317"/>
      <c r="L974" s="179"/>
      <c r="M974" s="179"/>
    </row>
    <row r="975" spans="2:13" x14ac:dyDescent="0.2">
      <c r="B975" s="317"/>
      <c r="C975" s="317"/>
      <c r="D975" s="317"/>
      <c r="E975" s="317"/>
      <c r="F975" s="317"/>
      <c r="G975" s="317"/>
      <c r="H975" s="317"/>
      <c r="I975" s="317"/>
      <c r="J975" s="317"/>
      <c r="K975" s="317"/>
      <c r="L975" s="179"/>
      <c r="M975" s="179"/>
    </row>
    <row r="976" spans="2:13" x14ac:dyDescent="0.2">
      <c r="B976" s="317"/>
      <c r="C976" s="317"/>
      <c r="D976" s="317"/>
      <c r="E976" s="317"/>
      <c r="F976" s="317"/>
      <c r="G976" s="317"/>
      <c r="H976" s="317"/>
      <c r="I976" s="317"/>
      <c r="J976" s="317"/>
      <c r="K976" s="317"/>
      <c r="L976" s="179"/>
      <c r="M976" s="179"/>
    </row>
    <row r="977" spans="2:13" x14ac:dyDescent="0.2">
      <c r="B977" s="317"/>
      <c r="C977" s="317"/>
      <c r="D977" s="317"/>
      <c r="E977" s="317"/>
      <c r="F977" s="317"/>
      <c r="G977" s="317"/>
      <c r="H977" s="317"/>
      <c r="I977" s="317"/>
      <c r="J977" s="317"/>
      <c r="K977" s="317"/>
      <c r="L977" s="179"/>
      <c r="M977" s="179"/>
    </row>
    <row r="978" spans="2:13" x14ac:dyDescent="0.2">
      <c r="B978" s="317"/>
      <c r="C978" s="317"/>
      <c r="D978" s="317"/>
      <c r="E978" s="317"/>
      <c r="F978" s="317"/>
      <c r="G978" s="317"/>
      <c r="H978" s="317"/>
      <c r="I978" s="317"/>
      <c r="J978" s="317"/>
      <c r="K978" s="317"/>
      <c r="L978" s="179"/>
      <c r="M978" s="179"/>
    </row>
    <row r="979" spans="2:13" x14ac:dyDescent="0.2">
      <c r="B979" s="317"/>
      <c r="C979" s="317"/>
      <c r="D979" s="317"/>
      <c r="E979" s="317"/>
      <c r="F979" s="317"/>
      <c r="G979" s="317"/>
      <c r="H979" s="317"/>
      <c r="I979" s="317"/>
      <c r="J979" s="317"/>
      <c r="K979" s="317"/>
      <c r="L979" s="179"/>
      <c r="M979" s="179"/>
    </row>
    <row r="980" spans="2:13" x14ac:dyDescent="0.2">
      <c r="B980" s="317"/>
      <c r="C980" s="317"/>
      <c r="D980" s="317"/>
      <c r="E980" s="317"/>
      <c r="F980" s="317"/>
      <c r="G980" s="317"/>
      <c r="H980" s="317"/>
      <c r="I980" s="317"/>
      <c r="J980" s="317"/>
      <c r="K980" s="317"/>
      <c r="L980" s="179"/>
      <c r="M980" s="179"/>
    </row>
    <row r="981" spans="2:13" x14ac:dyDescent="0.2">
      <c r="B981" s="317"/>
      <c r="C981" s="317"/>
      <c r="D981" s="317"/>
      <c r="E981" s="317"/>
      <c r="F981" s="317"/>
      <c r="G981" s="317"/>
      <c r="H981" s="317"/>
      <c r="I981" s="317"/>
      <c r="J981" s="317"/>
      <c r="K981" s="317"/>
      <c r="L981" s="179"/>
      <c r="M981" s="179"/>
    </row>
    <row r="982" spans="2:13" x14ac:dyDescent="0.2">
      <c r="B982" s="317"/>
      <c r="C982" s="317"/>
      <c r="D982" s="317"/>
      <c r="E982" s="317"/>
      <c r="F982" s="317"/>
      <c r="G982" s="317"/>
      <c r="H982" s="317"/>
      <c r="I982" s="317"/>
      <c r="J982" s="317"/>
      <c r="K982" s="317"/>
      <c r="L982" s="179"/>
      <c r="M982" s="179"/>
    </row>
    <row r="983" spans="2:13" x14ac:dyDescent="0.2">
      <c r="B983" s="317"/>
      <c r="C983" s="317"/>
      <c r="D983" s="317"/>
      <c r="E983" s="317"/>
      <c r="F983" s="317"/>
      <c r="G983" s="317"/>
      <c r="H983" s="317"/>
      <c r="I983" s="317"/>
      <c r="J983" s="317"/>
      <c r="K983" s="317"/>
      <c r="L983" s="179"/>
      <c r="M983" s="179"/>
    </row>
    <row r="984" spans="2:13" x14ac:dyDescent="0.2">
      <c r="B984" s="317"/>
      <c r="C984" s="317"/>
      <c r="D984" s="317"/>
      <c r="E984" s="317"/>
      <c r="F984" s="317"/>
      <c r="G984" s="317"/>
      <c r="H984" s="317"/>
      <c r="I984" s="317"/>
      <c r="J984" s="317"/>
      <c r="K984" s="317"/>
      <c r="L984" s="179"/>
      <c r="M984" s="179"/>
    </row>
    <row r="985" spans="2:13" x14ac:dyDescent="0.2">
      <c r="B985" s="317"/>
      <c r="C985" s="317"/>
      <c r="D985" s="317"/>
      <c r="E985" s="317"/>
      <c r="F985" s="317"/>
      <c r="G985" s="317"/>
      <c r="H985" s="317"/>
      <c r="I985" s="317"/>
      <c r="J985" s="317"/>
      <c r="K985" s="317"/>
      <c r="L985" s="179"/>
      <c r="M985" s="179"/>
    </row>
    <row r="986" spans="2:13" x14ac:dyDescent="0.2">
      <c r="B986" s="317"/>
      <c r="C986" s="317"/>
      <c r="D986" s="317"/>
      <c r="E986" s="317"/>
      <c r="F986" s="317"/>
      <c r="G986" s="317"/>
      <c r="H986" s="317"/>
      <c r="I986" s="317"/>
      <c r="J986" s="317"/>
      <c r="K986" s="317"/>
      <c r="L986" s="179"/>
      <c r="M986" s="179"/>
    </row>
    <row r="987" spans="2:13" x14ac:dyDescent="0.2">
      <c r="B987" s="317"/>
      <c r="C987" s="317"/>
      <c r="D987" s="317"/>
      <c r="E987" s="317"/>
      <c r="F987" s="317"/>
      <c r="G987" s="317"/>
      <c r="H987" s="317"/>
      <c r="I987" s="317"/>
      <c r="J987" s="317"/>
      <c r="K987" s="317"/>
      <c r="L987" s="179"/>
      <c r="M987" s="179"/>
    </row>
    <row r="988" spans="2:13" x14ac:dyDescent="0.2">
      <c r="B988" s="317"/>
      <c r="C988" s="317"/>
      <c r="D988" s="317"/>
      <c r="E988" s="317"/>
      <c r="F988" s="317"/>
      <c r="G988" s="317"/>
      <c r="H988" s="317"/>
      <c r="I988" s="317"/>
      <c r="J988" s="317"/>
      <c r="K988" s="317"/>
      <c r="L988" s="179"/>
      <c r="M988" s="179"/>
    </row>
    <row r="989" spans="2:13" x14ac:dyDescent="0.2">
      <c r="B989" s="317"/>
      <c r="C989" s="317"/>
      <c r="D989" s="317"/>
      <c r="E989" s="317"/>
      <c r="F989" s="317"/>
      <c r="G989" s="317"/>
      <c r="H989" s="317"/>
      <c r="I989" s="317"/>
      <c r="J989" s="317"/>
      <c r="K989" s="317"/>
      <c r="L989" s="179"/>
      <c r="M989" s="179"/>
    </row>
    <row r="990" spans="2:13" x14ac:dyDescent="0.2">
      <c r="B990" s="317"/>
      <c r="C990" s="317"/>
      <c r="D990" s="317"/>
      <c r="E990" s="317"/>
      <c r="F990" s="317"/>
      <c r="G990" s="317"/>
      <c r="H990" s="317"/>
      <c r="I990" s="317"/>
      <c r="J990" s="317"/>
      <c r="K990" s="317"/>
      <c r="L990" s="179"/>
      <c r="M990" s="179"/>
    </row>
    <row r="991" spans="2:13" x14ac:dyDescent="0.2">
      <c r="B991" s="317"/>
      <c r="C991" s="317"/>
      <c r="D991" s="317"/>
      <c r="E991" s="317"/>
      <c r="F991" s="317"/>
      <c r="G991" s="317"/>
      <c r="H991" s="317"/>
      <c r="I991" s="317"/>
      <c r="J991" s="317"/>
      <c r="K991" s="317"/>
      <c r="L991" s="179"/>
      <c r="M991" s="179"/>
    </row>
    <row r="992" spans="2:13" x14ac:dyDescent="0.2">
      <c r="B992" s="317"/>
      <c r="C992" s="317"/>
      <c r="D992" s="317"/>
      <c r="E992" s="317"/>
      <c r="F992" s="317"/>
      <c r="G992" s="317"/>
      <c r="H992" s="317"/>
      <c r="I992" s="317"/>
      <c r="J992" s="317"/>
      <c r="K992" s="317"/>
      <c r="L992" s="179"/>
      <c r="M992" s="179"/>
    </row>
    <row r="993" spans="2:13" x14ac:dyDescent="0.2">
      <c r="B993" s="317"/>
      <c r="C993" s="317"/>
      <c r="D993" s="317"/>
      <c r="E993" s="317"/>
      <c r="F993" s="317"/>
      <c r="G993" s="317"/>
      <c r="H993" s="317"/>
      <c r="I993" s="317"/>
      <c r="J993" s="317"/>
      <c r="K993" s="317"/>
      <c r="L993" s="179"/>
      <c r="M993" s="179"/>
    </row>
    <row r="994" spans="2:13" x14ac:dyDescent="0.2">
      <c r="B994" s="317"/>
      <c r="C994" s="317"/>
      <c r="D994" s="317"/>
      <c r="E994" s="317"/>
      <c r="F994" s="317"/>
      <c r="G994" s="317"/>
      <c r="H994" s="317"/>
      <c r="I994" s="317"/>
      <c r="J994" s="317"/>
      <c r="K994" s="317"/>
      <c r="L994" s="179"/>
      <c r="M994" s="179"/>
    </row>
    <row r="995" spans="2:13" x14ac:dyDescent="0.2">
      <c r="B995" s="317"/>
      <c r="C995" s="317"/>
      <c r="D995" s="317"/>
      <c r="E995" s="317"/>
      <c r="F995" s="317"/>
      <c r="G995" s="317"/>
      <c r="H995" s="317"/>
      <c r="I995" s="317"/>
      <c r="J995" s="317"/>
      <c r="K995" s="317"/>
      <c r="L995" s="179"/>
      <c r="M995" s="179"/>
    </row>
    <row r="996" spans="2:13" x14ac:dyDescent="0.2">
      <c r="B996" s="317"/>
      <c r="C996" s="317"/>
      <c r="D996" s="317"/>
      <c r="E996" s="317"/>
      <c r="F996" s="317"/>
      <c r="G996" s="317"/>
      <c r="H996" s="317"/>
      <c r="I996" s="317"/>
      <c r="J996" s="317"/>
      <c r="K996" s="317"/>
      <c r="L996" s="179"/>
      <c r="M996" s="179"/>
    </row>
    <row r="997" spans="2:13" x14ac:dyDescent="0.2">
      <c r="B997" s="317"/>
      <c r="C997" s="317"/>
      <c r="D997" s="317"/>
      <c r="E997" s="317"/>
      <c r="F997" s="317"/>
      <c r="G997" s="317"/>
      <c r="H997" s="317"/>
      <c r="I997" s="317"/>
      <c r="J997" s="317"/>
      <c r="K997" s="317"/>
      <c r="L997" s="179"/>
      <c r="M997" s="179"/>
    </row>
    <row r="998" spans="2:13" x14ac:dyDescent="0.2">
      <c r="B998" s="317"/>
      <c r="C998" s="317"/>
      <c r="D998" s="317"/>
      <c r="E998" s="317"/>
      <c r="F998" s="317"/>
      <c r="G998" s="317"/>
      <c r="H998" s="317"/>
      <c r="I998" s="317"/>
      <c r="J998" s="317"/>
      <c r="K998" s="317"/>
      <c r="L998" s="179"/>
      <c r="M998" s="179"/>
    </row>
    <row r="999" spans="2:13" x14ac:dyDescent="0.2">
      <c r="B999" s="317"/>
      <c r="C999" s="317"/>
      <c r="D999" s="317"/>
      <c r="E999" s="317"/>
      <c r="F999" s="317"/>
      <c r="G999" s="317"/>
      <c r="H999" s="317"/>
      <c r="I999" s="317"/>
      <c r="J999" s="317"/>
      <c r="K999" s="317"/>
      <c r="L999" s="179"/>
      <c r="M999" s="179"/>
    </row>
    <row r="1000" spans="2:13" x14ac:dyDescent="0.2">
      <c r="B1000" s="317"/>
      <c r="C1000" s="317"/>
      <c r="D1000" s="317"/>
      <c r="E1000" s="317"/>
      <c r="F1000" s="317"/>
      <c r="G1000" s="317"/>
      <c r="H1000" s="317"/>
      <c r="I1000" s="317"/>
      <c r="J1000" s="317"/>
      <c r="K1000" s="317"/>
      <c r="L1000" s="179"/>
      <c r="M1000" s="179"/>
    </row>
    <row r="1001" spans="2:13" x14ac:dyDescent="0.2">
      <c r="B1001" s="317"/>
      <c r="C1001" s="317"/>
      <c r="D1001" s="317"/>
      <c r="E1001" s="317"/>
      <c r="F1001" s="317"/>
      <c r="G1001" s="317"/>
      <c r="H1001" s="317"/>
      <c r="I1001" s="317"/>
      <c r="J1001" s="317"/>
      <c r="K1001" s="317"/>
      <c r="L1001" s="179"/>
      <c r="M1001" s="179"/>
    </row>
    <row r="1002" spans="2:13" x14ac:dyDescent="0.2">
      <c r="B1002" s="317"/>
      <c r="C1002" s="317"/>
      <c r="D1002" s="317"/>
      <c r="E1002" s="317"/>
      <c r="F1002" s="317"/>
      <c r="G1002" s="317"/>
      <c r="H1002" s="317"/>
      <c r="I1002" s="317"/>
      <c r="J1002" s="317"/>
      <c r="K1002" s="317"/>
      <c r="L1002" s="179"/>
      <c r="M1002" s="179"/>
    </row>
    <row r="1003" spans="2:13" x14ac:dyDescent="0.2">
      <c r="B1003" s="317"/>
      <c r="C1003" s="317"/>
      <c r="D1003" s="317"/>
      <c r="E1003" s="317"/>
      <c r="F1003" s="317"/>
      <c r="G1003" s="317"/>
      <c r="H1003" s="317"/>
      <c r="I1003" s="317"/>
      <c r="J1003" s="317"/>
      <c r="K1003" s="317"/>
      <c r="L1003" s="179"/>
      <c r="M1003" s="179"/>
    </row>
    <row r="1004" spans="2:13" x14ac:dyDescent="0.2">
      <c r="B1004" s="317"/>
      <c r="C1004" s="317"/>
      <c r="D1004" s="317"/>
      <c r="E1004" s="317"/>
      <c r="F1004" s="317"/>
      <c r="G1004" s="317"/>
      <c r="H1004" s="317"/>
      <c r="I1004" s="317"/>
      <c r="J1004" s="317"/>
      <c r="K1004" s="317"/>
      <c r="L1004" s="179"/>
      <c r="M1004" s="179"/>
    </row>
    <row r="1005" spans="2:13" x14ac:dyDescent="0.2">
      <c r="B1005" s="317"/>
      <c r="C1005" s="317"/>
      <c r="D1005" s="317"/>
      <c r="E1005" s="317"/>
      <c r="F1005" s="317"/>
      <c r="G1005" s="317"/>
      <c r="H1005" s="317"/>
      <c r="I1005" s="317"/>
      <c r="J1005" s="317"/>
      <c r="K1005" s="317"/>
      <c r="L1005" s="179"/>
      <c r="M1005" s="179"/>
    </row>
    <row r="1006" spans="2:13" x14ac:dyDescent="0.2">
      <c r="B1006" s="317"/>
      <c r="C1006" s="317"/>
      <c r="D1006" s="317"/>
      <c r="E1006" s="317"/>
      <c r="F1006" s="317"/>
      <c r="G1006" s="317"/>
      <c r="H1006" s="317"/>
      <c r="I1006" s="317"/>
      <c r="J1006" s="317"/>
      <c r="K1006" s="317"/>
      <c r="L1006" s="179"/>
      <c r="M1006" s="179"/>
    </row>
    <row r="1007" spans="2:13" x14ac:dyDescent="0.2">
      <c r="B1007" s="317"/>
      <c r="C1007" s="317"/>
      <c r="D1007" s="317"/>
      <c r="E1007" s="317"/>
      <c r="F1007" s="317"/>
      <c r="G1007" s="317"/>
      <c r="H1007" s="317"/>
      <c r="I1007" s="317"/>
      <c r="J1007" s="317"/>
      <c r="K1007" s="317"/>
      <c r="L1007" s="179"/>
      <c r="M1007" s="179"/>
    </row>
    <row r="1008" spans="2:13" x14ac:dyDescent="0.2">
      <c r="B1008" s="317"/>
      <c r="C1008" s="317"/>
      <c r="D1008" s="317"/>
      <c r="E1008" s="317"/>
      <c r="F1008" s="317"/>
      <c r="G1008" s="317"/>
      <c r="H1008" s="317"/>
      <c r="I1008" s="317"/>
      <c r="J1008" s="317"/>
      <c r="K1008" s="317"/>
      <c r="L1008" s="179"/>
      <c r="M1008" s="179"/>
    </row>
    <row r="1009" spans="2:13" x14ac:dyDescent="0.2">
      <c r="B1009" s="317"/>
      <c r="C1009" s="317"/>
      <c r="D1009" s="317"/>
      <c r="E1009" s="317"/>
      <c r="F1009" s="317"/>
      <c r="G1009" s="317"/>
      <c r="H1009" s="317"/>
      <c r="I1009" s="317"/>
      <c r="J1009" s="317"/>
      <c r="K1009" s="317"/>
      <c r="L1009" s="179"/>
      <c r="M1009" s="179"/>
    </row>
    <row r="1010" spans="2:13" x14ac:dyDescent="0.2">
      <c r="B1010" s="317"/>
      <c r="C1010" s="317"/>
      <c r="D1010" s="317"/>
      <c r="E1010" s="317"/>
      <c r="F1010" s="317"/>
      <c r="G1010" s="317"/>
      <c r="H1010" s="317"/>
      <c r="I1010" s="317"/>
      <c r="J1010" s="317"/>
      <c r="K1010" s="317"/>
      <c r="L1010" s="179"/>
      <c r="M1010" s="179"/>
    </row>
    <row r="1011" spans="2:13" x14ac:dyDescent="0.2">
      <c r="B1011" s="317"/>
      <c r="C1011" s="317"/>
      <c r="D1011" s="317"/>
      <c r="E1011" s="317"/>
      <c r="F1011" s="317"/>
      <c r="G1011" s="317"/>
      <c r="H1011" s="317"/>
      <c r="I1011" s="317"/>
      <c r="J1011" s="317"/>
      <c r="K1011" s="317"/>
      <c r="L1011" s="179"/>
      <c r="M1011" s="179"/>
    </row>
    <row r="1012" spans="2:13" x14ac:dyDescent="0.2">
      <c r="B1012" s="317"/>
      <c r="C1012" s="317"/>
      <c r="D1012" s="317"/>
      <c r="E1012" s="317"/>
      <c r="F1012" s="317"/>
      <c r="G1012" s="317"/>
      <c r="H1012" s="317"/>
      <c r="I1012" s="317"/>
      <c r="J1012" s="317"/>
      <c r="K1012" s="317"/>
      <c r="L1012" s="179"/>
      <c r="M1012" s="179"/>
    </row>
    <row r="1013" spans="2:13" x14ac:dyDescent="0.2">
      <c r="B1013" s="317"/>
      <c r="C1013" s="317"/>
      <c r="D1013" s="317"/>
      <c r="E1013" s="317"/>
      <c r="F1013" s="317"/>
      <c r="G1013" s="317"/>
      <c r="H1013" s="317"/>
      <c r="I1013" s="317"/>
      <c r="J1013" s="317"/>
      <c r="K1013" s="317"/>
      <c r="L1013" s="179"/>
      <c r="M1013" s="179"/>
    </row>
    <row r="1014" spans="2:13" x14ac:dyDescent="0.2">
      <c r="B1014" s="317"/>
      <c r="C1014" s="317"/>
      <c r="D1014" s="317"/>
      <c r="E1014" s="317"/>
      <c r="F1014" s="317"/>
      <c r="G1014" s="317"/>
      <c r="H1014" s="317"/>
      <c r="I1014" s="317"/>
      <c r="J1014" s="317"/>
      <c r="K1014" s="317"/>
      <c r="L1014" s="179"/>
      <c r="M1014" s="179"/>
    </row>
    <row r="1015" spans="2:13" x14ac:dyDescent="0.2">
      <c r="B1015" s="317"/>
      <c r="C1015" s="317"/>
      <c r="D1015" s="317"/>
      <c r="E1015" s="317"/>
      <c r="F1015" s="317"/>
      <c r="G1015" s="317"/>
      <c r="H1015" s="317"/>
      <c r="I1015" s="317"/>
      <c r="J1015" s="317"/>
      <c r="K1015" s="317"/>
      <c r="L1015" s="179"/>
      <c r="M1015" s="179"/>
    </row>
    <row r="1016" spans="2:13" x14ac:dyDescent="0.2">
      <c r="B1016" s="317"/>
      <c r="C1016" s="317"/>
      <c r="D1016" s="317"/>
      <c r="E1016" s="317"/>
      <c r="F1016" s="317"/>
      <c r="G1016" s="317"/>
      <c r="H1016" s="317"/>
      <c r="I1016" s="317"/>
      <c r="J1016" s="317"/>
      <c r="K1016" s="317"/>
      <c r="L1016" s="179"/>
      <c r="M1016" s="179"/>
    </row>
    <row r="1017" spans="2:13" x14ac:dyDescent="0.2">
      <c r="B1017" s="317"/>
      <c r="C1017" s="317"/>
      <c r="D1017" s="317"/>
      <c r="E1017" s="317"/>
      <c r="F1017" s="317"/>
      <c r="G1017" s="317"/>
      <c r="H1017" s="317"/>
      <c r="I1017" s="317"/>
      <c r="J1017" s="317"/>
      <c r="K1017" s="317"/>
      <c r="L1017" s="179"/>
      <c r="M1017" s="179"/>
    </row>
    <row r="1018" spans="2:13" x14ac:dyDescent="0.2">
      <c r="B1018" s="317"/>
      <c r="C1018" s="317"/>
      <c r="D1018" s="317"/>
      <c r="E1018" s="317"/>
      <c r="F1018" s="317"/>
      <c r="G1018" s="317"/>
      <c r="H1018" s="317"/>
      <c r="I1018" s="317"/>
      <c r="J1018" s="317"/>
      <c r="K1018" s="317"/>
      <c r="L1018" s="179"/>
      <c r="M1018" s="179"/>
    </row>
    <row r="1019" spans="2:13" x14ac:dyDescent="0.2">
      <c r="B1019" s="317"/>
      <c r="C1019" s="317"/>
      <c r="D1019" s="317"/>
      <c r="E1019" s="317"/>
      <c r="F1019" s="317"/>
      <c r="G1019" s="317"/>
      <c r="H1019" s="317"/>
      <c r="I1019" s="317"/>
      <c r="J1019" s="317"/>
      <c r="K1019" s="317"/>
      <c r="L1019" s="179"/>
      <c r="M1019" s="179"/>
    </row>
    <row r="1020" spans="2:13" x14ac:dyDescent="0.2">
      <c r="B1020" s="317"/>
      <c r="C1020" s="317"/>
      <c r="D1020" s="317"/>
      <c r="E1020" s="317"/>
      <c r="F1020" s="317"/>
      <c r="G1020" s="317"/>
      <c r="H1020" s="317"/>
      <c r="I1020" s="317"/>
      <c r="J1020" s="317"/>
      <c r="K1020" s="317"/>
      <c r="L1020" s="179"/>
      <c r="M1020" s="179"/>
    </row>
    <row r="1021" spans="2:13" x14ac:dyDescent="0.2">
      <c r="B1021" s="317"/>
      <c r="C1021" s="317"/>
      <c r="D1021" s="317"/>
      <c r="E1021" s="317"/>
      <c r="F1021" s="317"/>
      <c r="G1021" s="317"/>
      <c r="H1021" s="317"/>
      <c r="I1021" s="317"/>
      <c r="J1021" s="317"/>
      <c r="K1021" s="317"/>
      <c r="L1021" s="179"/>
      <c r="M1021" s="179"/>
    </row>
    <row r="1022" spans="2:13" x14ac:dyDescent="0.2">
      <c r="B1022" s="317"/>
      <c r="C1022" s="317"/>
      <c r="D1022" s="317"/>
      <c r="E1022" s="317"/>
      <c r="F1022" s="317"/>
      <c r="G1022" s="317"/>
      <c r="H1022" s="317"/>
      <c r="I1022" s="317"/>
      <c r="J1022" s="317"/>
      <c r="K1022" s="317"/>
      <c r="L1022" s="179"/>
      <c r="M1022" s="179"/>
    </row>
    <row r="1023" spans="2:13" x14ac:dyDescent="0.2">
      <c r="B1023" s="317"/>
      <c r="C1023" s="317"/>
      <c r="D1023" s="317"/>
      <c r="E1023" s="317"/>
      <c r="F1023" s="317"/>
      <c r="G1023" s="317"/>
      <c r="H1023" s="317"/>
      <c r="I1023" s="317"/>
      <c r="J1023" s="317"/>
      <c r="K1023" s="317"/>
      <c r="L1023" s="179"/>
      <c r="M1023" s="179"/>
    </row>
    <row r="1024" spans="2:13" x14ac:dyDescent="0.2">
      <c r="B1024" s="317"/>
      <c r="C1024" s="317"/>
      <c r="D1024" s="317"/>
      <c r="E1024" s="317"/>
      <c r="F1024" s="317"/>
      <c r="G1024" s="317"/>
      <c r="H1024" s="317"/>
      <c r="I1024" s="317"/>
      <c r="J1024" s="317"/>
      <c r="K1024" s="317"/>
      <c r="L1024" s="179"/>
      <c r="M1024" s="179"/>
    </row>
    <row r="1025" spans="2:13" x14ac:dyDescent="0.2">
      <c r="B1025" s="317"/>
      <c r="C1025" s="317"/>
      <c r="D1025" s="317"/>
      <c r="E1025" s="317"/>
      <c r="F1025" s="317"/>
      <c r="G1025" s="317"/>
      <c r="H1025" s="317"/>
      <c r="I1025" s="317"/>
      <c r="J1025" s="317"/>
      <c r="K1025" s="317"/>
      <c r="L1025" s="179"/>
      <c r="M1025" s="179"/>
    </row>
    <row r="1026" spans="2:13" x14ac:dyDescent="0.2">
      <c r="B1026" s="317"/>
      <c r="C1026" s="317"/>
      <c r="D1026" s="317"/>
      <c r="E1026" s="317"/>
      <c r="F1026" s="317"/>
      <c r="G1026" s="317"/>
      <c r="H1026" s="317"/>
      <c r="I1026" s="317"/>
      <c r="J1026" s="317"/>
      <c r="K1026" s="317"/>
      <c r="L1026" s="179"/>
      <c r="M1026" s="179"/>
    </row>
    <row r="1027" spans="2:13" x14ac:dyDescent="0.2">
      <c r="B1027" s="317"/>
      <c r="C1027" s="317"/>
      <c r="D1027" s="317"/>
      <c r="E1027" s="317"/>
      <c r="F1027" s="317"/>
      <c r="G1027" s="317"/>
      <c r="H1027" s="317"/>
      <c r="I1027" s="317"/>
      <c r="J1027" s="317"/>
      <c r="K1027" s="317"/>
      <c r="L1027" s="179"/>
      <c r="M1027" s="179"/>
    </row>
    <row r="1028" spans="2:13" x14ac:dyDescent="0.2">
      <c r="B1028" s="317"/>
      <c r="C1028" s="317"/>
      <c r="D1028" s="317"/>
      <c r="E1028" s="317"/>
      <c r="F1028" s="317"/>
      <c r="G1028" s="317"/>
      <c r="H1028" s="317"/>
      <c r="I1028" s="317"/>
      <c r="J1028" s="317"/>
      <c r="K1028" s="317"/>
      <c r="L1028" s="179"/>
      <c r="M1028" s="179"/>
    </row>
    <row r="1029" spans="2:13" x14ac:dyDescent="0.2">
      <c r="B1029" s="317"/>
      <c r="C1029" s="317"/>
      <c r="D1029" s="317"/>
      <c r="E1029" s="317"/>
      <c r="F1029" s="317"/>
      <c r="G1029" s="317"/>
      <c r="H1029" s="317"/>
      <c r="I1029" s="317"/>
      <c r="J1029" s="317"/>
      <c r="K1029" s="317"/>
      <c r="L1029" s="179"/>
      <c r="M1029" s="179"/>
    </row>
    <row r="1030" spans="2:13" x14ac:dyDescent="0.2">
      <c r="B1030" s="317"/>
      <c r="C1030" s="317"/>
      <c r="D1030" s="317"/>
      <c r="E1030" s="317"/>
      <c r="F1030" s="317"/>
      <c r="G1030" s="317"/>
      <c r="H1030" s="317"/>
      <c r="I1030" s="317"/>
      <c r="J1030" s="317"/>
      <c r="K1030" s="317"/>
      <c r="L1030" s="179"/>
      <c r="M1030" s="179"/>
    </row>
    <row r="1031" spans="2:13" x14ac:dyDescent="0.2">
      <c r="B1031" s="317"/>
      <c r="C1031" s="317"/>
      <c r="D1031" s="317"/>
      <c r="E1031" s="317"/>
      <c r="F1031" s="317"/>
      <c r="G1031" s="317"/>
      <c r="H1031" s="317"/>
      <c r="I1031" s="317"/>
      <c r="J1031" s="317"/>
      <c r="K1031" s="317"/>
      <c r="L1031" s="179"/>
      <c r="M1031" s="179"/>
    </row>
    <row r="1032" spans="2:13" x14ac:dyDescent="0.2">
      <c r="B1032" s="317"/>
      <c r="C1032" s="317"/>
      <c r="D1032" s="317"/>
      <c r="E1032" s="317"/>
      <c r="F1032" s="317"/>
      <c r="G1032" s="317"/>
      <c r="H1032" s="317"/>
      <c r="I1032" s="317"/>
      <c r="J1032" s="317"/>
      <c r="K1032" s="317"/>
      <c r="L1032" s="179"/>
      <c r="M1032" s="179"/>
    </row>
    <row r="1033" spans="2:13" x14ac:dyDescent="0.2">
      <c r="B1033" s="317"/>
      <c r="C1033" s="317"/>
      <c r="D1033" s="317"/>
      <c r="E1033" s="317"/>
      <c r="F1033" s="317"/>
      <c r="G1033" s="317"/>
      <c r="H1033" s="317"/>
      <c r="I1033" s="317"/>
      <c r="J1033" s="317"/>
      <c r="K1033" s="317"/>
      <c r="L1033" s="179"/>
      <c r="M1033" s="179"/>
    </row>
    <row r="1034" spans="2:13" x14ac:dyDescent="0.2">
      <c r="B1034" s="317"/>
      <c r="C1034" s="317"/>
      <c r="D1034" s="317"/>
      <c r="E1034" s="317"/>
      <c r="F1034" s="317"/>
      <c r="G1034" s="317"/>
      <c r="H1034" s="317"/>
      <c r="I1034" s="317"/>
      <c r="J1034" s="317"/>
      <c r="K1034" s="317"/>
      <c r="L1034" s="179"/>
      <c r="M1034" s="179"/>
    </row>
    <row r="1035" spans="2:13" x14ac:dyDescent="0.2">
      <c r="B1035" s="317"/>
      <c r="C1035" s="317"/>
      <c r="D1035" s="317"/>
      <c r="E1035" s="317"/>
      <c r="F1035" s="317"/>
      <c r="G1035" s="317"/>
      <c r="H1035" s="317"/>
      <c r="I1035" s="317"/>
      <c r="J1035" s="317"/>
      <c r="K1035" s="317"/>
      <c r="L1035" s="179"/>
      <c r="M1035" s="179"/>
    </row>
    <row r="1036" spans="2:13" x14ac:dyDescent="0.2">
      <c r="B1036" s="317"/>
      <c r="C1036" s="317"/>
      <c r="D1036" s="317"/>
      <c r="E1036" s="317"/>
      <c r="F1036" s="317"/>
      <c r="G1036" s="317"/>
      <c r="H1036" s="317"/>
      <c r="I1036" s="317"/>
      <c r="J1036" s="317"/>
      <c r="K1036" s="317"/>
      <c r="L1036" s="179"/>
      <c r="M1036" s="179"/>
    </row>
    <row r="1037" spans="2:13" x14ac:dyDescent="0.2">
      <c r="B1037" s="317"/>
      <c r="C1037" s="317"/>
      <c r="D1037" s="317"/>
      <c r="E1037" s="317"/>
      <c r="F1037" s="317"/>
      <c r="G1037" s="317"/>
      <c r="H1037" s="317"/>
      <c r="I1037" s="317"/>
      <c r="J1037" s="317"/>
      <c r="K1037" s="317"/>
      <c r="L1037" s="179"/>
      <c r="M1037" s="179"/>
    </row>
    <row r="1038" spans="2:13" x14ac:dyDescent="0.2">
      <c r="B1038" s="317"/>
      <c r="C1038" s="317"/>
      <c r="D1038" s="317"/>
      <c r="E1038" s="317"/>
      <c r="F1038" s="317"/>
      <c r="G1038" s="317"/>
      <c r="H1038" s="317"/>
      <c r="I1038" s="317"/>
      <c r="J1038" s="317"/>
      <c r="K1038" s="317"/>
      <c r="L1038" s="179"/>
      <c r="M1038" s="179"/>
    </row>
    <row r="1039" spans="2:13" x14ac:dyDescent="0.2">
      <c r="B1039" s="317"/>
      <c r="C1039" s="317"/>
      <c r="D1039" s="317"/>
      <c r="E1039" s="317"/>
      <c r="F1039" s="317"/>
      <c r="G1039" s="317"/>
      <c r="H1039" s="317"/>
      <c r="I1039" s="317"/>
      <c r="J1039" s="317"/>
      <c r="K1039" s="317"/>
      <c r="L1039" s="179"/>
      <c r="M1039" s="179"/>
    </row>
    <row r="1040" spans="2:13" x14ac:dyDescent="0.2">
      <c r="B1040" s="317"/>
      <c r="C1040" s="317"/>
      <c r="D1040" s="317"/>
      <c r="E1040" s="317"/>
      <c r="F1040" s="317"/>
      <c r="G1040" s="317"/>
      <c r="H1040" s="317"/>
      <c r="I1040" s="317"/>
      <c r="J1040" s="317"/>
      <c r="K1040" s="317"/>
      <c r="L1040" s="179"/>
      <c r="M1040" s="179"/>
    </row>
    <row r="1041" spans="2:13" x14ac:dyDescent="0.2">
      <c r="B1041" s="317"/>
      <c r="C1041" s="317"/>
      <c r="D1041" s="317"/>
      <c r="E1041" s="317"/>
      <c r="F1041" s="317"/>
      <c r="G1041" s="317"/>
      <c r="H1041" s="317"/>
      <c r="I1041" s="317"/>
      <c r="J1041" s="317"/>
      <c r="K1041" s="317"/>
      <c r="L1041" s="179"/>
      <c r="M1041" s="179"/>
    </row>
    <row r="1042" spans="2:13" x14ac:dyDescent="0.2">
      <c r="B1042" s="317"/>
      <c r="C1042" s="317"/>
      <c r="D1042" s="317"/>
      <c r="E1042" s="317"/>
      <c r="F1042" s="317"/>
      <c r="G1042" s="317"/>
      <c r="H1042" s="317"/>
      <c r="I1042" s="317"/>
      <c r="J1042" s="317"/>
      <c r="K1042" s="317"/>
      <c r="L1042" s="179"/>
      <c r="M1042" s="179"/>
    </row>
    <row r="1043" spans="2:13" x14ac:dyDescent="0.2">
      <c r="B1043" s="317"/>
      <c r="C1043" s="317"/>
      <c r="D1043" s="317"/>
      <c r="E1043" s="317"/>
      <c r="F1043" s="317"/>
      <c r="G1043" s="317"/>
      <c r="H1043" s="317"/>
      <c r="I1043" s="317"/>
      <c r="J1043" s="317"/>
      <c r="K1043" s="317"/>
      <c r="L1043" s="179"/>
      <c r="M1043" s="179"/>
    </row>
    <row r="1044" spans="2:13" x14ac:dyDescent="0.2">
      <c r="B1044" s="317"/>
      <c r="C1044" s="317"/>
      <c r="D1044" s="317"/>
      <c r="E1044" s="317"/>
      <c r="F1044" s="317"/>
      <c r="G1044" s="317"/>
      <c r="H1044" s="317"/>
      <c r="I1044" s="317"/>
      <c r="J1044" s="317"/>
      <c r="K1044" s="317"/>
      <c r="L1044" s="179"/>
      <c r="M1044" s="179"/>
    </row>
    <row r="1045" spans="2:13" x14ac:dyDescent="0.2">
      <c r="B1045" s="317"/>
      <c r="C1045" s="317"/>
      <c r="D1045" s="317"/>
      <c r="E1045" s="317"/>
      <c r="F1045" s="317"/>
      <c r="G1045" s="317"/>
      <c r="H1045" s="317"/>
      <c r="I1045" s="317"/>
      <c r="J1045" s="317"/>
      <c r="K1045" s="317"/>
      <c r="L1045" s="179"/>
      <c r="M1045" s="179"/>
    </row>
    <row r="1046" spans="2:13" x14ac:dyDescent="0.2">
      <c r="B1046" s="317"/>
      <c r="C1046" s="317"/>
      <c r="D1046" s="317"/>
      <c r="E1046" s="317"/>
      <c r="F1046" s="317"/>
      <c r="G1046" s="317"/>
      <c r="H1046" s="317"/>
      <c r="I1046" s="317"/>
      <c r="J1046" s="317"/>
      <c r="K1046" s="317"/>
      <c r="L1046" s="179"/>
      <c r="M1046" s="179"/>
    </row>
    <row r="1047" spans="2:13" x14ac:dyDescent="0.2">
      <c r="B1047" s="317"/>
      <c r="C1047" s="317"/>
      <c r="D1047" s="317"/>
      <c r="E1047" s="317"/>
      <c r="F1047" s="317"/>
      <c r="G1047" s="317"/>
      <c r="H1047" s="317"/>
      <c r="I1047" s="317"/>
      <c r="J1047" s="317"/>
      <c r="K1047" s="317"/>
      <c r="L1047" s="179"/>
      <c r="M1047" s="179"/>
    </row>
    <row r="1048" spans="2:13" x14ac:dyDescent="0.2">
      <c r="B1048" s="317"/>
      <c r="C1048" s="317"/>
      <c r="D1048" s="317"/>
      <c r="E1048" s="317"/>
      <c r="F1048" s="317"/>
      <c r="G1048" s="317"/>
      <c r="H1048" s="317"/>
      <c r="I1048" s="317"/>
      <c r="J1048" s="317"/>
      <c r="K1048" s="317"/>
      <c r="L1048" s="179"/>
      <c r="M1048" s="179"/>
    </row>
    <row r="1049" spans="2:13" x14ac:dyDescent="0.2">
      <c r="B1049" s="317"/>
      <c r="C1049" s="317"/>
      <c r="D1049" s="317"/>
      <c r="E1049" s="317"/>
      <c r="F1049" s="317"/>
      <c r="G1049" s="317"/>
      <c r="H1049" s="317"/>
      <c r="I1049" s="317"/>
      <c r="J1049" s="317"/>
      <c r="K1049" s="317"/>
      <c r="L1049" s="179"/>
      <c r="M1049" s="179"/>
    </row>
    <row r="1050" spans="2:13" x14ac:dyDescent="0.2">
      <c r="B1050" s="317"/>
      <c r="C1050" s="317"/>
      <c r="D1050" s="317"/>
      <c r="E1050" s="317"/>
      <c r="F1050" s="317"/>
      <c r="G1050" s="317"/>
      <c r="H1050" s="317"/>
      <c r="I1050" s="317"/>
      <c r="J1050" s="317"/>
      <c r="K1050" s="317"/>
      <c r="L1050" s="179"/>
      <c r="M1050" s="179"/>
    </row>
    <row r="1051" spans="2:13" x14ac:dyDescent="0.2">
      <c r="B1051" s="317"/>
      <c r="C1051" s="317"/>
      <c r="D1051" s="317"/>
      <c r="E1051" s="317"/>
      <c r="F1051" s="317"/>
      <c r="G1051" s="317"/>
      <c r="H1051" s="317"/>
      <c r="I1051" s="317"/>
      <c r="J1051" s="317"/>
      <c r="K1051" s="317"/>
      <c r="L1051" s="179"/>
      <c r="M1051" s="179"/>
    </row>
    <row r="1052" spans="2:13" x14ac:dyDescent="0.2">
      <c r="B1052" s="317"/>
      <c r="C1052" s="317"/>
      <c r="D1052" s="317"/>
      <c r="E1052" s="317"/>
      <c r="F1052" s="317"/>
      <c r="G1052" s="317"/>
      <c r="H1052" s="317"/>
      <c r="I1052" s="317"/>
      <c r="J1052" s="317"/>
      <c r="K1052" s="317"/>
      <c r="L1052" s="179"/>
      <c r="M1052" s="179"/>
    </row>
    <row r="1053" spans="2:13" x14ac:dyDescent="0.2">
      <c r="B1053" s="317"/>
      <c r="C1053" s="317"/>
      <c r="D1053" s="317"/>
      <c r="E1053" s="317"/>
      <c r="F1053" s="317"/>
      <c r="G1053" s="317"/>
      <c r="H1053" s="317"/>
      <c r="I1053" s="317"/>
      <c r="J1053" s="317"/>
      <c r="K1053" s="317"/>
      <c r="L1053" s="179"/>
      <c r="M1053" s="179"/>
    </row>
    <row r="1054" spans="2:13" x14ac:dyDescent="0.2">
      <c r="B1054" s="317"/>
      <c r="C1054" s="317"/>
      <c r="D1054" s="317"/>
      <c r="E1054" s="317"/>
      <c r="F1054" s="317"/>
      <c r="G1054" s="317"/>
      <c r="H1054" s="317"/>
      <c r="I1054" s="317"/>
      <c r="J1054" s="317"/>
      <c r="K1054" s="317"/>
      <c r="L1054" s="179"/>
      <c r="M1054" s="179"/>
    </row>
    <row r="1055" spans="2:13" x14ac:dyDescent="0.2">
      <c r="B1055" s="317"/>
      <c r="C1055" s="317"/>
      <c r="D1055" s="317"/>
      <c r="E1055" s="317"/>
      <c r="F1055" s="317"/>
      <c r="G1055" s="317"/>
      <c r="H1055" s="317"/>
      <c r="I1055" s="317"/>
      <c r="J1055" s="317"/>
      <c r="K1055" s="317"/>
      <c r="L1055" s="179"/>
      <c r="M1055" s="179"/>
    </row>
    <row r="1056" spans="2:13" x14ac:dyDescent="0.2">
      <c r="B1056" s="317"/>
      <c r="C1056" s="317"/>
      <c r="D1056" s="317"/>
      <c r="E1056" s="317"/>
      <c r="F1056" s="317"/>
      <c r="G1056" s="317"/>
      <c r="H1056" s="317"/>
      <c r="I1056" s="317"/>
      <c r="J1056" s="317"/>
      <c r="K1056" s="317"/>
      <c r="L1056" s="179"/>
      <c r="M1056" s="179"/>
    </row>
    <row r="1057" spans="2:13" x14ac:dyDescent="0.2">
      <c r="B1057" s="317"/>
      <c r="C1057" s="317"/>
      <c r="D1057" s="317"/>
      <c r="E1057" s="317"/>
      <c r="F1057" s="317"/>
      <c r="G1057" s="317"/>
      <c r="H1057" s="317"/>
      <c r="I1057" s="317"/>
      <c r="J1057" s="317"/>
      <c r="K1057" s="317"/>
      <c r="L1057" s="179"/>
      <c r="M1057" s="179"/>
    </row>
    <row r="1058" spans="2:13" x14ac:dyDescent="0.2">
      <c r="B1058" s="317"/>
      <c r="C1058" s="317"/>
      <c r="D1058" s="317"/>
      <c r="E1058" s="317"/>
      <c r="F1058" s="317"/>
      <c r="G1058" s="317"/>
      <c r="H1058" s="317"/>
      <c r="I1058" s="317"/>
      <c r="J1058" s="317"/>
      <c r="K1058" s="317"/>
      <c r="L1058" s="179"/>
      <c r="M1058" s="179"/>
    </row>
    <row r="1059" spans="2:13" x14ac:dyDescent="0.2">
      <c r="B1059" s="317"/>
      <c r="C1059" s="317"/>
      <c r="D1059" s="317"/>
      <c r="E1059" s="317"/>
      <c r="F1059" s="317"/>
      <c r="G1059" s="317"/>
      <c r="H1059" s="317"/>
      <c r="I1059" s="317"/>
      <c r="J1059" s="317"/>
      <c r="K1059" s="317"/>
      <c r="L1059" s="179"/>
      <c r="M1059" s="179"/>
    </row>
    <row r="1060" spans="2:13" x14ac:dyDescent="0.2">
      <c r="B1060" s="317"/>
      <c r="C1060" s="317"/>
      <c r="D1060" s="317"/>
      <c r="E1060" s="317"/>
      <c r="F1060" s="317"/>
      <c r="G1060" s="317"/>
      <c r="H1060" s="317"/>
      <c r="I1060" s="317"/>
      <c r="J1060" s="317"/>
      <c r="K1060" s="317"/>
      <c r="L1060" s="179"/>
      <c r="M1060" s="179"/>
    </row>
    <row r="1061" spans="2:13" x14ac:dyDescent="0.2">
      <c r="B1061" s="317"/>
      <c r="C1061" s="317"/>
      <c r="D1061" s="317"/>
      <c r="E1061" s="317"/>
      <c r="F1061" s="317"/>
      <c r="G1061" s="317"/>
      <c r="H1061" s="317"/>
      <c r="I1061" s="317"/>
      <c r="J1061" s="317"/>
      <c r="K1061" s="317"/>
      <c r="L1061" s="179"/>
      <c r="M1061" s="179"/>
    </row>
    <row r="1062" spans="2:13" x14ac:dyDescent="0.2">
      <c r="B1062" s="317"/>
      <c r="C1062" s="317"/>
      <c r="D1062" s="317"/>
      <c r="E1062" s="317"/>
      <c r="F1062" s="317"/>
      <c r="G1062" s="317"/>
      <c r="H1062" s="317"/>
      <c r="I1062" s="317"/>
      <c r="J1062" s="317"/>
      <c r="K1062" s="317"/>
      <c r="L1062" s="179"/>
      <c r="M1062" s="179"/>
    </row>
    <row r="1063" spans="2:13" x14ac:dyDescent="0.2">
      <c r="B1063" s="317"/>
      <c r="C1063" s="317"/>
      <c r="D1063" s="317"/>
      <c r="E1063" s="317"/>
      <c r="F1063" s="317"/>
      <c r="G1063" s="317"/>
      <c r="H1063" s="317"/>
      <c r="I1063" s="317"/>
      <c r="J1063" s="317"/>
      <c r="K1063" s="317"/>
      <c r="L1063" s="179"/>
      <c r="M1063" s="179"/>
    </row>
    <row r="1064" spans="2:13" x14ac:dyDescent="0.2">
      <c r="B1064" s="317"/>
      <c r="C1064" s="317"/>
      <c r="D1064" s="317"/>
      <c r="E1064" s="317"/>
      <c r="F1064" s="317"/>
      <c r="G1064" s="317"/>
      <c r="H1064" s="317"/>
      <c r="I1064" s="317"/>
      <c r="J1064" s="317"/>
      <c r="K1064" s="317"/>
      <c r="L1064" s="179"/>
      <c r="M1064" s="179"/>
    </row>
    <row r="1065" spans="2:13" x14ac:dyDescent="0.2">
      <c r="B1065" s="317"/>
      <c r="C1065" s="317"/>
      <c r="D1065" s="317"/>
      <c r="E1065" s="317"/>
      <c r="F1065" s="317"/>
      <c r="G1065" s="317"/>
      <c r="H1065" s="317"/>
      <c r="I1065" s="317"/>
      <c r="J1065" s="317"/>
      <c r="K1065" s="317"/>
      <c r="L1065" s="179"/>
      <c r="M1065" s="179"/>
    </row>
    <row r="1066" spans="2:13" x14ac:dyDescent="0.2">
      <c r="B1066" s="317"/>
      <c r="C1066" s="317"/>
      <c r="D1066" s="317"/>
      <c r="E1066" s="317"/>
      <c r="F1066" s="317"/>
      <c r="G1066" s="317"/>
      <c r="H1066" s="317"/>
      <c r="I1066" s="317"/>
      <c r="J1066" s="317"/>
      <c r="K1066" s="317"/>
      <c r="L1066" s="179"/>
      <c r="M1066" s="179"/>
    </row>
    <row r="1067" spans="2:13" x14ac:dyDescent="0.2">
      <c r="B1067" s="317"/>
      <c r="C1067" s="317"/>
      <c r="D1067" s="317"/>
      <c r="E1067" s="317"/>
      <c r="F1067" s="317"/>
      <c r="G1067" s="317"/>
      <c r="H1067" s="317"/>
      <c r="I1067" s="317"/>
      <c r="J1067" s="317"/>
      <c r="K1067" s="317"/>
      <c r="L1067" s="179"/>
      <c r="M1067" s="179"/>
    </row>
    <row r="1068" spans="2:13" x14ac:dyDescent="0.2">
      <c r="B1068" s="317"/>
      <c r="C1068" s="317"/>
      <c r="D1068" s="317"/>
      <c r="E1068" s="317"/>
      <c r="F1068" s="317"/>
      <c r="G1068" s="317"/>
      <c r="H1068" s="317"/>
      <c r="I1068" s="317"/>
      <c r="J1068" s="317"/>
      <c r="K1068" s="317"/>
      <c r="L1068" s="179"/>
      <c r="M1068" s="179"/>
    </row>
    <row r="1069" spans="2:13" x14ac:dyDescent="0.2">
      <c r="B1069" s="317"/>
      <c r="C1069" s="317"/>
      <c r="D1069" s="317"/>
      <c r="E1069" s="317"/>
      <c r="F1069" s="317"/>
      <c r="G1069" s="317"/>
      <c r="H1069" s="317"/>
      <c r="I1069" s="317"/>
      <c r="J1069" s="317"/>
      <c r="K1069" s="317"/>
      <c r="L1069" s="179"/>
      <c r="M1069" s="179"/>
    </row>
    <row r="1070" spans="2:13" x14ac:dyDescent="0.2">
      <c r="B1070" s="317"/>
      <c r="C1070" s="317"/>
      <c r="D1070" s="317"/>
      <c r="E1070" s="317"/>
      <c r="F1070" s="317"/>
      <c r="G1070" s="317"/>
      <c r="H1070" s="317"/>
      <c r="I1070" s="317"/>
      <c r="J1070" s="317"/>
      <c r="K1070" s="317"/>
      <c r="L1070" s="179"/>
      <c r="M1070" s="179"/>
    </row>
    <row r="1071" spans="2:13" x14ac:dyDescent="0.2">
      <c r="B1071" s="317"/>
      <c r="C1071" s="317"/>
      <c r="D1071" s="317"/>
      <c r="E1071" s="317"/>
      <c r="F1071" s="317"/>
      <c r="G1071" s="317"/>
      <c r="H1071" s="317"/>
      <c r="I1071" s="317"/>
      <c r="J1071" s="317"/>
      <c r="K1071" s="317"/>
      <c r="L1071" s="179"/>
      <c r="M1071" s="179"/>
    </row>
    <row r="1072" spans="2:13" x14ac:dyDescent="0.2">
      <c r="B1072" s="317"/>
      <c r="C1072" s="317"/>
      <c r="D1072" s="317"/>
      <c r="E1072" s="317"/>
      <c r="F1072" s="317"/>
      <c r="G1072" s="317"/>
      <c r="H1072" s="317"/>
      <c r="I1072" s="317"/>
      <c r="J1072" s="317"/>
      <c r="K1072" s="317"/>
      <c r="L1072" s="179"/>
      <c r="M1072" s="179"/>
    </row>
    <row r="1073" spans="2:13" x14ac:dyDescent="0.2">
      <c r="B1073" s="317"/>
      <c r="C1073" s="317"/>
      <c r="D1073" s="317"/>
      <c r="E1073" s="317"/>
      <c r="F1073" s="317"/>
      <c r="G1073" s="317"/>
      <c r="H1073" s="317"/>
      <c r="I1073" s="317"/>
      <c r="J1073" s="317"/>
      <c r="K1073" s="317"/>
      <c r="L1073" s="179"/>
      <c r="M1073" s="179"/>
    </row>
    <row r="1074" spans="2:13" x14ac:dyDescent="0.2">
      <c r="B1074" s="317"/>
      <c r="C1074" s="317"/>
      <c r="D1074" s="317"/>
      <c r="E1074" s="317"/>
      <c r="F1074" s="317"/>
      <c r="G1074" s="317"/>
      <c r="H1074" s="317"/>
      <c r="I1074" s="317"/>
      <c r="J1074" s="317"/>
      <c r="K1074" s="317"/>
      <c r="L1074" s="179"/>
      <c r="M1074" s="179"/>
    </row>
    <row r="1075" spans="2:13" x14ac:dyDescent="0.2">
      <c r="B1075" s="317"/>
      <c r="C1075" s="317"/>
      <c r="D1075" s="317"/>
      <c r="E1075" s="317"/>
      <c r="F1075" s="317"/>
      <c r="G1075" s="317"/>
      <c r="H1075" s="317"/>
      <c r="I1075" s="317"/>
      <c r="J1075" s="317"/>
      <c r="K1075" s="317"/>
      <c r="L1075" s="179"/>
      <c r="M1075" s="179"/>
    </row>
    <row r="1076" spans="2:13" x14ac:dyDescent="0.2">
      <c r="B1076" s="317"/>
      <c r="C1076" s="317"/>
      <c r="D1076" s="317"/>
      <c r="E1076" s="317"/>
      <c r="F1076" s="317"/>
      <c r="G1076" s="317"/>
      <c r="H1076" s="317"/>
      <c r="I1076" s="317"/>
      <c r="J1076" s="317"/>
      <c r="K1076" s="317"/>
      <c r="L1076" s="179"/>
      <c r="M1076" s="179"/>
    </row>
    <row r="1077" spans="2:13" x14ac:dyDescent="0.2">
      <c r="B1077" s="317"/>
      <c r="C1077" s="317"/>
      <c r="D1077" s="317"/>
      <c r="E1077" s="317"/>
      <c r="F1077" s="317"/>
      <c r="G1077" s="317"/>
      <c r="H1077" s="317"/>
      <c r="I1077" s="317"/>
      <c r="J1077" s="317"/>
      <c r="K1077" s="317"/>
      <c r="L1077" s="179"/>
      <c r="M1077" s="179"/>
    </row>
    <row r="1078" spans="2:13" x14ac:dyDescent="0.2">
      <c r="B1078" s="317"/>
      <c r="C1078" s="317"/>
      <c r="D1078" s="317"/>
      <c r="E1078" s="317"/>
      <c r="F1078" s="317"/>
      <c r="G1078" s="317"/>
      <c r="H1078" s="317"/>
      <c r="I1078" s="317"/>
      <c r="J1078" s="317"/>
      <c r="K1078" s="317"/>
      <c r="L1078" s="179"/>
      <c r="M1078" s="179"/>
    </row>
    <row r="1079" spans="2:13" x14ac:dyDescent="0.2">
      <c r="B1079" s="317"/>
      <c r="C1079" s="317"/>
      <c r="D1079" s="317"/>
      <c r="E1079" s="317"/>
      <c r="F1079" s="317"/>
      <c r="G1079" s="317"/>
      <c r="H1079" s="317"/>
      <c r="I1079" s="317"/>
      <c r="J1079" s="317"/>
      <c r="K1079" s="317"/>
      <c r="L1079" s="179"/>
      <c r="M1079" s="179"/>
    </row>
    <row r="1080" spans="2:13" x14ac:dyDescent="0.2">
      <c r="B1080" s="317"/>
      <c r="C1080" s="317"/>
      <c r="D1080" s="317"/>
      <c r="E1080" s="317"/>
      <c r="F1080" s="317"/>
      <c r="G1080" s="317"/>
      <c r="H1080" s="317"/>
      <c r="I1080" s="317"/>
      <c r="J1080" s="317"/>
      <c r="K1080" s="317"/>
      <c r="L1080" s="179"/>
      <c r="M1080" s="179"/>
    </row>
    <row r="1081" spans="2:13" x14ac:dyDescent="0.2">
      <c r="B1081" s="317"/>
      <c r="C1081" s="317"/>
      <c r="D1081" s="317"/>
      <c r="E1081" s="317"/>
      <c r="F1081" s="317"/>
      <c r="G1081" s="317"/>
      <c r="H1081" s="317"/>
      <c r="I1081" s="317"/>
      <c r="J1081" s="317"/>
      <c r="K1081" s="317"/>
      <c r="L1081" s="179"/>
      <c r="M1081" s="179"/>
    </row>
    <row r="1082" spans="2:13" x14ac:dyDescent="0.2">
      <c r="B1082" s="317"/>
      <c r="C1082" s="317"/>
      <c r="D1082" s="317"/>
      <c r="E1082" s="317"/>
      <c r="F1082" s="317"/>
      <c r="G1082" s="317"/>
      <c r="H1082" s="317"/>
      <c r="I1082" s="317"/>
      <c r="J1082" s="317"/>
      <c r="K1082" s="317"/>
      <c r="L1082" s="179"/>
      <c r="M1082" s="179"/>
    </row>
    <row r="1083" spans="2:13" x14ac:dyDescent="0.2">
      <c r="B1083" s="317"/>
      <c r="C1083" s="317"/>
      <c r="D1083" s="317"/>
      <c r="E1083" s="317"/>
      <c r="F1083" s="317"/>
      <c r="G1083" s="317"/>
      <c r="H1083" s="317"/>
      <c r="I1083" s="317"/>
      <c r="J1083" s="317"/>
      <c r="K1083" s="317"/>
      <c r="L1083" s="179"/>
      <c r="M1083" s="179"/>
    </row>
    <row r="1084" spans="2:13" x14ac:dyDescent="0.2">
      <c r="B1084" s="317"/>
      <c r="C1084" s="317"/>
      <c r="D1084" s="317"/>
      <c r="E1084" s="317"/>
      <c r="F1084" s="317"/>
      <c r="G1084" s="317"/>
      <c r="H1084" s="317"/>
      <c r="I1084" s="317"/>
      <c r="J1084" s="317"/>
      <c r="K1084" s="317"/>
      <c r="L1084" s="179"/>
      <c r="M1084" s="179"/>
    </row>
    <row r="1085" spans="2:13" x14ac:dyDescent="0.2">
      <c r="B1085" s="317"/>
      <c r="C1085" s="317"/>
      <c r="D1085" s="317"/>
      <c r="E1085" s="317"/>
      <c r="F1085" s="317"/>
      <c r="G1085" s="317"/>
      <c r="H1085" s="317"/>
      <c r="I1085" s="317"/>
      <c r="J1085" s="317"/>
      <c r="K1085" s="317"/>
      <c r="L1085" s="179"/>
      <c r="M1085" s="179"/>
    </row>
    <row r="1086" spans="2:13" x14ac:dyDescent="0.2">
      <c r="B1086" s="317"/>
      <c r="C1086" s="317"/>
      <c r="D1086" s="317"/>
      <c r="E1086" s="317"/>
      <c r="F1086" s="317"/>
      <c r="G1086" s="317"/>
      <c r="H1086" s="317"/>
      <c r="I1086" s="317"/>
      <c r="J1086" s="317"/>
      <c r="K1086" s="317"/>
      <c r="L1086" s="179"/>
      <c r="M1086" s="179"/>
    </row>
    <row r="1087" spans="2:13" x14ac:dyDescent="0.2">
      <c r="B1087" s="317"/>
      <c r="C1087" s="317"/>
      <c r="D1087" s="317"/>
      <c r="E1087" s="317"/>
      <c r="F1087" s="317"/>
      <c r="G1087" s="317"/>
      <c r="H1087" s="317"/>
      <c r="I1087" s="317"/>
      <c r="J1087" s="317"/>
      <c r="K1087" s="317"/>
      <c r="L1087" s="179"/>
      <c r="M1087" s="179"/>
    </row>
    <row r="1088" spans="2:13" x14ac:dyDescent="0.2">
      <c r="B1088" s="317"/>
      <c r="C1088" s="317"/>
      <c r="D1088" s="317"/>
      <c r="E1088" s="317"/>
      <c r="F1088" s="317"/>
      <c r="G1088" s="317"/>
      <c r="H1088" s="317"/>
      <c r="I1088" s="317"/>
      <c r="J1088" s="317"/>
      <c r="K1088" s="317"/>
      <c r="L1088" s="179"/>
      <c r="M1088" s="179"/>
    </row>
    <row r="1089" spans="2:13" x14ac:dyDescent="0.2">
      <c r="B1089" s="317"/>
      <c r="C1089" s="317"/>
      <c r="D1089" s="317"/>
      <c r="E1089" s="317"/>
      <c r="F1089" s="317"/>
      <c r="G1089" s="317"/>
      <c r="H1089" s="317"/>
      <c r="I1089" s="317"/>
      <c r="J1089" s="317"/>
      <c r="K1089" s="317"/>
      <c r="L1089" s="179"/>
      <c r="M1089" s="179"/>
    </row>
    <row r="1090" spans="2:13" x14ac:dyDescent="0.2">
      <c r="B1090" s="317"/>
      <c r="C1090" s="317"/>
      <c r="D1090" s="317"/>
      <c r="E1090" s="317"/>
      <c r="F1090" s="317"/>
      <c r="G1090" s="317"/>
      <c r="H1090" s="317"/>
      <c r="I1090" s="317"/>
      <c r="J1090" s="317"/>
      <c r="K1090" s="317"/>
      <c r="L1090" s="179"/>
      <c r="M1090" s="179"/>
    </row>
    <row r="1091" spans="2:13" x14ac:dyDescent="0.2">
      <c r="B1091" s="317"/>
      <c r="C1091" s="317"/>
      <c r="D1091" s="317"/>
      <c r="E1091" s="317"/>
      <c r="F1091" s="317"/>
      <c r="G1091" s="317"/>
      <c r="H1091" s="317"/>
      <c r="I1091" s="317"/>
      <c r="J1091" s="317"/>
      <c r="K1091" s="317"/>
      <c r="L1091" s="179"/>
      <c r="M1091" s="179"/>
    </row>
    <row r="1092" spans="2:13" x14ac:dyDescent="0.2">
      <c r="B1092" s="317"/>
      <c r="C1092" s="317"/>
      <c r="D1092" s="317"/>
      <c r="E1092" s="317"/>
      <c r="F1092" s="317"/>
      <c r="G1092" s="317"/>
      <c r="H1092" s="317"/>
      <c r="I1092" s="317"/>
      <c r="J1092" s="317"/>
      <c r="K1092" s="317"/>
      <c r="L1092" s="179"/>
      <c r="M1092" s="179"/>
    </row>
    <row r="1093" spans="2:13" x14ac:dyDescent="0.2">
      <c r="B1093" s="317"/>
      <c r="C1093" s="317"/>
      <c r="D1093" s="317"/>
      <c r="E1093" s="317"/>
      <c r="F1093" s="317"/>
      <c r="G1093" s="317"/>
      <c r="H1093" s="317"/>
      <c r="I1093" s="317"/>
      <c r="J1093" s="317"/>
      <c r="K1093" s="317"/>
      <c r="L1093" s="179"/>
      <c r="M1093" s="179"/>
    </row>
    <row r="1094" spans="2:13" x14ac:dyDescent="0.2">
      <c r="B1094" s="317"/>
      <c r="C1094" s="317"/>
      <c r="D1094" s="317"/>
      <c r="E1094" s="317"/>
      <c r="F1094" s="317"/>
      <c r="G1094" s="317"/>
      <c r="H1094" s="317"/>
      <c r="I1094" s="317"/>
      <c r="J1094" s="317"/>
      <c r="K1094" s="317"/>
      <c r="L1094" s="179"/>
      <c r="M1094" s="179"/>
    </row>
    <row r="1095" spans="2:13" x14ac:dyDescent="0.2">
      <c r="B1095" s="317"/>
      <c r="C1095" s="317"/>
      <c r="D1095" s="317"/>
      <c r="E1095" s="317"/>
      <c r="F1095" s="317"/>
      <c r="G1095" s="317"/>
      <c r="H1095" s="317"/>
      <c r="I1095" s="317"/>
      <c r="J1095" s="317"/>
      <c r="K1095" s="317"/>
      <c r="L1095" s="179"/>
      <c r="M1095" s="179"/>
    </row>
    <row r="1096" spans="2:13" x14ac:dyDescent="0.2">
      <c r="B1096" s="317"/>
      <c r="C1096" s="317"/>
      <c r="D1096" s="317"/>
      <c r="E1096" s="317"/>
      <c r="F1096" s="317"/>
      <c r="G1096" s="317"/>
      <c r="H1096" s="317"/>
      <c r="I1096" s="317"/>
      <c r="J1096" s="317"/>
      <c r="K1096" s="317"/>
      <c r="L1096" s="179"/>
      <c r="M1096" s="179"/>
    </row>
    <row r="1097" spans="2:13" x14ac:dyDescent="0.2">
      <c r="B1097" s="317"/>
      <c r="C1097" s="317"/>
      <c r="D1097" s="317"/>
      <c r="E1097" s="317"/>
      <c r="F1097" s="317"/>
      <c r="G1097" s="317"/>
      <c r="H1097" s="317"/>
      <c r="I1097" s="317"/>
      <c r="J1097" s="317"/>
      <c r="K1097" s="317"/>
      <c r="L1097" s="179"/>
      <c r="M1097" s="179"/>
    </row>
    <row r="1098" spans="2:13" x14ac:dyDescent="0.2">
      <c r="B1098" s="317"/>
      <c r="C1098" s="317"/>
      <c r="D1098" s="317"/>
      <c r="E1098" s="317"/>
      <c r="F1098" s="317"/>
      <c r="G1098" s="317"/>
      <c r="H1098" s="317"/>
      <c r="I1098" s="317"/>
      <c r="J1098" s="317"/>
      <c r="K1098" s="317"/>
      <c r="L1098" s="179"/>
      <c r="M1098" s="179"/>
    </row>
    <row r="1099" spans="2:13" x14ac:dyDescent="0.2">
      <c r="B1099" s="317"/>
      <c r="C1099" s="317"/>
      <c r="D1099" s="317"/>
      <c r="E1099" s="317"/>
      <c r="F1099" s="317"/>
      <c r="G1099" s="317"/>
      <c r="H1099" s="317"/>
      <c r="I1099" s="317"/>
      <c r="J1099" s="317"/>
      <c r="K1099" s="317"/>
      <c r="L1099" s="179"/>
      <c r="M1099" s="179"/>
    </row>
    <row r="1100" spans="2:13" x14ac:dyDescent="0.2">
      <c r="B1100" s="317"/>
      <c r="C1100" s="317"/>
      <c r="D1100" s="317"/>
      <c r="E1100" s="317"/>
      <c r="F1100" s="317"/>
      <c r="G1100" s="317"/>
      <c r="H1100" s="317"/>
      <c r="I1100" s="317"/>
      <c r="J1100" s="317"/>
      <c r="K1100" s="317"/>
      <c r="L1100" s="179"/>
      <c r="M1100" s="179"/>
    </row>
    <row r="1101" spans="2:13" x14ac:dyDescent="0.2">
      <c r="B1101" s="317"/>
      <c r="C1101" s="317"/>
      <c r="D1101" s="317"/>
      <c r="E1101" s="317"/>
      <c r="F1101" s="317"/>
      <c r="G1101" s="317"/>
      <c r="H1101" s="317"/>
      <c r="I1101" s="317"/>
      <c r="J1101" s="317"/>
      <c r="K1101" s="317"/>
      <c r="L1101" s="179"/>
      <c r="M1101" s="179"/>
    </row>
    <row r="1102" spans="2:13" x14ac:dyDescent="0.2">
      <c r="B1102" s="317"/>
      <c r="C1102" s="317"/>
      <c r="D1102" s="317"/>
      <c r="E1102" s="317"/>
      <c r="F1102" s="317"/>
      <c r="G1102" s="317"/>
      <c r="H1102" s="317"/>
      <c r="I1102" s="317"/>
      <c r="J1102" s="317"/>
      <c r="K1102" s="317"/>
      <c r="L1102" s="179"/>
      <c r="M1102" s="179"/>
    </row>
    <row r="1103" spans="2:13" x14ac:dyDescent="0.2">
      <c r="B1103" s="317"/>
      <c r="C1103" s="317"/>
      <c r="D1103" s="317"/>
      <c r="E1103" s="317"/>
      <c r="F1103" s="317"/>
      <c r="G1103" s="317"/>
      <c r="H1103" s="317"/>
      <c r="I1103" s="317"/>
      <c r="J1103" s="317"/>
      <c r="K1103" s="317"/>
      <c r="L1103" s="179"/>
      <c r="M1103" s="179"/>
    </row>
    <row r="1104" spans="2:13" x14ac:dyDescent="0.2">
      <c r="B1104" s="317"/>
      <c r="C1104" s="317"/>
      <c r="D1104" s="317"/>
      <c r="E1104" s="317"/>
      <c r="F1104" s="317"/>
      <c r="G1104" s="317"/>
      <c r="H1104" s="317"/>
      <c r="I1104" s="317"/>
      <c r="J1104" s="317"/>
      <c r="K1104" s="317"/>
      <c r="L1104" s="179"/>
      <c r="M1104" s="179"/>
    </row>
    <row r="1105" spans="2:13" x14ac:dyDescent="0.2">
      <c r="B1105" s="317"/>
      <c r="C1105" s="317"/>
      <c r="D1105" s="317"/>
      <c r="E1105" s="317"/>
      <c r="F1105" s="317"/>
      <c r="G1105" s="317"/>
      <c r="H1105" s="317"/>
      <c r="I1105" s="317"/>
      <c r="J1105" s="317"/>
      <c r="K1105" s="317"/>
      <c r="L1105" s="179"/>
      <c r="M1105" s="179"/>
    </row>
    <row r="1106" spans="2:13" x14ac:dyDescent="0.2">
      <c r="B1106" s="317"/>
      <c r="C1106" s="317"/>
      <c r="D1106" s="317"/>
      <c r="E1106" s="317"/>
      <c r="F1106" s="317"/>
      <c r="G1106" s="317"/>
      <c r="H1106" s="317"/>
      <c r="I1106" s="317"/>
      <c r="J1106" s="317"/>
      <c r="K1106" s="317"/>
      <c r="L1106" s="179"/>
      <c r="M1106" s="179"/>
    </row>
    <row r="1107" spans="2:13" x14ac:dyDescent="0.2">
      <c r="B1107" s="317"/>
      <c r="C1107" s="317"/>
      <c r="D1107" s="317"/>
      <c r="E1107" s="317"/>
      <c r="F1107" s="317"/>
      <c r="G1107" s="317"/>
      <c r="H1107" s="317"/>
      <c r="I1107" s="317"/>
      <c r="J1107" s="317"/>
      <c r="K1107" s="317"/>
      <c r="L1107" s="179"/>
      <c r="M1107" s="179"/>
    </row>
    <row r="1108" spans="2:13" x14ac:dyDescent="0.2">
      <c r="B1108" s="317"/>
      <c r="C1108" s="317"/>
      <c r="D1108" s="317"/>
      <c r="E1108" s="317"/>
      <c r="F1108" s="317"/>
      <c r="G1108" s="317"/>
      <c r="H1108" s="317"/>
      <c r="I1108" s="317"/>
      <c r="J1108" s="317"/>
      <c r="K1108" s="317"/>
      <c r="L1108" s="179"/>
      <c r="M1108" s="179"/>
    </row>
    <row r="1109" spans="2:13" x14ac:dyDescent="0.2">
      <c r="B1109" s="317"/>
      <c r="C1109" s="317"/>
      <c r="D1109" s="317"/>
      <c r="E1109" s="317"/>
      <c r="F1109" s="317"/>
      <c r="G1109" s="317"/>
      <c r="H1109" s="317"/>
      <c r="I1109" s="317"/>
      <c r="J1109" s="317"/>
      <c r="K1109" s="317"/>
      <c r="L1109" s="179"/>
      <c r="M1109" s="179"/>
    </row>
    <row r="1110" spans="2:13" x14ac:dyDescent="0.2">
      <c r="B1110" s="317"/>
      <c r="C1110" s="317"/>
      <c r="D1110" s="317"/>
      <c r="E1110" s="317"/>
      <c r="F1110" s="317"/>
      <c r="G1110" s="317"/>
      <c r="H1110" s="317"/>
      <c r="I1110" s="317"/>
      <c r="J1110" s="317"/>
      <c r="K1110" s="317"/>
      <c r="L1110" s="179"/>
      <c r="M1110" s="179"/>
    </row>
    <row r="1111" spans="2:13" x14ac:dyDescent="0.2">
      <c r="B1111" s="317"/>
      <c r="C1111" s="317"/>
      <c r="D1111" s="317"/>
      <c r="E1111" s="317"/>
      <c r="F1111" s="317"/>
      <c r="G1111" s="317"/>
      <c r="H1111" s="317"/>
      <c r="I1111" s="317"/>
      <c r="J1111" s="317"/>
      <c r="K1111" s="317"/>
      <c r="L1111" s="179"/>
      <c r="M1111" s="179"/>
    </row>
    <row r="1112" spans="2:13" x14ac:dyDescent="0.2">
      <c r="B1112" s="317"/>
      <c r="C1112" s="317"/>
      <c r="D1112" s="317"/>
      <c r="E1112" s="317"/>
      <c r="F1112" s="317"/>
      <c r="G1112" s="317"/>
      <c r="H1112" s="317"/>
      <c r="I1112" s="317"/>
      <c r="J1112" s="317"/>
      <c r="K1112" s="317"/>
      <c r="L1112" s="179"/>
      <c r="M1112" s="179"/>
    </row>
    <row r="1113" spans="2:13" x14ac:dyDescent="0.2">
      <c r="B1113" s="317"/>
      <c r="C1113" s="317"/>
      <c r="D1113" s="317"/>
      <c r="E1113" s="317"/>
      <c r="F1113" s="317"/>
      <c r="G1113" s="317"/>
      <c r="H1113" s="317"/>
      <c r="I1113" s="317"/>
      <c r="J1113" s="317"/>
      <c r="K1113" s="317"/>
      <c r="L1113" s="179"/>
      <c r="M1113" s="179"/>
    </row>
    <row r="1114" spans="2:13" x14ac:dyDescent="0.2">
      <c r="B1114" s="317"/>
      <c r="C1114" s="317"/>
      <c r="D1114" s="317"/>
      <c r="E1114" s="317"/>
      <c r="F1114" s="317"/>
      <c r="G1114" s="317"/>
      <c r="H1114" s="317"/>
      <c r="I1114" s="317"/>
      <c r="J1114" s="317"/>
      <c r="K1114" s="317"/>
      <c r="L1114" s="179"/>
      <c r="M1114" s="179"/>
    </row>
    <row r="1115" spans="2:13" x14ac:dyDescent="0.2">
      <c r="B1115" s="317"/>
      <c r="C1115" s="317"/>
      <c r="D1115" s="317"/>
      <c r="E1115" s="317"/>
      <c r="F1115" s="317"/>
      <c r="G1115" s="317"/>
      <c r="H1115" s="317"/>
      <c r="I1115" s="317"/>
      <c r="J1115" s="317"/>
      <c r="K1115" s="317"/>
      <c r="L1115" s="179"/>
      <c r="M1115" s="179"/>
    </row>
    <row r="1116" spans="2:13" x14ac:dyDescent="0.2">
      <c r="B1116" s="317"/>
      <c r="C1116" s="317"/>
      <c r="D1116" s="317"/>
      <c r="E1116" s="317"/>
      <c r="F1116" s="317"/>
      <c r="G1116" s="317"/>
      <c r="H1116" s="317"/>
      <c r="I1116" s="317"/>
      <c r="J1116" s="317"/>
      <c r="K1116" s="317"/>
      <c r="L1116" s="179"/>
      <c r="M1116" s="179"/>
    </row>
    <row r="1117" spans="2:13" x14ac:dyDescent="0.2">
      <c r="B1117" s="317"/>
      <c r="C1117" s="317"/>
      <c r="D1117" s="317"/>
      <c r="E1117" s="317"/>
      <c r="F1117" s="317"/>
      <c r="G1117" s="317"/>
      <c r="H1117" s="317"/>
      <c r="I1117" s="317"/>
      <c r="J1117" s="317"/>
      <c r="K1117" s="317"/>
      <c r="L1117" s="179"/>
      <c r="M1117" s="179"/>
    </row>
    <row r="1118" spans="2:13" x14ac:dyDescent="0.2">
      <c r="B1118" s="317"/>
      <c r="C1118" s="317"/>
      <c r="D1118" s="317"/>
      <c r="E1118" s="317"/>
      <c r="F1118" s="317"/>
      <c r="G1118" s="317"/>
      <c r="H1118" s="317"/>
      <c r="I1118" s="317"/>
      <c r="J1118" s="317"/>
      <c r="K1118" s="317"/>
      <c r="L1118" s="179"/>
      <c r="M1118" s="179"/>
    </row>
    <row r="1119" spans="2:13" x14ac:dyDescent="0.2">
      <c r="B1119" s="317"/>
      <c r="C1119" s="317"/>
      <c r="D1119" s="317"/>
      <c r="E1119" s="317"/>
      <c r="F1119" s="317"/>
      <c r="G1119" s="317"/>
      <c r="H1119" s="317"/>
      <c r="I1119" s="317"/>
      <c r="J1119" s="317"/>
      <c r="K1119" s="317"/>
      <c r="L1119" s="179"/>
      <c r="M1119" s="179"/>
    </row>
    <row r="1120" spans="2:13" x14ac:dyDescent="0.2">
      <c r="B1120" s="317"/>
      <c r="C1120" s="317"/>
      <c r="D1120" s="317"/>
      <c r="E1120" s="317"/>
      <c r="F1120" s="317"/>
      <c r="G1120" s="317"/>
      <c r="H1120" s="317"/>
      <c r="I1120" s="317"/>
      <c r="J1120" s="317"/>
      <c r="K1120" s="317"/>
      <c r="L1120" s="179"/>
      <c r="M1120" s="179"/>
    </row>
    <row r="1121" spans="2:13" x14ac:dyDescent="0.2">
      <c r="B1121" s="317"/>
      <c r="C1121" s="317"/>
      <c r="D1121" s="317"/>
      <c r="E1121" s="317"/>
      <c r="F1121" s="317"/>
      <c r="G1121" s="317"/>
      <c r="H1121" s="317"/>
      <c r="I1121" s="317"/>
      <c r="J1121" s="317"/>
      <c r="K1121" s="317"/>
      <c r="L1121" s="179"/>
      <c r="M1121" s="179"/>
    </row>
    <row r="1122" spans="2:13" x14ac:dyDescent="0.2">
      <c r="B1122" s="317"/>
      <c r="C1122" s="317"/>
      <c r="D1122" s="317"/>
      <c r="E1122" s="317"/>
      <c r="F1122" s="317"/>
      <c r="G1122" s="317"/>
      <c r="H1122" s="317"/>
      <c r="I1122" s="317"/>
      <c r="J1122" s="317"/>
      <c r="K1122" s="317"/>
      <c r="L1122" s="179"/>
      <c r="M1122" s="179"/>
    </row>
    <row r="1123" spans="2:13" x14ac:dyDescent="0.2">
      <c r="B1123" s="317"/>
      <c r="C1123" s="317"/>
      <c r="D1123" s="317"/>
      <c r="E1123" s="317"/>
      <c r="F1123" s="317"/>
      <c r="G1123" s="317"/>
      <c r="H1123" s="317"/>
      <c r="I1123" s="317"/>
      <c r="J1123" s="317"/>
      <c r="K1123" s="317"/>
      <c r="L1123" s="179"/>
      <c r="M1123" s="179"/>
    </row>
    <row r="1124" spans="2:13" x14ac:dyDescent="0.2">
      <c r="B1124" s="317"/>
      <c r="C1124" s="317"/>
      <c r="D1124" s="317"/>
      <c r="E1124" s="317"/>
      <c r="F1124" s="317"/>
      <c r="G1124" s="317"/>
      <c r="H1124" s="317"/>
      <c r="I1124" s="317"/>
      <c r="J1124" s="317"/>
      <c r="K1124" s="317"/>
      <c r="L1124" s="179"/>
      <c r="M1124" s="179"/>
    </row>
    <row r="1125" spans="2:13" x14ac:dyDescent="0.2">
      <c r="B1125" s="317"/>
      <c r="C1125" s="317"/>
      <c r="D1125" s="317"/>
      <c r="E1125" s="317"/>
      <c r="F1125" s="317"/>
      <c r="G1125" s="317"/>
      <c r="H1125" s="317"/>
      <c r="I1125" s="317"/>
      <c r="J1125" s="317"/>
      <c r="K1125" s="317"/>
      <c r="L1125" s="179"/>
      <c r="M1125" s="179"/>
    </row>
    <row r="1126" spans="2:13" x14ac:dyDescent="0.2">
      <c r="B1126" s="317"/>
      <c r="C1126" s="317"/>
      <c r="D1126" s="317"/>
      <c r="E1126" s="317"/>
      <c r="F1126" s="317"/>
      <c r="G1126" s="317"/>
      <c r="H1126" s="317"/>
      <c r="I1126" s="317"/>
      <c r="J1126" s="317"/>
      <c r="K1126" s="317"/>
      <c r="L1126" s="179"/>
      <c r="M1126" s="179"/>
    </row>
    <row r="1127" spans="2:13" x14ac:dyDescent="0.2">
      <c r="B1127" s="317"/>
      <c r="C1127" s="317"/>
      <c r="D1127" s="317"/>
      <c r="E1127" s="317"/>
      <c r="F1127" s="317"/>
      <c r="G1127" s="317"/>
      <c r="H1127" s="317"/>
      <c r="I1127" s="317"/>
      <c r="J1127" s="317"/>
      <c r="K1127" s="317"/>
      <c r="L1127" s="179"/>
      <c r="M1127" s="179"/>
    </row>
    <row r="1128" spans="2:13" x14ac:dyDescent="0.2">
      <c r="B1128" s="317"/>
      <c r="C1128" s="317"/>
      <c r="D1128" s="317"/>
      <c r="E1128" s="317"/>
      <c r="F1128" s="317"/>
      <c r="G1128" s="317"/>
      <c r="H1128" s="317"/>
      <c r="I1128" s="317"/>
      <c r="J1128" s="317"/>
      <c r="K1128" s="317"/>
      <c r="L1128" s="179"/>
      <c r="M1128" s="179"/>
    </row>
    <row r="1129" spans="2:13" x14ac:dyDescent="0.2">
      <c r="B1129" s="317"/>
      <c r="C1129" s="317"/>
      <c r="D1129" s="317"/>
      <c r="E1129" s="317"/>
      <c r="F1129" s="317"/>
      <c r="G1129" s="317"/>
      <c r="H1129" s="317"/>
      <c r="I1129" s="317"/>
      <c r="J1129" s="317"/>
      <c r="K1129" s="317"/>
      <c r="L1129" s="179"/>
      <c r="M1129" s="179"/>
    </row>
    <row r="1130" spans="2:13" x14ac:dyDescent="0.2">
      <c r="B1130" s="317"/>
      <c r="C1130" s="317"/>
      <c r="D1130" s="317"/>
      <c r="E1130" s="317"/>
      <c r="F1130" s="317"/>
      <c r="G1130" s="317"/>
      <c r="H1130" s="317"/>
      <c r="I1130" s="317"/>
      <c r="J1130" s="317"/>
      <c r="K1130" s="317"/>
      <c r="L1130" s="179"/>
      <c r="M1130" s="179"/>
    </row>
    <row r="1131" spans="2:13" x14ac:dyDescent="0.2">
      <c r="B1131" s="317"/>
      <c r="C1131" s="317"/>
      <c r="D1131" s="317"/>
      <c r="E1131" s="317"/>
      <c r="F1131" s="317"/>
      <c r="G1131" s="317"/>
      <c r="H1131" s="317"/>
      <c r="I1131" s="317"/>
      <c r="J1131" s="317"/>
      <c r="K1131" s="317"/>
      <c r="L1131" s="179"/>
      <c r="M1131" s="179"/>
    </row>
    <row r="1132" spans="2:13" x14ac:dyDescent="0.2">
      <c r="B1132" s="317"/>
      <c r="C1132" s="317"/>
      <c r="D1132" s="317"/>
      <c r="E1132" s="317"/>
      <c r="F1132" s="317"/>
      <c r="G1132" s="317"/>
      <c r="H1132" s="317"/>
      <c r="I1132" s="317"/>
      <c r="J1132" s="317"/>
      <c r="K1132" s="317"/>
      <c r="L1132" s="179"/>
      <c r="M1132" s="179"/>
    </row>
    <row r="1133" spans="2:13" x14ac:dyDescent="0.2">
      <c r="B1133" s="317"/>
      <c r="C1133" s="317"/>
      <c r="D1133" s="317"/>
      <c r="E1133" s="317"/>
      <c r="F1133" s="317"/>
      <c r="G1133" s="317"/>
      <c r="H1133" s="317"/>
      <c r="I1133" s="317"/>
      <c r="J1133" s="317"/>
      <c r="K1133" s="317"/>
      <c r="L1133" s="179"/>
      <c r="M1133" s="179"/>
    </row>
    <row r="1134" spans="2:13" x14ac:dyDescent="0.2">
      <c r="B1134" s="317"/>
      <c r="C1134" s="317"/>
      <c r="D1134" s="317"/>
      <c r="E1134" s="317"/>
      <c r="F1134" s="317"/>
      <c r="G1134" s="317"/>
      <c r="H1134" s="317"/>
      <c r="I1134" s="317"/>
      <c r="J1134" s="317"/>
      <c r="K1134" s="317"/>
      <c r="L1134" s="179"/>
      <c r="M1134" s="179"/>
    </row>
    <row r="1135" spans="2:13" x14ac:dyDescent="0.2">
      <c r="B1135" s="317"/>
      <c r="C1135" s="317"/>
      <c r="D1135" s="317"/>
      <c r="E1135" s="317"/>
      <c r="F1135" s="317"/>
      <c r="G1135" s="317"/>
      <c r="H1135" s="317"/>
      <c r="I1135" s="317"/>
      <c r="J1135" s="317"/>
      <c r="K1135" s="317"/>
      <c r="L1135" s="179"/>
      <c r="M1135" s="179"/>
    </row>
    <row r="1136" spans="2:13" x14ac:dyDescent="0.2">
      <c r="B1136" s="317"/>
      <c r="C1136" s="317"/>
      <c r="D1136" s="317"/>
      <c r="E1136" s="317"/>
      <c r="F1136" s="317"/>
      <c r="G1136" s="317"/>
      <c r="H1136" s="317"/>
      <c r="I1136" s="317"/>
      <c r="J1136" s="317"/>
      <c r="K1136" s="317"/>
      <c r="L1136" s="179"/>
      <c r="M1136" s="179"/>
    </row>
    <row r="1137" spans="2:13" x14ac:dyDescent="0.2">
      <c r="B1137" s="317"/>
      <c r="C1137" s="317"/>
      <c r="D1137" s="317"/>
      <c r="E1137" s="317"/>
      <c r="F1137" s="317"/>
      <c r="G1137" s="317"/>
      <c r="H1137" s="317"/>
      <c r="I1137" s="317"/>
      <c r="J1137" s="317"/>
      <c r="K1137" s="317"/>
      <c r="L1137" s="179"/>
      <c r="M1137" s="179"/>
    </row>
    <row r="1138" spans="2:13" x14ac:dyDescent="0.2">
      <c r="B1138" s="317"/>
      <c r="C1138" s="317"/>
      <c r="D1138" s="317"/>
      <c r="E1138" s="317"/>
      <c r="F1138" s="317"/>
      <c r="G1138" s="317"/>
      <c r="H1138" s="317"/>
      <c r="I1138" s="317"/>
      <c r="J1138" s="317"/>
      <c r="K1138" s="317"/>
      <c r="L1138" s="179"/>
      <c r="M1138" s="179"/>
    </row>
    <row r="1139" spans="2:13" x14ac:dyDescent="0.2">
      <c r="B1139" s="317"/>
      <c r="C1139" s="317"/>
      <c r="D1139" s="317"/>
      <c r="E1139" s="317"/>
      <c r="F1139" s="317"/>
      <c r="G1139" s="317"/>
      <c r="H1139" s="317"/>
      <c r="I1139" s="317"/>
      <c r="J1139" s="317"/>
      <c r="K1139" s="317"/>
      <c r="L1139" s="179"/>
      <c r="M1139" s="179"/>
    </row>
    <row r="1140" spans="2:13" x14ac:dyDescent="0.2">
      <c r="B1140" s="317"/>
      <c r="C1140" s="317"/>
      <c r="D1140" s="317"/>
      <c r="E1140" s="317"/>
      <c r="F1140" s="317"/>
      <c r="G1140" s="317"/>
      <c r="H1140" s="317"/>
      <c r="I1140" s="317"/>
      <c r="J1140" s="317"/>
      <c r="K1140" s="317"/>
      <c r="L1140" s="179"/>
      <c r="M1140" s="179"/>
    </row>
    <row r="1141" spans="2:13" x14ac:dyDescent="0.2">
      <c r="B1141" s="317"/>
      <c r="C1141" s="317"/>
      <c r="D1141" s="317"/>
      <c r="E1141" s="317"/>
      <c r="F1141" s="317"/>
      <c r="G1141" s="317"/>
      <c r="H1141" s="317"/>
      <c r="I1141" s="317"/>
      <c r="J1141" s="317"/>
      <c r="K1141" s="317"/>
      <c r="L1141" s="179"/>
      <c r="M1141" s="179"/>
    </row>
    <row r="1142" spans="2:13" x14ac:dyDescent="0.2">
      <c r="B1142" s="317"/>
      <c r="C1142" s="317"/>
      <c r="D1142" s="317"/>
      <c r="E1142" s="317"/>
      <c r="F1142" s="317"/>
      <c r="G1142" s="317"/>
      <c r="H1142" s="317"/>
      <c r="I1142" s="317"/>
      <c r="J1142" s="317"/>
      <c r="K1142" s="317"/>
      <c r="L1142" s="179"/>
      <c r="M1142" s="179"/>
    </row>
    <row r="1143" spans="2:13" x14ac:dyDescent="0.2">
      <c r="B1143" s="317"/>
      <c r="C1143" s="317"/>
      <c r="D1143" s="317"/>
      <c r="E1143" s="317"/>
      <c r="F1143" s="317"/>
      <c r="G1143" s="317"/>
      <c r="H1143" s="317"/>
      <c r="I1143" s="317"/>
      <c r="J1143" s="317"/>
      <c r="K1143" s="317"/>
      <c r="L1143" s="179"/>
      <c r="M1143" s="179"/>
    </row>
    <row r="1144" spans="2:13" x14ac:dyDescent="0.2">
      <c r="B1144" s="317"/>
      <c r="C1144" s="317"/>
      <c r="D1144" s="317"/>
      <c r="E1144" s="317"/>
      <c r="F1144" s="317"/>
      <c r="G1144" s="317"/>
      <c r="H1144" s="317"/>
      <c r="I1144" s="317"/>
      <c r="J1144" s="317"/>
      <c r="K1144" s="317"/>
      <c r="L1144" s="179"/>
      <c r="M1144" s="179"/>
    </row>
    <row r="1145" spans="2:13" x14ac:dyDescent="0.2">
      <c r="B1145" s="317"/>
      <c r="C1145" s="317"/>
      <c r="D1145" s="317"/>
      <c r="E1145" s="317"/>
      <c r="F1145" s="317"/>
      <c r="G1145" s="317"/>
      <c r="H1145" s="317"/>
      <c r="I1145" s="317"/>
      <c r="J1145" s="317"/>
      <c r="K1145" s="317"/>
      <c r="L1145" s="179"/>
      <c r="M1145" s="179"/>
    </row>
    <row r="1146" spans="2:13" x14ac:dyDescent="0.2">
      <c r="B1146" s="317"/>
      <c r="C1146" s="317"/>
      <c r="D1146" s="317"/>
      <c r="E1146" s="317"/>
      <c r="F1146" s="317"/>
      <c r="G1146" s="317"/>
      <c r="H1146" s="317"/>
      <c r="I1146" s="317"/>
      <c r="J1146" s="317"/>
      <c r="K1146" s="317"/>
      <c r="L1146" s="179"/>
      <c r="M1146" s="179"/>
    </row>
    <row r="1147" spans="2:13" x14ac:dyDescent="0.2">
      <c r="B1147" s="317"/>
      <c r="C1147" s="317"/>
      <c r="D1147" s="317"/>
      <c r="E1147" s="317"/>
      <c r="F1147" s="317"/>
      <c r="G1147" s="317"/>
      <c r="H1147" s="317"/>
      <c r="I1147" s="317"/>
      <c r="J1147" s="317"/>
      <c r="K1147" s="317"/>
      <c r="L1147" s="179"/>
      <c r="M1147" s="179"/>
    </row>
    <row r="1148" spans="2:13" x14ac:dyDescent="0.2">
      <c r="B1148" s="317"/>
      <c r="C1148" s="317"/>
      <c r="D1148" s="317"/>
      <c r="E1148" s="317"/>
      <c r="F1148" s="317"/>
      <c r="G1148" s="317"/>
      <c r="H1148" s="317"/>
      <c r="I1148" s="317"/>
      <c r="J1148" s="317"/>
      <c r="K1148" s="317"/>
      <c r="L1148" s="179"/>
      <c r="M1148" s="179"/>
    </row>
    <row r="1149" spans="2:13" x14ac:dyDescent="0.2">
      <c r="B1149" s="317"/>
      <c r="C1149" s="317"/>
      <c r="D1149" s="317"/>
      <c r="E1149" s="317"/>
      <c r="F1149" s="317"/>
      <c r="G1149" s="317"/>
      <c r="H1149" s="317"/>
      <c r="I1149" s="317"/>
      <c r="J1149" s="317"/>
      <c r="K1149" s="317"/>
      <c r="L1149" s="179"/>
      <c r="M1149" s="179"/>
    </row>
    <row r="1150" spans="2:13" x14ac:dyDescent="0.2">
      <c r="B1150" s="317"/>
      <c r="C1150" s="317"/>
      <c r="D1150" s="317"/>
      <c r="E1150" s="317"/>
      <c r="F1150" s="317"/>
      <c r="G1150" s="317"/>
      <c r="H1150" s="317"/>
      <c r="I1150" s="317"/>
      <c r="J1150" s="317"/>
      <c r="K1150" s="317"/>
      <c r="L1150" s="179"/>
      <c r="M1150" s="179"/>
    </row>
    <row r="1151" spans="2:13" x14ac:dyDescent="0.2">
      <c r="B1151" s="317"/>
      <c r="C1151" s="317"/>
      <c r="D1151" s="317"/>
      <c r="E1151" s="317"/>
      <c r="F1151" s="317"/>
      <c r="G1151" s="317"/>
      <c r="H1151" s="317"/>
      <c r="I1151" s="317"/>
      <c r="J1151" s="317"/>
      <c r="K1151" s="317"/>
      <c r="L1151" s="179"/>
      <c r="M1151" s="179"/>
    </row>
    <row r="1152" spans="2:13" x14ac:dyDescent="0.2">
      <c r="B1152" s="317"/>
      <c r="C1152" s="317"/>
      <c r="D1152" s="317"/>
      <c r="E1152" s="317"/>
      <c r="F1152" s="317"/>
      <c r="G1152" s="317"/>
      <c r="H1152" s="317"/>
      <c r="I1152" s="317"/>
      <c r="J1152" s="317"/>
      <c r="K1152" s="317"/>
      <c r="L1152" s="179"/>
      <c r="M1152" s="179"/>
    </row>
    <row r="1153" spans="2:13" x14ac:dyDescent="0.2">
      <c r="B1153" s="317"/>
      <c r="C1153" s="317"/>
      <c r="D1153" s="317"/>
      <c r="E1153" s="317"/>
      <c r="F1153" s="317"/>
      <c r="G1153" s="317"/>
      <c r="H1153" s="317"/>
      <c r="I1153" s="317"/>
      <c r="J1153" s="317"/>
      <c r="K1153" s="317"/>
      <c r="L1153" s="179"/>
      <c r="M1153" s="179"/>
    </row>
    <row r="1154" spans="2:13" x14ac:dyDescent="0.2">
      <c r="B1154" s="317"/>
      <c r="C1154" s="317"/>
      <c r="D1154" s="317"/>
      <c r="E1154" s="317"/>
      <c r="F1154" s="317"/>
      <c r="G1154" s="317"/>
      <c r="H1154" s="317"/>
      <c r="I1154" s="317"/>
      <c r="J1154" s="317"/>
      <c r="K1154" s="317"/>
      <c r="L1154" s="179"/>
      <c r="M1154" s="179"/>
    </row>
    <row r="1155" spans="2:13" x14ac:dyDescent="0.2">
      <c r="B1155" s="317"/>
      <c r="C1155" s="317"/>
      <c r="D1155" s="317"/>
      <c r="E1155" s="317"/>
      <c r="F1155" s="317"/>
      <c r="G1155" s="317"/>
      <c r="H1155" s="317"/>
      <c r="I1155" s="317"/>
      <c r="J1155" s="317"/>
      <c r="K1155" s="317"/>
      <c r="L1155" s="179"/>
      <c r="M1155" s="179"/>
    </row>
    <row r="1156" spans="2:13" x14ac:dyDescent="0.2">
      <c r="B1156" s="317"/>
      <c r="C1156" s="317"/>
      <c r="D1156" s="317"/>
      <c r="E1156" s="317"/>
      <c r="F1156" s="317"/>
      <c r="G1156" s="317"/>
      <c r="H1156" s="317"/>
      <c r="I1156" s="317"/>
      <c r="J1156" s="317"/>
      <c r="K1156" s="317"/>
      <c r="L1156" s="179"/>
      <c r="M1156" s="179"/>
    </row>
    <row r="1157" spans="2:13" x14ac:dyDescent="0.2">
      <c r="B1157" s="317"/>
      <c r="C1157" s="317"/>
      <c r="D1157" s="317"/>
      <c r="E1157" s="317"/>
      <c r="F1157" s="317"/>
      <c r="G1157" s="317"/>
      <c r="H1157" s="317"/>
      <c r="I1157" s="317"/>
      <c r="J1157" s="317"/>
      <c r="K1157" s="317"/>
      <c r="L1157" s="179"/>
      <c r="M1157" s="179"/>
    </row>
    <row r="1158" spans="2:13" x14ac:dyDescent="0.2">
      <c r="B1158" s="317"/>
      <c r="C1158" s="317"/>
      <c r="D1158" s="317"/>
      <c r="E1158" s="317"/>
      <c r="F1158" s="317"/>
      <c r="G1158" s="317"/>
      <c r="H1158" s="317"/>
      <c r="I1158" s="317"/>
      <c r="J1158" s="317"/>
      <c r="K1158" s="317"/>
      <c r="L1158" s="179"/>
      <c r="M1158" s="179"/>
    </row>
    <row r="1159" spans="2:13" x14ac:dyDescent="0.2">
      <c r="B1159" s="317"/>
      <c r="C1159" s="317"/>
      <c r="D1159" s="317"/>
      <c r="E1159" s="317"/>
      <c r="F1159" s="317"/>
      <c r="G1159" s="317"/>
      <c r="H1159" s="317"/>
      <c r="I1159" s="317"/>
      <c r="J1159" s="317"/>
      <c r="K1159" s="317"/>
      <c r="L1159" s="179"/>
      <c r="M1159" s="179"/>
    </row>
    <row r="1160" spans="2:13" x14ac:dyDescent="0.2">
      <c r="B1160" s="317"/>
      <c r="C1160" s="317"/>
      <c r="D1160" s="317"/>
      <c r="E1160" s="317"/>
      <c r="F1160" s="317"/>
      <c r="G1160" s="317"/>
      <c r="H1160" s="317"/>
      <c r="I1160" s="317"/>
      <c r="J1160" s="317"/>
      <c r="K1160" s="317"/>
      <c r="L1160" s="179"/>
      <c r="M1160" s="179"/>
    </row>
    <row r="1161" spans="2:13" x14ac:dyDescent="0.2">
      <c r="B1161" s="317"/>
      <c r="C1161" s="317"/>
      <c r="D1161" s="317"/>
      <c r="E1161" s="317"/>
      <c r="F1161" s="317"/>
      <c r="G1161" s="317"/>
      <c r="H1161" s="317"/>
      <c r="I1161" s="317"/>
      <c r="J1161" s="317"/>
      <c r="K1161" s="317"/>
      <c r="L1161" s="179"/>
      <c r="M1161" s="179"/>
    </row>
    <row r="1162" spans="2:13" x14ac:dyDescent="0.2">
      <c r="B1162" s="317"/>
      <c r="C1162" s="317"/>
      <c r="D1162" s="317"/>
      <c r="E1162" s="317"/>
      <c r="F1162" s="317"/>
      <c r="G1162" s="317"/>
      <c r="H1162" s="317"/>
      <c r="I1162" s="317"/>
      <c r="J1162" s="317"/>
      <c r="K1162" s="317"/>
      <c r="L1162" s="179"/>
      <c r="M1162" s="179"/>
    </row>
    <row r="1163" spans="2:13" x14ac:dyDescent="0.2">
      <c r="B1163" s="317"/>
      <c r="C1163" s="317"/>
      <c r="D1163" s="317"/>
      <c r="E1163" s="317"/>
      <c r="F1163" s="317"/>
      <c r="G1163" s="317"/>
      <c r="H1163" s="317"/>
      <c r="I1163" s="317"/>
      <c r="J1163" s="317"/>
      <c r="K1163" s="317"/>
      <c r="L1163" s="179"/>
      <c r="M1163" s="179"/>
    </row>
    <row r="1164" spans="2:13" x14ac:dyDescent="0.2">
      <c r="B1164" s="317"/>
      <c r="C1164" s="317"/>
      <c r="D1164" s="317"/>
      <c r="E1164" s="317"/>
      <c r="F1164" s="317"/>
      <c r="G1164" s="317"/>
      <c r="H1164" s="317"/>
      <c r="I1164" s="317"/>
      <c r="J1164" s="317"/>
      <c r="K1164" s="317"/>
      <c r="L1164" s="179"/>
      <c r="M1164" s="179"/>
    </row>
    <row r="1165" spans="2:13" x14ac:dyDescent="0.2">
      <c r="B1165" s="317"/>
      <c r="C1165" s="317"/>
      <c r="D1165" s="317"/>
      <c r="E1165" s="317"/>
      <c r="F1165" s="317"/>
      <c r="G1165" s="317"/>
      <c r="H1165" s="317"/>
      <c r="I1165" s="317"/>
      <c r="J1165" s="317"/>
      <c r="K1165" s="317"/>
      <c r="L1165" s="179"/>
      <c r="M1165" s="179"/>
    </row>
    <row r="1166" spans="2:13" x14ac:dyDescent="0.2">
      <c r="B1166" s="317"/>
      <c r="C1166" s="317"/>
      <c r="D1166" s="317"/>
      <c r="E1166" s="317"/>
      <c r="F1166" s="317"/>
      <c r="G1166" s="317"/>
      <c r="H1166" s="317"/>
      <c r="I1166" s="317"/>
      <c r="J1166" s="317"/>
      <c r="K1166" s="317"/>
      <c r="L1166" s="179"/>
      <c r="M1166" s="179"/>
    </row>
    <row r="1167" spans="2:13" x14ac:dyDescent="0.2">
      <c r="B1167" s="317"/>
      <c r="C1167" s="317"/>
      <c r="D1167" s="317"/>
      <c r="E1167" s="317"/>
      <c r="F1167" s="317"/>
      <c r="G1167" s="317"/>
      <c r="H1167" s="317"/>
      <c r="I1167" s="317"/>
      <c r="J1167" s="317"/>
      <c r="K1167" s="317"/>
      <c r="L1167" s="179"/>
      <c r="M1167" s="179"/>
    </row>
    <row r="1168" spans="2:13" x14ac:dyDescent="0.2">
      <c r="B1168" s="317"/>
      <c r="C1168" s="317"/>
      <c r="D1168" s="317"/>
      <c r="E1168" s="317"/>
      <c r="F1168" s="317"/>
      <c r="G1168" s="317"/>
      <c r="H1168" s="317"/>
      <c r="I1168" s="317"/>
      <c r="J1168" s="317"/>
      <c r="K1168" s="317"/>
      <c r="L1168" s="179"/>
      <c r="M1168" s="179"/>
    </row>
    <row r="1169" spans="2:13" x14ac:dyDescent="0.2">
      <c r="B1169" s="317"/>
      <c r="C1169" s="317"/>
      <c r="D1169" s="317"/>
      <c r="E1169" s="317"/>
      <c r="F1169" s="317"/>
      <c r="G1169" s="317"/>
      <c r="H1169" s="317"/>
      <c r="I1169" s="317"/>
      <c r="J1169" s="317"/>
      <c r="K1169" s="317"/>
      <c r="L1169" s="179"/>
      <c r="M1169" s="179"/>
    </row>
    <row r="1170" spans="2:13" x14ac:dyDescent="0.2">
      <c r="B1170" s="317"/>
      <c r="C1170" s="317"/>
      <c r="D1170" s="317"/>
      <c r="E1170" s="317"/>
      <c r="F1170" s="317"/>
      <c r="G1170" s="317"/>
      <c r="H1170" s="317"/>
      <c r="I1170" s="317"/>
      <c r="J1170" s="317"/>
      <c r="K1170" s="317"/>
      <c r="L1170" s="179"/>
      <c r="M1170" s="179"/>
    </row>
    <row r="1171" spans="2:13" x14ac:dyDescent="0.2">
      <c r="B1171" s="317"/>
      <c r="C1171" s="317"/>
      <c r="D1171" s="317"/>
      <c r="E1171" s="317"/>
      <c r="F1171" s="317"/>
      <c r="G1171" s="317"/>
      <c r="H1171" s="317"/>
      <c r="I1171" s="317"/>
      <c r="J1171" s="317"/>
      <c r="K1171" s="317"/>
      <c r="L1171" s="179"/>
      <c r="M1171" s="179"/>
    </row>
    <row r="1172" spans="2:13" x14ac:dyDescent="0.2">
      <c r="B1172" s="317"/>
      <c r="C1172" s="317"/>
      <c r="D1172" s="317"/>
      <c r="E1172" s="317"/>
      <c r="F1172" s="317"/>
      <c r="G1172" s="317"/>
      <c r="H1172" s="317"/>
      <c r="I1172" s="317"/>
      <c r="J1172" s="317"/>
      <c r="K1172" s="317"/>
      <c r="L1172" s="179"/>
      <c r="M1172" s="179"/>
    </row>
    <row r="1173" spans="2:13" x14ac:dyDescent="0.2">
      <c r="B1173" s="317"/>
      <c r="C1173" s="317"/>
      <c r="D1173" s="317"/>
      <c r="E1173" s="317"/>
      <c r="F1173" s="317"/>
      <c r="G1173" s="317"/>
      <c r="H1173" s="317"/>
      <c r="I1173" s="317"/>
      <c r="J1173" s="317"/>
      <c r="K1173" s="317"/>
      <c r="L1173" s="179"/>
      <c r="M1173" s="179"/>
    </row>
    <row r="1174" spans="2:13" x14ac:dyDescent="0.2">
      <c r="B1174" s="317"/>
      <c r="C1174" s="317"/>
      <c r="D1174" s="317"/>
      <c r="E1174" s="317"/>
      <c r="F1174" s="317"/>
      <c r="G1174" s="317"/>
      <c r="H1174" s="317"/>
      <c r="I1174" s="317"/>
      <c r="J1174" s="317"/>
      <c r="K1174" s="317"/>
      <c r="L1174" s="179"/>
      <c r="M1174" s="179"/>
    </row>
    <row r="1175" spans="2:13" x14ac:dyDescent="0.2">
      <c r="B1175" s="317"/>
      <c r="C1175" s="317"/>
      <c r="D1175" s="317"/>
      <c r="E1175" s="317"/>
      <c r="F1175" s="317"/>
      <c r="G1175" s="317"/>
      <c r="H1175" s="317"/>
      <c r="I1175" s="317"/>
      <c r="J1175" s="317"/>
      <c r="K1175" s="317"/>
      <c r="L1175" s="179"/>
      <c r="M1175" s="179"/>
    </row>
    <row r="1176" spans="2:13" x14ac:dyDescent="0.2">
      <c r="B1176" s="317"/>
      <c r="C1176" s="317"/>
      <c r="D1176" s="317"/>
      <c r="E1176" s="317"/>
      <c r="F1176" s="317"/>
      <c r="G1176" s="317"/>
      <c r="H1176" s="317"/>
      <c r="I1176" s="317"/>
      <c r="J1176" s="317"/>
      <c r="K1176" s="317"/>
      <c r="L1176" s="179"/>
      <c r="M1176" s="179"/>
    </row>
    <row r="1177" spans="2:13" x14ac:dyDescent="0.2">
      <c r="B1177" s="317"/>
      <c r="C1177" s="317"/>
      <c r="D1177" s="317"/>
      <c r="E1177" s="317"/>
      <c r="F1177" s="317"/>
      <c r="G1177" s="317"/>
      <c r="H1177" s="317"/>
      <c r="I1177" s="317"/>
      <c r="J1177" s="317"/>
      <c r="K1177" s="317"/>
      <c r="L1177" s="179"/>
      <c r="M1177" s="179"/>
    </row>
    <row r="1178" spans="2:13" x14ac:dyDescent="0.2">
      <c r="B1178" s="317"/>
      <c r="C1178" s="317"/>
      <c r="D1178" s="317"/>
      <c r="E1178" s="317"/>
      <c r="F1178" s="317"/>
      <c r="G1178" s="317"/>
      <c r="H1178" s="317"/>
      <c r="I1178" s="317"/>
      <c r="J1178" s="317"/>
      <c r="K1178" s="317"/>
      <c r="L1178" s="179"/>
      <c r="M1178" s="179"/>
    </row>
    <row r="1179" spans="2:13" x14ac:dyDescent="0.2">
      <c r="B1179" s="317"/>
      <c r="C1179" s="317"/>
      <c r="D1179" s="317"/>
      <c r="E1179" s="317"/>
      <c r="F1179" s="317"/>
      <c r="G1179" s="317"/>
      <c r="H1179" s="317"/>
      <c r="I1179" s="317"/>
      <c r="J1179" s="317"/>
      <c r="K1179" s="317"/>
      <c r="L1179" s="179"/>
      <c r="M1179" s="179"/>
    </row>
    <row r="1180" spans="2:13" x14ac:dyDescent="0.2">
      <c r="B1180" s="317"/>
      <c r="C1180" s="317"/>
      <c r="D1180" s="317"/>
      <c r="E1180" s="317"/>
      <c r="F1180" s="317"/>
      <c r="G1180" s="317"/>
      <c r="H1180" s="317"/>
      <c r="I1180" s="317"/>
      <c r="J1180" s="317"/>
      <c r="K1180" s="317"/>
      <c r="L1180" s="179"/>
      <c r="M1180" s="179"/>
    </row>
    <row r="1181" spans="2:13" x14ac:dyDescent="0.2">
      <c r="B1181" s="317"/>
      <c r="C1181" s="317"/>
      <c r="D1181" s="317"/>
      <c r="E1181" s="317"/>
      <c r="F1181" s="317"/>
      <c r="G1181" s="317"/>
      <c r="H1181" s="317"/>
      <c r="I1181" s="317"/>
      <c r="J1181" s="317"/>
      <c r="K1181" s="317"/>
      <c r="L1181" s="179"/>
      <c r="M1181" s="179"/>
    </row>
    <row r="1182" spans="2:13" x14ac:dyDescent="0.2">
      <c r="B1182" s="317"/>
      <c r="C1182" s="317"/>
      <c r="D1182" s="317"/>
      <c r="E1182" s="317"/>
      <c r="F1182" s="317"/>
      <c r="G1182" s="317"/>
      <c r="H1182" s="317"/>
      <c r="I1182" s="317"/>
      <c r="J1182" s="317"/>
      <c r="K1182" s="317"/>
      <c r="L1182" s="179"/>
      <c r="M1182" s="179"/>
    </row>
    <row r="1183" spans="2:13" x14ac:dyDescent="0.2">
      <c r="B1183" s="317"/>
      <c r="C1183" s="317"/>
      <c r="D1183" s="317"/>
      <c r="E1183" s="317"/>
      <c r="F1183" s="317"/>
      <c r="G1183" s="317"/>
      <c r="H1183" s="317"/>
      <c r="I1183" s="317"/>
      <c r="J1183" s="317"/>
      <c r="K1183" s="317"/>
      <c r="L1183" s="179"/>
      <c r="M1183" s="179"/>
    </row>
    <row r="1184" spans="2:13" x14ac:dyDescent="0.2">
      <c r="B1184" s="317"/>
      <c r="C1184" s="317"/>
      <c r="D1184" s="317"/>
      <c r="E1184" s="317"/>
      <c r="F1184" s="317"/>
      <c r="G1184" s="317"/>
      <c r="H1184" s="317"/>
      <c r="I1184" s="317"/>
      <c r="J1184" s="317"/>
      <c r="K1184" s="317"/>
      <c r="L1184" s="179"/>
      <c r="M1184" s="179"/>
    </row>
    <row r="1185" spans="2:13" x14ac:dyDescent="0.2">
      <c r="B1185" s="317"/>
      <c r="C1185" s="317"/>
      <c r="D1185" s="317"/>
      <c r="E1185" s="317"/>
      <c r="F1185" s="317"/>
      <c r="G1185" s="317"/>
      <c r="H1185" s="317"/>
      <c r="I1185" s="317"/>
      <c r="J1185" s="317"/>
      <c r="K1185" s="317"/>
      <c r="L1185" s="179"/>
      <c r="M1185" s="179"/>
    </row>
    <row r="1186" spans="2:13" x14ac:dyDescent="0.2">
      <c r="B1186" s="317"/>
      <c r="C1186" s="317"/>
      <c r="D1186" s="317"/>
      <c r="E1186" s="317"/>
      <c r="F1186" s="317"/>
      <c r="G1186" s="317"/>
      <c r="H1186" s="317"/>
      <c r="I1186" s="317"/>
      <c r="J1186" s="317"/>
      <c r="K1186" s="317"/>
      <c r="L1186" s="179"/>
      <c r="M1186" s="179"/>
    </row>
    <row r="1187" spans="2:13" x14ac:dyDescent="0.2">
      <c r="B1187" s="317"/>
      <c r="C1187" s="317"/>
      <c r="D1187" s="317"/>
      <c r="E1187" s="317"/>
      <c r="F1187" s="317"/>
      <c r="G1187" s="317"/>
      <c r="H1187" s="317"/>
      <c r="I1187" s="317"/>
      <c r="J1187" s="317"/>
      <c r="K1187" s="317"/>
      <c r="L1187" s="179"/>
      <c r="M1187" s="179"/>
    </row>
    <row r="1188" spans="2:13" x14ac:dyDescent="0.2">
      <c r="B1188" s="317"/>
      <c r="C1188" s="317"/>
      <c r="D1188" s="317"/>
      <c r="E1188" s="317"/>
      <c r="F1188" s="317"/>
      <c r="G1188" s="317"/>
      <c r="H1188" s="317"/>
      <c r="I1188" s="317"/>
      <c r="J1188" s="317"/>
      <c r="K1188" s="317"/>
      <c r="L1188" s="179"/>
      <c r="M1188" s="179"/>
    </row>
    <row r="1189" spans="2:13" x14ac:dyDescent="0.2">
      <c r="B1189" s="317"/>
      <c r="C1189" s="317"/>
      <c r="D1189" s="317"/>
      <c r="E1189" s="317"/>
      <c r="F1189" s="317"/>
      <c r="G1189" s="317"/>
      <c r="H1189" s="317"/>
      <c r="I1189" s="317"/>
      <c r="J1189" s="317"/>
      <c r="K1189" s="317"/>
      <c r="L1189" s="179"/>
      <c r="M1189" s="179"/>
    </row>
    <row r="1190" spans="2:13" x14ac:dyDescent="0.2">
      <c r="B1190" s="317"/>
      <c r="C1190" s="317"/>
      <c r="D1190" s="317"/>
      <c r="E1190" s="317"/>
      <c r="F1190" s="317"/>
      <c r="G1190" s="317"/>
      <c r="H1190" s="317"/>
      <c r="I1190" s="317"/>
      <c r="J1190" s="317"/>
      <c r="K1190" s="317"/>
      <c r="L1190" s="179"/>
      <c r="M1190" s="179"/>
    </row>
    <row r="1191" spans="2:13" x14ac:dyDescent="0.2">
      <c r="B1191" s="317"/>
      <c r="C1191" s="317"/>
      <c r="D1191" s="317"/>
      <c r="E1191" s="317"/>
      <c r="F1191" s="317"/>
      <c r="G1191" s="317"/>
      <c r="H1191" s="317"/>
      <c r="I1191" s="317"/>
      <c r="J1191" s="317"/>
      <c r="K1191" s="317"/>
      <c r="L1191" s="179"/>
      <c r="M1191" s="179"/>
    </row>
    <row r="1192" spans="2:13" x14ac:dyDescent="0.2">
      <c r="B1192" s="317"/>
      <c r="C1192" s="317"/>
      <c r="D1192" s="317"/>
      <c r="E1192" s="317"/>
      <c r="F1192" s="317"/>
      <c r="G1192" s="317"/>
      <c r="H1192" s="317"/>
      <c r="I1192" s="317"/>
      <c r="J1192" s="317"/>
      <c r="K1192" s="317"/>
      <c r="L1192" s="179"/>
      <c r="M1192" s="179"/>
    </row>
    <row r="1193" spans="2:13" x14ac:dyDescent="0.2">
      <c r="B1193" s="317"/>
      <c r="C1193" s="317"/>
      <c r="D1193" s="317"/>
      <c r="E1193" s="317"/>
      <c r="F1193" s="317"/>
      <c r="G1193" s="317"/>
      <c r="H1193" s="317"/>
      <c r="I1193" s="317"/>
      <c r="J1193" s="317"/>
      <c r="K1193" s="317"/>
      <c r="L1193" s="179"/>
      <c r="M1193" s="179"/>
    </row>
    <row r="1194" spans="2:13" x14ac:dyDescent="0.2">
      <c r="B1194" s="317"/>
      <c r="C1194" s="317"/>
      <c r="D1194" s="317"/>
      <c r="E1194" s="317"/>
      <c r="F1194" s="317"/>
      <c r="G1194" s="317"/>
      <c r="H1194" s="317"/>
      <c r="I1194" s="317"/>
      <c r="J1194" s="317"/>
      <c r="K1194" s="317"/>
      <c r="L1194" s="179"/>
      <c r="M1194" s="179"/>
    </row>
    <row r="1195" spans="2:13" x14ac:dyDescent="0.2">
      <c r="B1195" s="317"/>
      <c r="C1195" s="317"/>
      <c r="D1195" s="317"/>
      <c r="E1195" s="317"/>
      <c r="F1195" s="317"/>
      <c r="G1195" s="317"/>
      <c r="H1195" s="317"/>
      <c r="I1195" s="317"/>
      <c r="J1195" s="317"/>
      <c r="K1195" s="317"/>
      <c r="L1195" s="179"/>
      <c r="M1195" s="179"/>
    </row>
    <row r="1196" spans="2:13" x14ac:dyDescent="0.2">
      <c r="B1196" s="317"/>
      <c r="C1196" s="317"/>
      <c r="D1196" s="317"/>
      <c r="E1196" s="317"/>
      <c r="F1196" s="317"/>
      <c r="G1196" s="317"/>
      <c r="H1196" s="317"/>
      <c r="I1196" s="317"/>
      <c r="J1196" s="317"/>
      <c r="K1196" s="317"/>
      <c r="L1196" s="179"/>
      <c r="M1196" s="179"/>
    </row>
    <row r="1197" spans="2:13" x14ac:dyDescent="0.2">
      <c r="B1197" s="317"/>
      <c r="C1197" s="317"/>
      <c r="D1197" s="317"/>
      <c r="E1197" s="317"/>
      <c r="F1197" s="317"/>
      <c r="G1197" s="317"/>
      <c r="H1197" s="317"/>
      <c r="I1197" s="317"/>
      <c r="J1197" s="317"/>
      <c r="K1197" s="317"/>
      <c r="L1197" s="179"/>
      <c r="M1197" s="179"/>
    </row>
    <row r="1198" spans="2:13" x14ac:dyDescent="0.2">
      <c r="B1198" s="317"/>
      <c r="C1198" s="317"/>
      <c r="D1198" s="317"/>
      <c r="E1198" s="317"/>
      <c r="F1198" s="317"/>
      <c r="G1198" s="317"/>
      <c r="H1198" s="317"/>
      <c r="I1198" s="317"/>
      <c r="J1198" s="317"/>
      <c r="K1198" s="317"/>
      <c r="L1198" s="179"/>
      <c r="M1198" s="179"/>
    </row>
    <row r="1199" spans="2:13" x14ac:dyDescent="0.2">
      <c r="B1199" s="317"/>
      <c r="C1199" s="317"/>
      <c r="D1199" s="317"/>
      <c r="E1199" s="317"/>
      <c r="F1199" s="317"/>
      <c r="G1199" s="317"/>
      <c r="H1199" s="317"/>
      <c r="I1199" s="317"/>
      <c r="J1199" s="317"/>
      <c r="K1199" s="317"/>
      <c r="L1199" s="179"/>
      <c r="M1199" s="179"/>
    </row>
    <row r="1200" spans="2:13" x14ac:dyDescent="0.2">
      <c r="B1200" s="317"/>
      <c r="C1200" s="317"/>
      <c r="D1200" s="317"/>
      <c r="E1200" s="317"/>
      <c r="F1200" s="317"/>
      <c r="G1200" s="317"/>
      <c r="H1200" s="317"/>
      <c r="I1200" s="317"/>
      <c r="J1200" s="317"/>
      <c r="K1200" s="317"/>
      <c r="L1200" s="179"/>
      <c r="M1200" s="179"/>
    </row>
    <row r="1201" spans="2:13" x14ac:dyDescent="0.2">
      <c r="B1201" s="317"/>
      <c r="C1201" s="317"/>
      <c r="D1201" s="317"/>
      <c r="E1201" s="317"/>
      <c r="F1201" s="317"/>
      <c r="G1201" s="317"/>
      <c r="H1201" s="317"/>
      <c r="I1201" s="317"/>
      <c r="J1201" s="317"/>
      <c r="K1201" s="317"/>
      <c r="L1201" s="179"/>
      <c r="M1201" s="179"/>
    </row>
    <row r="1202" spans="2:13" x14ac:dyDescent="0.2">
      <c r="B1202" s="317"/>
      <c r="C1202" s="317"/>
      <c r="D1202" s="317"/>
      <c r="E1202" s="317"/>
      <c r="F1202" s="317"/>
      <c r="G1202" s="317"/>
      <c r="H1202" s="317"/>
      <c r="I1202" s="317"/>
      <c r="J1202" s="317"/>
      <c r="K1202" s="317"/>
      <c r="L1202" s="179"/>
      <c r="M1202" s="179"/>
    </row>
    <row r="1203" spans="2:13" x14ac:dyDescent="0.2">
      <c r="B1203" s="317"/>
      <c r="C1203" s="317"/>
      <c r="D1203" s="317"/>
      <c r="E1203" s="317"/>
      <c r="F1203" s="317"/>
      <c r="G1203" s="317"/>
      <c r="H1203" s="317"/>
      <c r="I1203" s="317"/>
      <c r="J1203" s="317"/>
      <c r="K1203" s="317"/>
      <c r="L1203" s="179"/>
      <c r="M1203" s="179"/>
    </row>
    <row r="1204" spans="2:13" x14ac:dyDescent="0.2">
      <c r="B1204" s="317"/>
      <c r="C1204" s="317"/>
      <c r="D1204" s="317"/>
      <c r="E1204" s="317"/>
      <c r="F1204" s="317"/>
      <c r="G1204" s="317"/>
      <c r="H1204" s="317"/>
      <c r="I1204" s="317"/>
      <c r="J1204" s="317"/>
      <c r="K1204" s="317"/>
      <c r="L1204" s="179"/>
      <c r="M1204" s="179"/>
    </row>
    <row r="1205" spans="2:13" x14ac:dyDescent="0.2">
      <c r="B1205" s="317"/>
      <c r="C1205" s="317"/>
      <c r="D1205" s="317"/>
      <c r="E1205" s="317"/>
      <c r="F1205" s="317"/>
      <c r="G1205" s="317"/>
      <c r="H1205" s="317"/>
      <c r="I1205" s="317"/>
      <c r="J1205" s="317"/>
      <c r="K1205" s="317"/>
      <c r="L1205" s="179"/>
      <c r="M1205" s="179"/>
    </row>
    <row r="1206" spans="2:13" x14ac:dyDescent="0.2">
      <c r="B1206" s="317"/>
      <c r="C1206" s="317"/>
      <c r="D1206" s="317"/>
      <c r="E1206" s="317"/>
      <c r="F1206" s="317"/>
      <c r="G1206" s="317"/>
      <c r="H1206" s="317"/>
      <c r="I1206" s="317"/>
      <c r="J1206" s="317"/>
      <c r="K1206" s="317"/>
      <c r="L1206" s="179"/>
      <c r="M1206" s="179"/>
    </row>
    <row r="1207" spans="2:13" x14ac:dyDescent="0.2">
      <c r="B1207" s="317"/>
      <c r="C1207" s="317"/>
      <c r="D1207" s="317"/>
      <c r="E1207" s="317"/>
      <c r="F1207" s="317"/>
      <c r="G1207" s="317"/>
      <c r="H1207" s="317"/>
      <c r="I1207" s="317"/>
      <c r="J1207" s="317"/>
      <c r="K1207" s="317"/>
      <c r="L1207" s="179"/>
      <c r="M1207" s="179"/>
    </row>
    <row r="1208" spans="2:13" x14ac:dyDescent="0.2">
      <c r="B1208" s="317"/>
      <c r="C1208" s="317"/>
      <c r="D1208" s="317"/>
      <c r="E1208" s="317"/>
      <c r="F1208" s="317"/>
      <c r="G1208" s="317"/>
      <c r="H1208" s="317"/>
      <c r="I1208" s="317"/>
      <c r="J1208" s="317"/>
      <c r="K1208" s="317"/>
      <c r="L1208" s="179"/>
      <c r="M1208" s="179"/>
    </row>
    <row r="1209" spans="2:13" x14ac:dyDescent="0.2">
      <c r="B1209" s="317"/>
      <c r="C1209" s="317"/>
      <c r="D1209" s="317"/>
      <c r="E1209" s="317"/>
      <c r="F1209" s="317"/>
      <c r="G1209" s="317"/>
      <c r="H1209" s="317"/>
      <c r="I1209" s="317"/>
      <c r="J1209" s="317"/>
      <c r="K1209" s="317"/>
      <c r="L1209" s="179"/>
      <c r="M1209" s="179"/>
    </row>
    <row r="1210" spans="2:13" x14ac:dyDescent="0.2">
      <c r="B1210" s="317"/>
      <c r="C1210" s="317"/>
      <c r="D1210" s="317"/>
      <c r="E1210" s="317"/>
      <c r="F1210" s="317"/>
      <c r="G1210" s="317"/>
      <c r="H1210" s="317"/>
      <c r="I1210" s="317"/>
      <c r="J1210" s="317"/>
      <c r="K1210" s="317"/>
      <c r="L1210" s="179"/>
      <c r="M1210" s="179"/>
    </row>
    <row r="1211" spans="2:13" x14ac:dyDescent="0.2">
      <c r="B1211" s="317"/>
      <c r="C1211" s="317"/>
      <c r="D1211" s="317"/>
      <c r="E1211" s="317"/>
      <c r="F1211" s="317"/>
      <c r="G1211" s="317"/>
      <c r="H1211" s="317"/>
      <c r="I1211" s="317"/>
      <c r="J1211" s="317"/>
      <c r="K1211" s="317"/>
      <c r="L1211" s="179"/>
      <c r="M1211" s="179"/>
    </row>
    <row r="1212" spans="2:13" x14ac:dyDescent="0.2">
      <c r="B1212" s="317"/>
      <c r="C1212" s="317"/>
      <c r="D1212" s="317"/>
      <c r="E1212" s="317"/>
      <c r="F1212" s="317"/>
      <c r="G1212" s="317"/>
      <c r="H1212" s="317"/>
      <c r="I1212" s="317"/>
      <c r="J1212" s="317"/>
      <c r="K1212" s="317"/>
      <c r="L1212" s="179"/>
      <c r="M1212" s="179"/>
    </row>
    <row r="1213" spans="2:13" x14ac:dyDescent="0.2">
      <c r="B1213" s="317"/>
      <c r="C1213" s="317"/>
      <c r="D1213" s="317"/>
      <c r="E1213" s="317"/>
      <c r="F1213" s="317"/>
      <c r="G1213" s="317"/>
      <c r="H1213" s="317"/>
      <c r="I1213" s="317"/>
      <c r="J1213" s="317"/>
      <c r="K1213" s="317"/>
      <c r="L1213" s="179"/>
      <c r="M1213" s="179"/>
    </row>
    <row r="1214" spans="2:13" x14ac:dyDescent="0.2">
      <c r="B1214" s="317"/>
      <c r="C1214" s="317"/>
      <c r="D1214" s="317"/>
      <c r="E1214" s="317"/>
      <c r="F1214" s="317"/>
      <c r="G1214" s="317"/>
      <c r="H1214" s="317"/>
      <c r="I1214" s="317"/>
      <c r="J1214" s="317"/>
      <c r="K1214" s="317"/>
      <c r="L1214" s="179"/>
      <c r="M1214" s="179"/>
    </row>
    <row r="1215" spans="2:13" x14ac:dyDescent="0.2">
      <c r="B1215" s="317"/>
      <c r="C1215" s="317"/>
      <c r="D1215" s="317"/>
      <c r="E1215" s="317"/>
      <c r="F1215" s="317"/>
      <c r="G1215" s="317"/>
      <c r="H1215" s="317"/>
      <c r="I1215" s="317"/>
      <c r="J1215" s="317"/>
      <c r="K1215" s="317"/>
      <c r="L1215" s="179"/>
      <c r="M1215" s="179"/>
    </row>
    <row r="1216" spans="2:13" x14ac:dyDescent="0.2">
      <c r="B1216" s="317"/>
      <c r="C1216" s="317"/>
      <c r="D1216" s="317"/>
      <c r="E1216" s="317"/>
      <c r="F1216" s="317"/>
      <c r="G1216" s="317"/>
      <c r="H1216" s="317"/>
      <c r="I1216" s="317"/>
      <c r="J1216" s="317"/>
      <c r="K1216" s="317"/>
      <c r="L1216" s="179"/>
      <c r="M1216" s="179"/>
    </row>
    <row r="1217" spans="2:13" x14ac:dyDescent="0.2">
      <c r="B1217" s="317"/>
      <c r="C1217" s="317"/>
      <c r="D1217" s="317"/>
      <c r="E1217" s="317"/>
      <c r="F1217" s="317"/>
      <c r="G1217" s="317"/>
      <c r="H1217" s="317"/>
      <c r="I1217" s="317"/>
      <c r="J1217" s="317"/>
      <c r="K1217" s="317"/>
      <c r="L1217" s="179"/>
      <c r="M1217" s="179"/>
    </row>
    <row r="1218" spans="2:13" x14ac:dyDescent="0.2">
      <c r="B1218" s="317"/>
      <c r="C1218" s="317"/>
      <c r="D1218" s="317"/>
      <c r="E1218" s="317"/>
      <c r="F1218" s="317"/>
      <c r="G1218" s="317"/>
      <c r="H1218" s="317"/>
      <c r="I1218" s="317"/>
      <c r="J1218" s="317"/>
      <c r="K1218" s="317"/>
      <c r="L1218" s="179"/>
      <c r="M1218" s="179"/>
    </row>
    <row r="1219" spans="2:13" x14ac:dyDescent="0.2">
      <c r="B1219" s="317"/>
      <c r="C1219" s="317"/>
      <c r="D1219" s="317"/>
      <c r="E1219" s="317"/>
      <c r="F1219" s="317"/>
      <c r="G1219" s="317"/>
      <c r="H1219" s="317"/>
      <c r="I1219" s="317"/>
      <c r="J1219" s="317"/>
      <c r="K1219" s="317"/>
      <c r="L1219" s="179"/>
      <c r="M1219" s="179"/>
    </row>
    <row r="1220" spans="2:13" x14ac:dyDescent="0.2">
      <c r="B1220" s="317"/>
      <c r="C1220" s="317"/>
      <c r="D1220" s="317"/>
      <c r="E1220" s="317"/>
      <c r="F1220" s="317"/>
      <c r="G1220" s="317"/>
      <c r="H1220" s="317"/>
      <c r="I1220" s="317"/>
      <c r="J1220" s="317"/>
      <c r="K1220" s="317"/>
      <c r="L1220" s="179"/>
      <c r="M1220" s="179"/>
    </row>
    <row r="1221" spans="2:13" x14ac:dyDescent="0.2">
      <c r="B1221" s="317"/>
      <c r="C1221" s="317"/>
      <c r="D1221" s="317"/>
      <c r="E1221" s="317"/>
      <c r="F1221" s="317"/>
      <c r="G1221" s="317"/>
      <c r="H1221" s="317"/>
      <c r="I1221" s="317"/>
      <c r="J1221" s="317"/>
      <c r="K1221" s="317"/>
      <c r="L1221" s="179"/>
      <c r="M1221" s="179"/>
    </row>
    <row r="1222" spans="2:13" x14ac:dyDescent="0.2">
      <c r="B1222" s="317"/>
      <c r="C1222" s="317"/>
      <c r="D1222" s="317"/>
      <c r="E1222" s="317"/>
      <c r="F1222" s="317"/>
      <c r="G1222" s="317"/>
      <c r="H1222" s="317"/>
      <c r="I1222" s="317"/>
      <c r="J1222" s="317"/>
      <c r="K1222" s="317"/>
      <c r="L1222" s="179"/>
      <c r="M1222" s="179"/>
    </row>
    <row r="1223" spans="2:13" x14ac:dyDescent="0.2">
      <c r="B1223" s="317"/>
      <c r="C1223" s="317"/>
      <c r="D1223" s="317"/>
      <c r="E1223" s="317"/>
      <c r="F1223" s="317"/>
      <c r="G1223" s="317"/>
      <c r="H1223" s="317"/>
      <c r="I1223" s="317"/>
      <c r="J1223" s="317"/>
      <c r="K1223" s="317"/>
      <c r="L1223" s="179"/>
      <c r="M1223" s="179"/>
    </row>
    <row r="1224" spans="2:13" x14ac:dyDescent="0.2">
      <c r="B1224" s="317"/>
      <c r="C1224" s="317"/>
      <c r="D1224" s="317"/>
      <c r="E1224" s="317"/>
      <c r="F1224" s="317"/>
      <c r="G1224" s="317"/>
      <c r="H1224" s="317"/>
      <c r="I1224" s="317"/>
      <c r="J1224" s="317"/>
      <c r="K1224" s="317"/>
      <c r="L1224" s="179"/>
      <c r="M1224" s="179"/>
    </row>
    <row r="1225" spans="2:13" x14ac:dyDescent="0.2">
      <c r="B1225" s="317"/>
      <c r="C1225" s="317"/>
      <c r="D1225" s="317"/>
      <c r="E1225" s="317"/>
      <c r="F1225" s="317"/>
      <c r="G1225" s="317"/>
      <c r="H1225" s="317"/>
      <c r="I1225" s="317"/>
      <c r="J1225" s="317"/>
      <c r="K1225" s="317"/>
      <c r="L1225" s="179"/>
      <c r="M1225" s="179"/>
    </row>
    <row r="1226" spans="2:13" x14ac:dyDescent="0.2">
      <c r="B1226" s="317"/>
      <c r="C1226" s="317"/>
      <c r="D1226" s="317"/>
      <c r="E1226" s="317"/>
      <c r="F1226" s="317"/>
      <c r="G1226" s="317"/>
      <c r="H1226" s="317"/>
      <c r="I1226" s="317"/>
      <c r="J1226" s="317"/>
      <c r="K1226" s="317"/>
      <c r="L1226" s="179"/>
      <c r="M1226" s="179"/>
    </row>
    <row r="1227" spans="2:13" x14ac:dyDescent="0.2">
      <c r="B1227" s="317"/>
      <c r="C1227" s="317"/>
      <c r="D1227" s="317"/>
      <c r="E1227" s="317"/>
      <c r="F1227" s="317"/>
      <c r="G1227" s="317"/>
      <c r="H1227" s="317"/>
      <c r="I1227" s="317"/>
      <c r="J1227" s="317"/>
      <c r="K1227" s="317"/>
      <c r="L1227" s="179"/>
      <c r="M1227" s="179"/>
    </row>
    <row r="1228" spans="2:13" x14ac:dyDescent="0.2">
      <c r="B1228" s="317"/>
      <c r="C1228" s="317"/>
      <c r="D1228" s="317"/>
      <c r="E1228" s="317"/>
      <c r="F1228" s="317"/>
      <c r="G1228" s="317"/>
      <c r="H1228" s="317"/>
      <c r="I1228" s="317"/>
      <c r="J1228" s="317"/>
      <c r="K1228" s="317"/>
      <c r="L1228" s="179"/>
      <c r="M1228" s="179"/>
    </row>
    <row r="1229" spans="2:13" x14ac:dyDescent="0.2">
      <c r="B1229" s="317"/>
      <c r="C1229" s="317"/>
      <c r="D1229" s="317"/>
      <c r="E1229" s="317"/>
      <c r="F1229" s="317"/>
      <c r="G1229" s="317"/>
      <c r="H1229" s="317"/>
      <c r="I1229" s="317"/>
      <c r="J1229" s="317"/>
      <c r="K1229" s="317"/>
      <c r="L1229" s="179"/>
      <c r="M1229" s="179"/>
    </row>
    <row r="1230" spans="2:13" x14ac:dyDescent="0.2">
      <c r="B1230" s="317"/>
      <c r="C1230" s="317"/>
      <c r="D1230" s="317"/>
      <c r="E1230" s="317"/>
      <c r="F1230" s="317"/>
      <c r="G1230" s="317"/>
      <c r="H1230" s="317"/>
      <c r="I1230" s="317"/>
      <c r="J1230" s="317"/>
      <c r="K1230" s="317"/>
      <c r="L1230" s="179"/>
      <c r="M1230" s="179"/>
    </row>
    <row r="1231" spans="2:13" x14ac:dyDescent="0.2">
      <c r="B1231" s="317"/>
      <c r="C1231" s="317"/>
      <c r="D1231" s="317"/>
      <c r="E1231" s="317"/>
      <c r="F1231" s="317"/>
      <c r="G1231" s="317"/>
      <c r="H1231" s="317"/>
      <c r="I1231" s="317"/>
      <c r="J1231" s="317"/>
      <c r="K1231" s="317"/>
      <c r="L1231" s="179"/>
      <c r="M1231" s="179"/>
    </row>
    <row r="1232" spans="2:13" x14ac:dyDescent="0.2">
      <c r="B1232" s="317"/>
      <c r="C1232" s="317"/>
      <c r="D1232" s="317"/>
      <c r="E1232" s="317"/>
      <c r="F1232" s="317"/>
      <c r="G1232" s="317"/>
      <c r="H1232" s="317"/>
      <c r="I1232" s="317"/>
      <c r="J1232" s="317"/>
      <c r="K1232" s="317"/>
      <c r="L1232" s="179"/>
      <c r="M1232" s="179"/>
    </row>
    <row r="1233" spans="2:13" x14ac:dyDescent="0.2">
      <c r="B1233" s="317"/>
      <c r="C1233" s="317"/>
      <c r="D1233" s="317"/>
      <c r="E1233" s="317"/>
      <c r="F1233" s="317"/>
      <c r="G1233" s="317"/>
      <c r="H1233" s="317"/>
      <c r="I1233" s="317"/>
      <c r="J1233" s="317"/>
      <c r="K1233" s="317"/>
      <c r="L1233" s="179"/>
      <c r="M1233" s="179"/>
    </row>
    <row r="1234" spans="2:13" x14ac:dyDescent="0.2">
      <c r="B1234" s="317"/>
      <c r="C1234" s="317"/>
      <c r="D1234" s="317"/>
      <c r="E1234" s="317"/>
      <c r="F1234" s="317"/>
      <c r="G1234" s="317"/>
      <c r="H1234" s="317"/>
      <c r="I1234" s="317"/>
      <c r="J1234" s="317"/>
      <c r="K1234" s="317"/>
      <c r="L1234" s="179"/>
      <c r="M1234" s="179"/>
    </row>
    <row r="1235" spans="2:13" x14ac:dyDescent="0.2">
      <c r="B1235" s="317"/>
      <c r="C1235" s="317"/>
      <c r="D1235" s="317"/>
      <c r="E1235" s="317"/>
      <c r="F1235" s="317"/>
      <c r="G1235" s="317"/>
      <c r="H1235" s="317"/>
      <c r="I1235" s="317"/>
      <c r="J1235" s="317"/>
      <c r="K1235" s="317"/>
      <c r="L1235" s="179"/>
      <c r="M1235" s="179"/>
    </row>
    <row r="1236" spans="2:13" x14ac:dyDescent="0.2">
      <c r="B1236" s="317"/>
      <c r="C1236" s="317"/>
      <c r="D1236" s="317"/>
      <c r="E1236" s="317"/>
      <c r="F1236" s="317"/>
      <c r="G1236" s="317"/>
      <c r="H1236" s="317"/>
      <c r="I1236" s="317"/>
      <c r="J1236" s="317"/>
      <c r="K1236" s="317"/>
      <c r="L1236" s="179"/>
      <c r="M1236" s="179"/>
    </row>
    <row r="1237" spans="2:13" x14ac:dyDescent="0.2">
      <c r="B1237" s="317"/>
      <c r="C1237" s="317"/>
      <c r="D1237" s="317"/>
      <c r="E1237" s="317"/>
      <c r="F1237" s="317"/>
      <c r="G1237" s="317"/>
      <c r="H1237" s="317"/>
      <c r="I1237" s="317"/>
      <c r="J1237" s="317"/>
      <c r="K1237" s="317"/>
      <c r="L1237" s="179"/>
      <c r="M1237" s="179"/>
    </row>
    <row r="1238" spans="2:13" x14ac:dyDescent="0.2">
      <c r="B1238" s="317"/>
      <c r="C1238" s="317"/>
      <c r="D1238" s="317"/>
      <c r="E1238" s="317"/>
      <c r="F1238" s="317"/>
      <c r="G1238" s="317"/>
      <c r="H1238" s="317"/>
      <c r="I1238" s="317"/>
      <c r="J1238" s="317"/>
      <c r="K1238" s="317"/>
      <c r="L1238" s="179"/>
      <c r="M1238" s="179"/>
    </row>
    <row r="1239" spans="2:13" x14ac:dyDescent="0.2">
      <c r="B1239" s="317"/>
      <c r="C1239" s="317"/>
      <c r="D1239" s="317"/>
      <c r="E1239" s="317"/>
      <c r="F1239" s="317"/>
      <c r="G1239" s="317"/>
      <c r="H1239" s="317"/>
      <c r="I1239" s="317"/>
      <c r="J1239" s="317"/>
      <c r="K1239" s="317"/>
      <c r="L1239" s="179"/>
      <c r="M1239" s="179"/>
    </row>
    <row r="1240" spans="2:13" x14ac:dyDescent="0.2">
      <c r="B1240" s="317"/>
      <c r="C1240" s="317"/>
      <c r="D1240" s="317"/>
      <c r="E1240" s="317"/>
      <c r="F1240" s="317"/>
      <c r="G1240" s="317"/>
      <c r="H1240" s="317"/>
      <c r="I1240" s="317"/>
      <c r="J1240" s="317"/>
      <c r="K1240" s="317"/>
      <c r="L1240" s="179"/>
      <c r="M1240" s="179"/>
    </row>
    <row r="1241" spans="2:13" x14ac:dyDescent="0.2">
      <c r="B1241" s="317"/>
      <c r="C1241" s="317"/>
      <c r="D1241" s="317"/>
      <c r="E1241" s="317"/>
      <c r="F1241" s="317"/>
      <c r="G1241" s="317"/>
      <c r="H1241" s="317"/>
      <c r="I1241" s="317"/>
      <c r="J1241" s="317"/>
      <c r="K1241" s="317"/>
      <c r="L1241" s="179"/>
      <c r="M1241" s="179"/>
    </row>
    <row r="1242" spans="2:13" x14ac:dyDescent="0.2">
      <c r="B1242" s="317"/>
      <c r="C1242" s="317"/>
      <c r="D1242" s="317"/>
      <c r="E1242" s="317"/>
      <c r="F1242" s="317"/>
      <c r="G1242" s="317"/>
      <c r="H1242" s="317"/>
      <c r="I1242" s="317"/>
      <c r="J1242" s="317"/>
      <c r="K1242" s="317"/>
      <c r="L1242" s="179"/>
      <c r="M1242" s="179"/>
    </row>
    <row r="1243" spans="2:13" x14ac:dyDescent="0.2">
      <c r="B1243" s="317"/>
      <c r="C1243" s="317"/>
      <c r="D1243" s="317"/>
      <c r="E1243" s="317"/>
      <c r="F1243" s="317"/>
      <c r="G1243" s="317"/>
      <c r="H1243" s="317"/>
      <c r="I1243" s="317"/>
      <c r="J1243" s="317"/>
      <c r="K1243" s="317"/>
      <c r="L1243" s="179"/>
      <c r="M1243" s="179"/>
    </row>
    <row r="1244" spans="2:13" x14ac:dyDescent="0.2">
      <c r="B1244" s="317"/>
      <c r="C1244" s="317"/>
      <c r="D1244" s="317"/>
      <c r="E1244" s="317"/>
      <c r="F1244" s="317"/>
      <c r="G1244" s="317"/>
      <c r="H1244" s="317"/>
      <c r="I1244" s="317"/>
      <c r="J1244" s="317"/>
      <c r="K1244" s="317"/>
      <c r="L1244" s="179"/>
      <c r="M1244" s="179"/>
    </row>
    <row r="1245" spans="2:13" x14ac:dyDescent="0.2">
      <c r="B1245" s="317"/>
      <c r="C1245" s="317"/>
      <c r="D1245" s="317"/>
      <c r="E1245" s="317"/>
      <c r="F1245" s="317"/>
      <c r="G1245" s="317"/>
      <c r="H1245" s="317"/>
      <c r="I1245" s="317"/>
      <c r="J1245" s="317"/>
      <c r="K1245" s="317"/>
      <c r="L1245" s="179"/>
      <c r="M1245" s="179"/>
    </row>
    <row r="1246" spans="2:13" x14ac:dyDescent="0.2">
      <c r="B1246" s="317"/>
      <c r="C1246" s="317"/>
      <c r="D1246" s="317"/>
      <c r="E1246" s="317"/>
      <c r="F1246" s="317"/>
      <c r="G1246" s="317"/>
      <c r="H1246" s="317"/>
      <c r="I1246" s="317"/>
      <c r="J1246" s="317"/>
      <c r="K1246" s="317"/>
      <c r="L1246" s="179"/>
      <c r="M1246" s="179"/>
    </row>
    <row r="1247" spans="2:13" x14ac:dyDescent="0.2">
      <c r="B1247" s="317"/>
      <c r="C1247" s="317"/>
      <c r="D1247" s="317"/>
      <c r="E1247" s="317"/>
      <c r="F1247" s="317"/>
      <c r="G1247" s="317"/>
      <c r="H1247" s="317"/>
      <c r="I1247" s="317"/>
      <c r="J1247" s="317"/>
      <c r="K1247" s="317"/>
      <c r="L1247" s="179"/>
      <c r="M1247" s="179"/>
    </row>
    <row r="1248" spans="2:13" x14ac:dyDescent="0.2">
      <c r="B1248" s="317"/>
      <c r="C1248" s="317"/>
      <c r="D1248" s="317"/>
      <c r="E1248" s="317"/>
      <c r="F1248" s="317"/>
      <c r="G1248" s="317"/>
      <c r="H1248" s="317"/>
      <c r="I1248" s="317"/>
      <c r="J1248" s="317"/>
      <c r="K1248" s="317"/>
      <c r="L1248" s="179"/>
      <c r="M1248" s="179"/>
    </row>
    <row r="1249" spans="2:13" x14ac:dyDescent="0.2">
      <c r="B1249" s="317"/>
      <c r="C1249" s="317"/>
      <c r="D1249" s="317"/>
      <c r="E1249" s="317"/>
      <c r="F1249" s="317"/>
      <c r="G1249" s="317"/>
      <c r="H1249" s="317"/>
      <c r="I1249" s="317"/>
      <c r="J1249" s="317"/>
      <c r="K1249" s="317"/>
      <c r="L1249" s="179"/>
      <c r="M1249" s="179"/>
    </row>
    <row r="1250" spans="2:13" x14ac:dyDescent="0.2">
      <c r="B1250" s="317"/>
      <c r="C1250" s="317"/>
      <c r="D1250" s="317"/>
      <c r="E1250" s="317"/>
      <c r="F1250" s="317"/>
      <c r="G1250" s="317"/>
      <c r="H1250" s="317"/>
      <c r="I1250" s="317"/>
      <c r="J1250" s="317"/>
      <c r="K1250" s="317"/>
      <c r="L1250" s="179"/>
      <c r="M1250" s="179"/>
    </row>
    <row r="1251" spans="2:13" x14ac:dyDescent="0.2">
      <c r="B1251" s="317"/>
      <c r="C1251" s="317"/>
      <c r="D1251" s="317"/>
      <c r="E1251" s="317"/>
      <c r="F1251" s="317"/>
      <c r="G1251" s="317"/>
      <c r="H1251" s="317"/>
      <c r="I1251" s="317"/>
      <c r="J1251" s="317"/>
      <c r="K1251" s="317"/>
      <c r="L1251" s="179"/>
      <c r="M1251" s="179"/>
    </row>
    <row r="1252" spans="2:13" x14ac:dyDescent="0.2">
      <c r="B1252" s="317"/>
      <c r="C1252" s="317"/>
      <c r="D1252" s="317"/>
      <c r="E1252" s="317"/>
      <c r="F1252" s="317"/>
      <c r="G1252" s="317"/>
      <c r="H1252" s="317"/>
      <c r="I1252" s="317"/>
      <c r="J1252" s="317"/>
      <c r="K1252" s="317"/>
      <c r="L1252" s="179"/>
      <c r="M1252" s="179"/>
    </row>
    <row r="1253" spans="2:13" x14ac:dyDescent="0.2">
      <c r="B1253" s="317"/>
      <c r="C1253" s="317"/>
      <c r="D1253" s="317"/>
      <c r="E1253" s="317"/>
      <c r="F1253" s="317"/>
      <c r="G1253" s="317"/>
      <c r="H1253" s="317"/>
      <c r="I1253" s="317"/>
      <c r="J1253" s="317"/>
      <c r="K1253" s="317"/>
      <c r="L1253" s="179"/>
      <c r="M1253" s="179"/>
    </row>
    <row r="1254" spans="2:13" x14ac:dyDescent="0.2">
      <c r="B1254" s="317"/>
      <c r="C1254" s="317"/>
      <c r="D1254" s="317"/>
      <c r="E1254" s="317"/>
      <c r="F1254" s="317"/>
      <c r="G1254" s="317"/>
      <c r="H1254" s="317"/>
      <c r="I1254" s="317"/>
      <c r="J1254" s="317"/>
      <c r="K1254" s="317"/>
      <c r="L1254" s="179"/>
      <c r="M1254" s="179"/>
    </row>
    <row r="1255" spans="2:13" x14ac:dyDescent="0.2">
      <c r="B1255" s="317"/>
      <c r="C1255" s="317"/>
      <c r="D1255" s="317"/>
      <c r="E1255" s="317"/>
      <c r="F1255" s="317"/>
      <c r="G1255" s="317"/>
      <c r="H1255" s="317"/>
      <c r="I1255" s="317"/>
      <c r="J1255" s="317"/>
      <c r="K1255" s="317"/>
      <c r="L1255" s="179"/>
      <c r="M1255" s="179"/>
    </row>
    <row r="1256" spans="2:13" x14ac:dyDescent="0.2">
      <c r="B1256" s="317"/>
      <c r="C1256" s="317"/>
      <c r="D1256" s="317"/>
      <c r="E1256" s="317"/>
      <c r="F1256" s="317"/>
      <c r="G1256" s="317"/>
      <c r="H1256" s="317"/>
      <c r="I1256" s="317"/>
      <c r="J1256" s="317"/>
      <c r="K1256" s="317"/>
      <c r="L1256" s="179"/>
      <c r="M1256" s="179"/>
    </row>
    <row r="1257" spans="2:13" x14ac:dyDescent="0.2">
      <c r="B1257" s="317"/>
      <c r="C1257" s="317"/>
      <c r="D1257" s="317"/>
      <c r="E1257" s="317"/>
      <c r="F1257" s="317"/>
      <c r="G1257" s="317"/>
      <c r="H1257" s="317"/>
      <c r="I1257" s="317"/>
      <c r="J1257" s="317"/>
      <c r="K1257" s="317"/>
      <c r="L1257" s="179"/>
      <c r="M1257" s="179"/>
    </row>
    <row r="1258" spans="2:13" x14ac:dyDescent="0.2">
      <c r="B1258" s="317"/>
      <c r="C1258" s="317"/>
      <c r="D1258" s="317"/>
      <c r="E1258" s="317"/>
      <c r="F1258" s="317"/>
      <c r="G1258" s="317"/>
      <c r="H1258" s="317"/>
      <c r="I1258" s="317"/>
      <c r="J1258" s="317"/>
      <c r="K1258" s="317"/>
      <c r="L1258" s="179"/>
      <c r="M1258" s="179"/>
    </row>
    <row r="1259" spans="2:13" x14ac:dyDescent="0.2">
      <c r="B1259" s="317"/>
      <c r="C1259" s="317"/>
      <c r="D1259" s="317"/>
      <c r="E1259" s="317"/>
      <c r="F1259" s="317"/>
      <c r="G1259" s="317"/>
      <c r="H1259" s="317"/>
      <c r="I1259" s="317"/>
      <c r="J1259" s="317"/>
      <c r="K1259" s="317"/>
      <c r="L1259" s="179"/>
      <c r="M1259" s="179"/>
    </row>
    <row r="1260" spans="2:13" x14ac:dyDescent="0.2">
      <c r="B1260" s="317"/>
      <c r="C1260" s="317"/>
      <c r="D1260" s="317"/>
      <c r="E1260" s="317"/>
      <c r="F1260" s="317"/>
      <c r="G1260" s="317"/>
      <c r="H1260" s="317"/>
      <c r="I1260" s="317"/>
      <c r="J1260" s="317"/>
      <c r="K1260" s="317"/>
      <c r="L1260" s="179"/>
      <c r="M1260" s="179"/>
    </row>
    <row r="1261" spans="2:13" x14ac:dyDescent="0.2">
      <c r="B1261" s="317"/>
      <c r="C1261" s="317"/>
      <c r="D1261" s="317"/>
      <c r="E1261" s="317"/>
      <c r="F1261" s="317"/>
      <c r="G1261" s="317"/>
      <c r="H1261" s="317"/>
      <c r="I1261" s="317"/>
      <c r="J1261" s="317"/>
      <c r="K1261" s="317"/>
      <c r="L1261" s="179"/>
      <c r="M1261" s="179"/>
    </row>
    <row r="1262" spans="2:13" x14ac:dyDescent="0.2">
      <c r="B1262" s="317"/>
      <c r="C1262" s="317"/>
      <c r="D1262" s="317"/>
      <c r="E1262" s="317"/>
      <c r="F1262" s="317"/>
      <c r="G1262" s="317"/>
      <c r="H1262" s="317"/>
      <c r="I1262" s="317"/>
      <c r="J1262" s="317"/>
      <c r="K1262" s="317"/>
      <c r="L1262" s="179"/>
      <c r="M1262" s="179"/>
    </row>
    <row r="1263" spans="2:13" x14ac:dyDescent="0.2">
      <c r="B1263" s="317"/>
      <c r="C1263" s="317"/>
      <c r="D1263" s="317"/>
      <c r="E1263" s="317"/>
      <c r="F1263" s="317"/>
      <c r="G1263" s="317"/>
      <c r="H1263" s="317"/>
      <c r="I1263" s="317"/>
      <c r="J1263" s="317"/>
      <c r="K1263" s="317"/>
      <c r="L1263" s="179"/>
      <c r="M1263" s="179"/>
    </row>
    <row r="1264" spans="2:13" x14ac:dyDescent="0.2">
      <c r="B1264" s="317"/>
      <c r="C1264" s="317"/>
      <c r="D1264" s="317"/>
      <c r="E1264" s="317"/>
      <c r="F1264" s="317"/>
      <c r="G1264" s="317"/>
      <c r="H1264" s="317"/>
      <c r="I1264" s="317"/>
      <c r="J1264" s="317"/>
      <c r="K1264" s="317"/>
      <c r="L1264" s="179"/>
      <c r="M1264" s="179"/>
    </row>
    <row r="1265" spans="2:13" x14ac:dyDescent="0.2">
      <c r="B1265" s="317"/>
      <c r="C1265" s="317"/>
      <c r="D1265" s="317"/>
      <c r="E1265" s="317"/>
      <c r="F1265" s="317"/>
      <c r="G1265" s="317"/>
      <c r="H1265" s="317"/>
      <c r="I1265" s="317"/>
      <c r="J1265" s="317"/>
      <c r="K1265" s="317"/>
      <c r="L1265" s="179"/>
      <c r="M1265" s="179"/>
    </row>
    <row r="1266" spans="2:13" x14ac:dyDescent="0.2">
      <c r="B1266" s="317"/>
      <c r="C1266" s="317"/>
      <c r="D1266" s="317"/>
      <c r="E1266" s="317"/>
      <c r="F1266" s="317"/>
      <c r="G1266" s="317"/>
      <c r="H1266" s="317"/>
      <c r="I1266" s="317"/>
      <c r="J1266" s="317"/>
      <c r="K1266" s="317"/>
      <c r="L1266" s="179"/>
      <c r="M1266" s="179"/>
    </row>
    <row r="1267" spans="2:13" x14ac:dyDescent="0.2">
      <c r="B1267" s="317"/>
      <c r="C1267" s="317"/>
      <c r="D1267" s="317"/>
      <c r="E1267" s="317"/>
      <c r="F1267" s="317"/>
      <c r="G1267" s="317"/>
      <c r="H1267" s="317"/>
      <c r="I1267" s="317"/>
      <c r="J1267" s="317"/>
      <c r="K1267" s="317"/>
      <c r="L1267" s="179"/>
      <c r="M1267" s="179"/>
    </row>
    <row r="1268" spans="2:13" x14ac:dyDescent="0.2">
      <c r="B1268" s="317"/>
      <c r="C1268" s="317"/>
      <c r="D1268" s="317"/>
      <c r="E1268" s="317"/>
      <c r="F1268" s="317"/>
      <c r="G1268" s="317"/>
      <c r="H1268" s="317"/>
      <c r="I1268" s="317"/>
      <c r="J1268" s="317"/>
      <c r="K1268" s="317"/>
      <c r="L1268" s="179"/>
      <c r="M1268" s="179"/>
    </row>
    <row r="1269" spans="2:13" x14ac:dyDescent="0.2">
      <c r="B1269" s="317"/>
      <c r="C1269" s="317"/>
      <c r="D1269" s="317"/>
      <c r="E1269" s="317"/>
      <c r="F1269" s="317"/>
      <c r="G1269" s="317"/>
      <c r="H1269" s="317"/>
      <c r="I1269" s="317"/>
      <c r="J1269" s="317"/>
      <c r="K1269" s="317"/>
      <c r="L1269" s="179"/>
      <c r="M1269" s="179"/>
    </row>
    <row r="1270" spans="2:13" x14ac:dyDescent="0.2">
      <c r="B1270" s="317"/>
      <c r="C1270" s="317"/>
      <c r="D1270" s="317"/>
      <c r="E1270" s="317"/>
      <c r="F1270" s="317"/>
      <c r="G1270" s="317"/>
      <c r="H1270" s="317"/>
      <c r="I1270" s="317"/>
      <c r="J1270" s="317"/>
      <c r="K1270" s="317"/>
      <c r="L1270" s="179"/>
      <c r="M1270" s="179"/>
    </row>
    <row r="1271" spans="2:13" x14ac:dyDescent="0.2">
      <c r="B1271" s="317"/>
      <c r="C1271" s="317"/>
      <c r="D1271" s="317"/>
      <c r="E1271" s="317"/>
      <c r="F1271" s="317"/>
      <c r="G1271" s="317"/>
      <c r="H1271" s="317"/>
      <c r="I1271" s="317"/>
      <c r="J1271" s="317"/>
      <c r="K1271" s="317"/>
      <c r="L1271" s="179"/>
      <c r="M1271" s="179"/>
    </row>
    <row r="1272" spans="2:13" x14ac:dyDescent="0.2">
      <c r="B1272" s="317"/>
      <c r="C1272" s="317"/>
      <c r="D1272" s="317"/>
      <c r="E1272" s="317"/>
      <c r="F1272" s="317"/>
      <c r="G1272" s="317"/>
      <c r="H1272" s="317"/>
      <c r="I1272" s="317"/>
      <c r="J1272" s="317"/>
      <c r="K1272" s="317"/>
      <c r="L1272" s="179"/>
      <c r="M1272" s="179"/>
    </row>
    <row r="1273" spans="2:13" x14ac:dyDescent="0.2">
      <c r="B1273" s="317"/>
      <c r="C1273" s="317"/>
      <c r="D1273" s="317"/>
      <c r="E1273" s="317"/>
      <c r="F1273" s="317"/>
      <c r="G1273" s="317"/>
      <c r="H1273" s="317"/>
      <c r="I1273" s="317"/>
      <c r="J1273" s="317"/>
      <c r="K1273" s="317"/>
      <c r="L1273" s="179"/>
      <c r="M1273" s="179"/>
    </row>
    <row r="1274" spans="2:13" x14ac:dyDescent="0.2">
      <c r="B1274" s="317"/>
      <c r="C1274" s="317"/>
      <c r="D1274" s="317"/>
      <c r="E1274" s="317"/>
      <c r="F1274" s="317"/>
      <c r="G1274" s="317"/>
      <c r="H1274" s="317"/>
      <c r="I1274" s="317"/>
      <c r="J1274" s="317"/>
      <c r="K1274" s="317"/>
      <c r="L1274" s="179"/>
      <c r="M1274" s="179"/>
    </row>
    <row r="1275" spans="2:13" x14ac:dyDescent="0.2">
      <c r="B1275" s="317"/>
      <c r="C1275" s="317"/>
      <c r="D1275" s="317"/>
      <c r="E1275" s="317"/>
      <c r="F1275" s="317"/>
      <c r="G1275" s="317"/>
      <c r="H1275" s="317"/>
      <c r="I1275" s="317"/>
      <c r="J1275" s="317"/>
      <c r="K1275" s="317"/>
      <c r="L1275" s="179"/>
      <c r="M1275" s="179"/>
    </row>
    <row r="1276" spans="2:13" x14ac:dyDescent="0.2">
      <c r="B1276" s="317"/>
      <c r="C1276" s="317"/>
      <c r="D1276" s="317"/>
      <c r="E1276" s="317"/>
      <c r="F1276" s="317"/>
      <c r="G1276" s="317"/>
      <c r="H1276" s="317"/>
      <c r="I1276" s="317"/>
      <c r="J1276" s="317"/>
      <c r="K1276" s="317"/>
      <c r="L1276" s="179"/>
      <c r="M1276" s="179"/>
    </row>
    <row r="1277" spans="2:13" x14ac:dyDescent="0.2">
      <c r="B1277" s="317"/>
      <c r="C1277" s="317"/>
      <c r="D1277" s="317"/>
      <c r="E1277" s="317"/>
      <c r="F1277" s="317"/>
      <c r="G1277" s="317"/>
      <c r="H1277" s="317"/>
      <c r="I1277" s="317"/>
      <c r="J1277" s="317"/>
      <c r="K1277" s="317"/>
      <c r="L1277" s="179"/>
      <c r="M1277" s="179"/>
    </row>
    <row r="1278" spans="2:13" x14ac:dyDescent="0.2">
      <c r="B1278" s="317"/>
      <c r="C1278" s="317"/>
      <c r="D1278" s="317"/>
      <c r="E1278" s="317"/>
      <c r="F1278" s="317"/>
      <c r="G1278" s="317"/>
      <c r="H1278" s="317"/>
      <c r="I1278" s="317"/>
      <c r="J1278" s="317"/>
      <c r="K1278" s="317"/>
      <c r="L1278" s="179"/>
      <c r="M1278" s="179"/>
    </row>
    <row r="1279" spans="2:13" x14ac:dyDescent="0.2">
      <c r="B1279" s="317"/>
      <c r="C1279" s="317"/>
      <c r="D1279" s="317"/>
      <c r="E1279" s="317"/>
      <c r="F1279" s="317"/>
      <c r="G1279" s="317"/>
      <c r="H1279" s="317"/>
      <c r="I1279" s="317"/>
      <c r="J1279" s="317"/>
      <c r="K1279" s="317"/>
      <c r="L1279" s="179"/>
      <c r="M1279" s="179"/>
    </row>
    <row r="1280" spans="2:13" x14ac:dyDescent="0.2">
      <c r="B1280" s="317"/>
      <c r="C1280" s="317"/>
      <c r="D1280" s="317"/>
      <c r="E1280" s="317"/>
      <c r="F1280" s="317"/>
      <c r="G1280" s="317"/>
      <c r="H1280" s="317"/>
      <c r="I1280" s="317"/>
      <c r="J1280" s="317"/>
      <c r="K1280" s="317"/>
      <c r="L1280" s="179"/>
      <c r="M1280" s="179"/>
    </row>
    <row r="1281" spans="2:13" x14ac:dyDescent="0.2">
      <c r="B1281" s="317"/>
      <c r="C1281" s="317"/>
      <c r="D1281" s="317"/>
      <c r="E1281" s="317"/>
      <c r="F1281" s="317"/>
      <c r="G1281" s="317"/>
      <c r="H1281" s="317"/>
      <c r="I1281" s="317"/>
      <c r="J1281" s="317"/>
      <c r="K1281" s="317"/>
      <c r="L1281" s="179"/>
      <c r="M1281" s="179"/>
    </row>
    <row r="1282" spans="2:13" x14ac:dyDescent="0.2">
      <c r="B1282" s="317"/>
      <c r="C1282" s="317"/>
      <c r="D1282" s="317"/>
      <c r="E1282" s="317"/>
      <c r="F1282" s="317"/>
      <c r="G1282" s="317"/>
      <c r="H1282" s="317"/>
      <c r="I1282" s="317"/>
      <c r="J1282" s="317"/>
      <c r="K1282" s="317"/>
      <c r="L1282" s="179"/>
      <c r="M1282" s="179"/>
    </row>
    <row r="1283" spans="2:13" x14ac:dyDescent="0.2">
      <c r="B1283" s="317"/>
      <c r="C1283" s="317"/>
      <c r="D1283" s="317"/>
      <c r="E1283" s="317"/>
      <c r="F1283" s="317"/>
      <c r="G1283" s="317"/>
      <c r="H1283" s="317"/>
      <c r="I1283" s="317"/>
      <c r="J1283" s="317"/>
      <c r="K1283" s="317"/>
      <c r="L1283" s="179"/>
      <c r="M1283" s="179"/>
    </row>
    <row r="1284" spans="2:13" x14ac:dyDescent="0.2">
      <c r="B1284" s="317"/>
      <c r="C1284" s="317"/>
      <c r="D1284" s="317"/>
      <c r="E1284" s="317"/>
      <c r="F1284" s="317"/>
      <c r="G1284" s="317"/>
      <c r="H1284" s="317"/>
      <c r="I1284" s="317"/>
      <c r="J1284" s="317"/>
      <c r="K1284" s="317"/>
      <c r="L1284" s="179"/>
      <c r="M1284" s="179"/>
    </row>
    <row r="1285" spans="2:13" x14ac:dyDescent="0.2">
      <c r="B1285" s="317"/>
      <c r="C1285" s="317"/>
      <c r="D1285" s="317"/>
      <c r="E1285" s="317"/>
      <c r="F1285" s="317"/>
      <c r="G1285" s="317"/>
      <c r="H1285" s="317"/>
      <c r="I1285" s="317"/>
      <c r="J1285" s="317"/>
      <c r="K1285" s="317"/>
      <c r="L1285" s="179"/>
      <c r="M1285" s="179"/>
    </row>
    <row r="1286" spans="2:13" x14ac:dyDescent="0.2">
      <c r="B1286" s="317"/>
      <c r="C1286" s="317"/>
      <c r="D1286" s="317"/>
      <c r="E1286" s="317"/>
      <c r="F1286" s="317"/>
      <c r="G1286" s="317"/>
      <c r="H1286" s="317"/>
      <c r="I1286" s="317"/>
      <c r="J1286" s="317"/>
      <c r="K1286" s="317"/>
      <c r="L1286" s="179"/>
      <c r="M1286" s="179"/>
    </row>
    <row r="1287" spans="2:13" x14ac:dyDescent="0.2">
      <c r="B1287" s="317"/>
      <c r="C1287" s="317"/>
      <c r="D1287" s="317"/>
      <c r="E1287" s="317"/>
      <c r="F1287" s="317"/>
      <c r="G1287" s="317"/>
      <c r="H1287" s="317"/>
      <c r="I1287" s="317"/>
      <c r="J1287" s="317"/>
      <c r="K1287" s="317"/>
      <c r="L1287" s="179"/>
      <c r="M1287" s="179"/>
    </row>
    <row r="1288" spans="2:13" x14ac:dyDescent="0.2">
      <c r="B1288" s="317"/>
      <c r="C1288" s="317"/>
      <c r="D1288" s="317"/>
      <c r="E1288" s="317"/>
      <c r="F1288" s="317"/>
      <c r="G1288" s="317"/>
      <c r="H1288" s="317"/>
      <c r="I1288" s="317"/>
      <c r="J1288" s="317"/>
      <c r="K1288" s="317"/>
      <c r="L1288" s="179"/>
      <c r="M1288" s="179"/>
    </row>
    <row r="1289" spans="2:13" x14ac:dyDescent="0.2">
      <c r="B1289" s="317"/>
      <c r="C1289" s="317"/>
      <c r="D1289" s="317"/>
      <c r="E1289" s="317"/>
      <c r="F1289" s="317"/>
      <c r="G1289" s="317"/>
      <c r="H1289" s="317"/>
      <c r="I1289" s="317"/>
      <c r="J1289" s="317"/>
      <c r="K1289" s="317"/>
      <c r="L1289" s="179"/>
      <c r="M1289" s="179"/>
    </row>
    <row r="1290" spans="2:13" x14ac:dyDescent="0.2">
      <c r="B1290" s="317"/>
      <c r="C1290" s="317"/>
      <c r="D1290" s="317"/>
      <c r="E1290" s="317"/>
      <c r="F1290" s="317"/>
      <c r="G1290" s="317"/>
      <c r="H1290" s="317"/>
      <c r="I1290" s="317"/>
      <c r="J1290" s="317"/>
      <c r="K1290" s="317"/>
      <c r="L1290" s="179"/>
      <c r="M1290" s="179"/>
    </row>
    <row r="1291" spans="2:13" x14ac:dyDescent="0.2">
      <c r="B1291" s="317"/>
      <c r="C1291" s="317"/>
      <c r="D1291" s="317"/>
      <c r="E1291" s="317"/>
      <c r="F1291" s="317"/>
      <c r="G1291" s="317"/>
      <c r="H1291" s="317"/>
      <c r="I1291" s="317"/>
      <c r="J1291" s="317"/>
      <c r="K1291" s="317"/>
      <c r="L1291" s="179"/>
      <c r="M1291" s="179"/>
    </row>
    <row r="1292" spans="2:13" x14ac:dyDescent="0.2">
      <c r="B1292" s="317"/>
      <c r="C1292" s="317"/>
      <c r="D1292" s="317"/>
      <c r="E1292" s="317"/>
      <c r="F1292" s="317"/>
      <c r="G1292" s="317"/>
      <c r="H1292" s="317"/>
      <c r="I1292" s="317"/>
      <c r="J1292" s="317"/>
      <c r="K1292" s="317"/>
      <c r="L1292" s="179"/>
      <c r="M1292" s="179"/>
    </row>
    <row r="1293" spans="2:13" x14ac:dyDescent="0.2">
      <c r="B1293" s="317"/>
      <c r="C1293" s="317"/>
      <c r="D1293" s="317"/>
      <c r="E1293" s="317"/>
      <c r="F1293" s="317"/>
      <c r="G1293" s="317"/>
      <c r="H1293" s="317"/>
      <c r="I1293" s="317"/>
      <c r="J1293" s="317"/>
      <c r="K1293" s="317"/>
      <c r="L1293" s="179"/>
      <c r="M1293" s="179"/>
    </row>
    <row r="1294" spans="2:13" x14ac:dyDescent="0.2">
      <c r="B1294" s="317"/>
      <c r="C1294" s="317"/>
      <c r="D1294" s="317"/>
      <c r="E1294" s="317"/>
      <c r="F1294" s="317"/>
      <c r="G1294" s="317"/>
      <c r="H1294" s="317"/>
      <c r="I1294" s="317"/>
      <c r="J1294" s="317"/>
      <c r="K1294" s="317"/>
      <c r="L1294" s="179"/>
      <c r="M1294" s="179"/>
    </row>
    <row r="1295" spans="2:13" x14ac:dyDescent="0.2">
      <c r="B1295" s="317"/>
      <c r="C1295" s="317"/>
      <c r="D1295" s="317"/>
      <c r="E1295" s="317"/>
      <c r="F1295" s="317"/>
      <c r="G1295" s="317"/>
      <c r="H1295" s="317"/>
      <c r="I1295" s="317"/>
      <c r="J1295" s="317"/>
      <c r="K1295" s="317"/>
      <c r="L1295" s="179"/>
      <c r="M1295" s="179"/>
    </row>
    <row r="1296" spans="2:13" x14ac:dyDescent="0.2">
      <c r="B1296" s="317"/>
      <c r="C1296" s="317"/>
      <c r="D1296" s="317"/>
      <c r="E1296" s="317"/>
      <c r="F1296" s="317"/>
      <c r="G1296" s="317"/>
      <c r="H1296" s="317"/>
      <c r="I1296" s="317"/>
      <c r="J1296" s="317"/>
      <c r="K1296" s="317"/>
      <c r="L1296" s="179"/>
      <c r="M1296" s="179"/>
    </row>
    <row r="1297" spans="2:13" x14ac:dyDescent="0.2">
      <c r="B1297" s="317"/>
      <c r="C1297" s="317"/>
      <c r="D1297" s="317"/>
      <c r="E1297" s="317"/>
      <c r="F1297" s="317"/>
      <c r="G1297" s="317"/>
      <c r="H1297" s="317"/>
      <c r="I1297" s="317"/>
      <c r="J1297" s="317"/>
      <c r="K1297" s="317"/>
      <c r="L1297" s="179"/>
      <c r="M1297" s="179"/>
    </row>
    <row r="1298" spans="2:13" x14ac:dyDescent="0.2">
      <c r="B1298" s="317"/>
      <c r="C1298" s="317"/>
      <c r="D1298" s="317"/>
      <c r="E1298" s="317"/>
      <c r="F1298" s="317"/>
      <c r="G1298" s="317"/>
      <c r="H1298" s="317"/>
      <c r="I1298" s="317"/>
      <c r="J1298" s="317"/>
      <c r="K1298" s="317"/>
      <c r="L1298" s="179"/>
      <c r="M1298" s="179"/>
    </row>
    <row r="1299" spans="2:13" x14ac:dyDescent="0.2">
      <c r="B1299" s="317"/>
      <c r="C1299" s="317"/>
      <c r="D1299" s="317"/>
      <c r="E1299" s="317"/>
      <c r="F1299" s="317"/>
      <c r="G1299" s="317"/>
      <c r="H1299" s="317"/>
      <c r="I1299" s="317"/>
      <c r="J1299" s="317"/>
      <c r="K1299" s="317"/>
      <c r="L1299" s="179"/>
      <c r="M1299" s="179"/>
    </row>
    <row r="1300" spans="2:13" x14ac:dyDescent="0.2">
      <c r="B1300" s="317"/>
      <c r="C1300" s="317"/>
      <c r="D1300" s="317"/>
      <c r="E1300" s="317"/>
      <c r="F1300" s="317"/>
      <c r="G1300" s="317"/>
      <c r="H1300" s="317"/>
      <c r="I1300" s="317"/>
      <c r="J1300" s="317"/>
      <c r="K1300" s="317"/>
      <c r="L1300" s="179"/>
      <c r="M1300" s="179"/>
    </row>
    <row r="1301" spans="2:13" x14ac:dyDescent="0.2">
      <c r="B1301" s="317"/>
      <c r="C1301" s="317"/>
      <c r="D1301" s="317"/>
      <c r="E1301" s="317"/>
      <c r="F1301" s="317"/>
      <c r="G1301" s="317"/>
      <c r="H1301" s="317"/>
      <c r="I1301" s="317"/>
      <c r="J1301" s="317"/>
      <c r="K1301" s="317"/>
      <c r="L1301" s="179"/>
      <c r="M1301" s="179"/>
    </row>
    <row r="1302" spans="2:13" x14ac:dyDescent="0.2">
      <c r="B1302" s="317"/>
      <c r="C1302" s="317"/>
      <c r="D1302" s="317"/>
      <c r="E1302" s="317"/>
      <c r="F1302" s="317"/>
      <c r="G1302" s="317"/>
      <c r="H1302" s="317"/>
      <c r="I1302" s="317"/>
      <c r="J1302" s="317"/>
      <c r="K1302" s="317"/>
      <c r="L1302" s="179"/>
      <c r="M1302" s="179"/>
    </row>
    <row r="1303" spans="2:13" x14ac:dyDescent="0.2">
      <c r="B1303" s="317"/>
      <c r="C1303" s="317"/>
      <c r="D1303" s="317"/>
      <c r="E1303" s="317"/>
      <c r="F1303" s="317"/>
      <c r="G1303" s="317"/>
      <c r="H1303" s="317"/>
      <c r="I1303" s="317"/>
      <c r="J1303" s="317"/>
      <c r="K1303" s="317"/>
      <c r="L1303" s="179"/>
      <c r="M1303" s="179"/>
    </row>
    <row r="1304" spans="2:13" x14ac:dyDescent="0.2">
      <c r="B1304" s="317"/>
      <c r="C1304" s="317"/>
      <c r="D1304" s="317"/>
      <c r="E1304" s="317"/>
      <c r="F1304" s="317"/>
      <c r="G1304" s="317"/>
      <c r="H1304" s="317"/>
      <c r="I1304" s="317"/>
      <c r="J1304" s="317"/>
      <c r="K1304" s="317"/>
      <c r="L1304" s="179"/>
      <c r="M1304" s="179"/>
    </row>
    <row r="1305" spans="2:13" x14ac:dyDescent="0.2">
      <c r="B1305" s="317"/>
      <c r="C1305" s="317"/>
      <c r="D1305" s="317"/>
      <c r="E1305" s="317"/>
      <c r="F1305" s="317"/>
      <c r="G1305" s="317"/>
      <c r="H1305" s="317"/>
      <c r="I1305" s="317"/>
      <c r="J1305" s="317"/>
      <c r="K1305" s="317"/>
      <c r="L1305" s="179"/>
      <c r="M1305" s="179"/>
    </row>
    <row r="1306" spans="2:13" x14ac:dyDescent="0.2">
      <c r="B1306" s="317"/>
      <c r="C1306" s="317"/>
      <c r="D1306" s="317"/>
      <c r="E1306" s="317"/>
      <c r="F1306" s="317"/>
      <c r="G1306" s="317"/>
      <c r="H1306" s="317"/>
      <c r="I1306" s="317"/>
      <c r="J1306" s="317"/>
      <c r="K1306" s="317"/>
      <c r="L1306" s="179"/>
      <c r="M1306" s="179"/>
    </row>
    <row r="1307" spans="2:13" x14ac:dyDescent="0.2">
      <c r="B1307" s="317"/>
      <c r="C1307" s="317"/>
      <c r="D1307" s="317"/>
      <c r="E1307" s="317"/>
      <c r="F1307" s="317"/>
      <c r="G1307" s="317"/>
      <c r="H1307" s="317"/>
      <c r="I1307" s="317"/>
      <c r="J1307" s="317"/>
      <c r="K1307" s="317"/>
      <c r="L1307" s="179"/>
      <c r="M1307" s="179"/>
    </row>
    <row r="1308" spans="2:13" x14ac:dyDescent="0.2">
      <c r="B1308" s="317"/>
      <c r="C1308" s="317"/>
      <c r="D1308" s="317"/>
      <c r="E1308" s="317"/>
      <c r="F1308" s="317"/>
      <c r="G1308" s="317"/>
      <c r="H1308" s="317"/>
      <c r="I1308" s="317"/>
      <c r="J1308" s="317"/>
      <c r="K1308" s="317"/>
      <c r="L1308" s="179"/>
      <c r="M1308" s="179"/>
    </row>
    <row r="1309" spans="2:13" x14ac:dyDescent="0.2">
      <c r="B1309" s="317"/>
      <c r="C1309" s="317"/>
      <c r="D1309" s="317"/>
      <c r="E1309" s="317"/>
      <c r="F1309" s="317"/>
      <c r="G1309" s="317"/>
      <c r="H1309" s="317"/>
      <c r="I1309" s="317"/>
      <c r="J1309" s="317"/>
      <c r="K1309" s="317"/>
      <c r="L1309" s="179"/>
      <c r="M1309" s="179"/>
    </row>
    <row r="1310" spans="2:13" x14ac:dyDescent="0.2">
      <c r="B1310" s="317"/>
      <c r="C1310" s="317"/>
      <c r="D1310" s="317"/>
      <c r="E1310" s="317"/>
      <c r="F1310" s="317"/>
      <c r="G1310" s="317"/>
      <c r="H1310" s="317"/>
      <c r="I1310" s="317"/>
      <c r="J1310" s="317"/>
      <c r="K1310" s="317"/>
      <c r="L1310" s="179"/>
      <c r="M1310" s="179"/>
    </row>
    <row r="1311" spans="2:13" x14ac:dyDescent="0.2">
      <c r="B1311" s="317"/>
      <c r="C1311" s="317"/>
      <c r="D1311" s="317"/>
      <c r="E1311" s="317"/>
      <c r="F1311" s="317"/>
      <c r="G1311" s="317"/>
      <c r="H1311" s="317"/>
      <c r="I1311" s="317"/>
      <c r="J1311" s="317"/>
      <c r="K1311" s="317"/>
      <c r="L1311" s="179"/>
      <c r="M1311" s="179"/>
    </row>
    <row r="1312" spans="2:13" x14ac:dyDescent="0.2">
      <c r="B1312" s="317"/>
      <c r="C1312" s="317"/>
      <c r="D1312" s="317"/>
      <c r="E1312" s="317"/>
      <c r="F1312" s="317"/>
      <c r="G1312" s="317"/>
      <c r="H1312" s="317"/>
      <c r="I1312" s="317"/>
      <c r="J1312" s="317"/>
      <c r="K1312" s="317"/>
      <c r="L1312" s="179"/>
      <c r="M1312" s="179"/>
    </row>
    <row r="1313" spans="2:13" x14ac:dyDescent="0.2">
      <c r="B1313" s="317"/>
      <c r="C1313" s="317"/>
      <c r="D1313" s="317"/>
      <c r="E1313" s="317"/>
      <c r="F1313" s="317"/>
      <c r="G1313" s="317"/>
      <c r="H1313" s="317"/>
      <c r="I1313" s="317"/>
      <c r="J1313" s="317"/>
      <c r="K1313" s="317"/>
      <c r="L1313" s="179"/>
      <c r="M1313" s="179"/>
    </row>
    <row r="1314" spans="2:13" x14ac:dyDescent="0.2">
      <c r="B1314" s="317"/>
      <c r="C1314" s="317"/>
      <c r="D1314" s="317"/>
      <c r="E1314" s="317"/>
      <c r="F1314" s="317"/>
      <c r="G1314" s="317"/>
      <c r="H1314" s="317"/>
      <c r="I1314" s="317"/>
      <c r="J1314" s="317"/>
      <c r="K1314" s="317"/>
      <c r="L1314" s="179"/>
      <c r="M1314" s="179"/>
    </row>
    <row r="1315" spans="2:13" x14ac:dyDescent="0.2">
      <c r="B1315" s="317"/>
      <c r="C1315" s="317"/>
      <c r="D1315" s="317"/>
      <c r="E1315" s="317"/>
      <c r="F1315" s="317"/>
      <c r="G1315" s="317"/>
      <c r="H1315" s="317"/>
      <c r="I1315" s="317"/>
      <c r="J1315" s="317"/>
      <c r="K1315" s="317"/>
      <c r="L1315" s="179"/>
      <c r="M1315" s="179"/>
    </row>
    <row r="1316" spans="2:13" x14ac:dyDescent="0.2">
      <c r="B1316" s="317"/>
      <c r="C1316" s="317"/>
      <c r="D1316" s="317"/>
      <c r="E1316" s="317"/>
      <c r="F1316" s="317"/>
      <c r="G1316" s="317"/>
      <c r="H1316" s="317"/>
      <c r="I1316" s="317"/>
      <c r="J1316" s="317"/>
      <c r="K1316" s="317"/>
      <c r="L1316" s="179"/>
      <c r="M1316" s="179"/>
    </row>
    <row r="1317" spans="2:13" x14ac:dyDescent="0.2">
      <c r="B1317" s="317"/>
      <c r="C1317" s="317"/>
      <c r="D1317" s="317"/>
      <c r="E1317" s="317"/>
      <c r="F1317" s="317"/>
      <c r="G1317" s="317"/>
      <c r="H1317" s="317"/>
      <c r="I1317" s="317"/>
      <c r="J1317" s="317"/>
      <c r="K1317" s="317"/>
      <c r="L1317" s="179"/>
      <c r="M1317" s="179"/>
    </row>
    <row r="1318" spans="2:13" x14ac:dyDescent="0.2">
      <c r="B1318" s="317"/>
      <c r="C1318" s="317"/>
      <c r="D1318" s="317"/>
      <c r="E1318" s="317"/>
      <c r="F1318" s="317"/>
      <c r="G1318" s="317"/>
      <c r="H1318" s="317"/>
      <c r="I1318" s="317"/>
      <c r="J1318" s="317"/>
      <c r="K1318" s="317"/>
      <c r="L1318" s="179"/>
      <c r="M1318" s="179"/>
    </row>
    <row r="1319" spans="2:13" x14ac:dyDescent="0.2">
      <c r="B1319" s="317"/>
      <c r="C1319" s="317"/>
      <c r="D1319" s="317"/>
      <c r="E1319" s="317"/>
      <c r="F1319" s="317"/>
      <c r="G1319" s="317"/>
      <c r="H1319" s="317"/>
      <c r="I1319" s="317"/>
      <c r="J1319" s="317"/>
      <c r="K1319" s="317"/>
      <c r="L1319" s="179"/>
      <c r="M1319" s="179"/>
    </row>
    <row r="1320" spans="2:13" x14ac:dyDescent="0.2">
      <c r="B1320" s="317"/>
      <c r="C1320" s="317"/>
      <c r="D1320" s="317"/>
      <c r="E1320" s="317"/>
      <c r="F1320" s="317"/>
      <c r="G1320" s="317"/>
      <c r="H1320" s="317"/>
      <c r="I1320" s="317"/>
      <c r="J1320" s="317"/>
      <c r="K1320" s="317"/>
      <c r="L1320" s="179"/>
      <c r="M1320" s="179"/>
    </row>
    <row r="1321" spans="2:13" x14ac:dyDescent="0.2">
      <c r="B1321" s="317"/>
      <c r="C1321" s="317"/>
      <c r="D1321" s="317"/>
      <c r="E1321" s="317"/>
      <c r="F1321" s="317"/>
      <c r="G1321" s="317"/>
      <c r="H1321" s="317"/>
      <c r="I1321" s="317"/>
      <c r="J1321" s="317"/>
      <c r="K1321" s="317"/>
      <c r="L1321" s="179"/>
      <c r="M1321" s="179"/>
    </row>
    <row r="1322" spans="2:13" x14ac:dyDescent="0.2">
      <c r="B1322" s="317"/>
      <c r="C1322" s="317"/>
      <c r="D1322" s="317"/>
      <c r="E1322" s="317"/>
      <c r="F1322" s="317"/>
      <c r="G1322" s="317"/>
      <c r="H1322" s="317"/>
      <c r="I1322" s="317"/>
      <c r="J1322" s="317"/>
      <c r="K1322" s="317"/>
      <c r="L1322" s="179"/>
      <c r="M1322" s="179"/>
    </row>
    <row r="1323" spans="2:13" x14ac:dyDescent="0.2">
      <c r="B1323" s="317"/>
      <c r="C1323" s="317"/>
      <c r="D1323" s="317"/>
      <c r="E1323" s="317"/>
      <c r="F1323" s="317"/>
      <c r="G1323" s="317"/>
      <c r="H1323" s="317"/>
      <c r="I1323" s="317"/>
      <c r="J1323" s="317"/>
      <c r="K1323" s="317"/>
      <c r="L1323" s="179"/>
      <c r="M1323" s="179"/>
    </row>
    <row r="1324" spans="2:13" x14ac:dyDescent="0.2">
      <c r="B1324" s="317"/>
      <c r="C1324" s="317"/>
      <c r="D1324" s="317"/>
      <c r="E1324" s="317"/>
      <c r="F1324" s="317"/>
      <c r="G1324" s="317"/>
      <c r="H1324" s="317"/>
      <c r="I1324" s="317"/>
      <c r="J1324" s="317"/>
      <c r="K1324" s="317"/>
      <c r="L1324" s="179"/>
      <c r="M1324" s="179"/>
    </row>
    <row r="1325" spans="2:13" x14ac:dyDescent="0.2">
      <c r="B1325" s="317"/>
      <c r="C1325" s="317"/>
      <c r="D1325" s="317"/>
      <c r="E1325" s="317"/>
      <c r="F1325" s="317"/>
      <c r="G1325" s="317"/>
      <c r="H1325" s="317"/>
      <c r="I1325" s="317"/>
      <c r="J1325" s="317"/>
      <c r="K1325" s="317"/>
      <c r="L1325" s="179"/>
      <c r="M1325" s="179"/>
    </row>
    <row r="1326" spans="2:13" x14ac:dyDescent="0.2">
      <c r="B1326" s="317"/>
      <c r="C1326" s="317"/>
      <c r="D1326" s="317"/>
      <c r="E1326" s="317"/>
      <c r="F1326" s="317"/>
      <c r="G1326" s="317"/>
      <c r="H1326" s="317"/>
      <c r="I1326" s="317"/>
      <c r="J1326" s="317"/>
      <c r="K1326" s="317"/>
      <c r="L1326" s="179"/>
      <c r="M1326" s="179"/>
    </row>
    <row r="1327" spans="2:13" x14ac:dyDescent="0.2">
      <c r="B1327" s="317"/>
      <c r="C1327" s="317"/>
      <c r="D1327" s="317"/>
      <c r="E1327" s="317"/>
      <c r="F1327" s="317"/>
      <c r="G1327" s="317"/>
      <c r="H1327" s="317"/>
      <c r="I1327" s="317"/>
      <c r="J1327" s="317"/>
      <c r="K1327" s="317"/>
      <c r="L1327" s="179"/>
      <c r="M1327" s="179"/>
    </row>
    <row r="1328" spans="2:13" x14ac:dyDescent="0.2">
      <c r="B1328" s="317"/>
      <c r="C1328" s="317"/>
      <c r="D1328" s="317"/>
      <c r="E1328" s="317"/>
      <c r="F1328" s="317"/>
      <c r="G1328" s="317"/>
      <c r="H1328" s="317"/>
      <c r="I1328" s="317"/>
      <c r="J1328" s="317"/>
      <c r="K1328" s="317"/>
      <c r="L1328" s="179"/>
      <c r="M1328" s="179"/>
    </row>
    <row r="1329" spans="2:13" x14ac:dyDescent="0.2">
      <c r="B1329" s="317"/>
      <c r="C1329" s="317"/>
      <c r="D1329" s="317"/>
      <c r="E1329" s="317"/>
      <c r="F1329" s="317"/>
      <c r="G1329" s="317"/>
      <c r="H1329" s="317"/>
      <c r="I1329" s="317"/>
      <c r="J1329" s="317"/>
      <c r="K1329" s="317"/>
      <c r="L1329" s="179"/>
      <c r="M1329" s="179"/>
    </row>
    <row r="1330" spans="2:13" x14ac:dyDescent="0.2">
      <c r="B1330" s="317"/>
      <c r="C1330" s="317"/>
      <c r="D1330" s="317"/>
      <c r="E1330" s="317"/>
      <c r="F1330" s="317"/>
      <c r="G1330" s="317"/>
      <c r="H1330" s="317"/>
      <c r="I1330" s="317"/>
      <c r="J1330" s="317"/>
      <c r="K1330" s="317"/>
      <c r="L1330" s="179"/>
      <c r="M1330" s="179"/>
    </row>
    <row r="1331" spans="2:13" x14ac:dyDescent="0.2">
      <c r="B1331" s="317"/>
      <c r="C1331" s="317"/>
      <c r="D1331" s="317"/>
      <c r="E1331" s="317"/>
      <c r="F1331" s="317"/>
      <c r="G1331" s="317"/>
      <c r="H1331" s="317"/>
      <c r="I1331" s="317"/>
      <c r="J1331" s="317"/>
      <c r="K1331" s="317"/>
      <c r="L1331" s="179"/>
      <c r="M1331" s="179"/>
    </row>
    <row r="1332" spans="2:13" x14ac:dyDescent="0.2">
      <c r="B1332" s="317"/>
      <c r="C1332" s="317"/>
      <c r="D1332" s="317"/>
      <c r="E1332" s="317"/>
      <c r="F1332" s="317"/>
      <c r="G1332" s="317"/>
      <c r="H1332" s="317"/>
      <c r="I1332" s="317"/>
      <c r="J1332" s="317"/>
      <c r="K1332" s="317"/>
      <c r="L1332" s="179"/>
      <c r="M1332" s="179"/>
    </row>
    <row r="1333" spans="2:13" x14ac:dyDescent="0.2">
      <c r="B1333" s="317"/>
      <c r="C1333" s="317"/>
      <c r="D1333" s="317"/>
      <c r="E1333" s="317"/>
      <c r="F1333" s="317"/>
      <c r="G1333" s="317"/>
      <c r="H1333" s="317"/>
      <c r="I1333" s="317"/>
      <c r="J1333" s="317"/>
      <c r="K1333" s="317"/>
      <c r="L1333" s="179"/>
      <c r="M1333" s="179"/>
    </row>
    <row r="1334" spans="2:13" x14ac:dyDescent="0.2">
      <c r="B1334" s="317"/>
      <c r="C1334" s="317"/>
      <c r="D1334" s="317"/>
      <c r="E1334" s="317"/>
      <c r="F1334" s="317"/>
      <c r="G1334" s="317"/>
      <c r="H1334" s="317"/>
      <c r="I1334" s="317"/>
      <c r="J1334" s="317"/>
      <c r="K1334" s="317"/>
      <c r="L1334" s="179"/>
      <c r="M1334" s="179"/>
    </row>
    <row r="1335" spans="2:13" x14ac:dyDescent="0.2">
      <c r="B1335" s="317"/>
      <c r="C1335" s="317"/>
      <c r="D1335" s="317"/>
      <c r="E1335" s="317"/>
      <c r="F1335" s="317"/>
      <c r="G1335" s="317"/>
      <c r="H1335" s="317"/>
      <c r="I1335" s="317"/>
      <c r="J1335" s="317"/>
      <c r="K1335" s="317"/>
      <c r="L1335" s="179"/>
      <c r="M1335" s="179"/>
    </row>
    <row r="1336" spans="2:13" x14ac:dyDescent="0.2">
      <c r="B1336" s="317"/>
      <c r="C1336" s="317"/>
      <c r="D1336" s="317"/>
      <c r="E1336" s="317"/>
      <c r="F1336" s="317"/>
      <c r="G1336" s="317"/>
      <c r="H1336" s="317"/>
      <c r="I1336" s="317"/>
      <c r="J1336" s="317"/>
      <c r="K1336" s="317"/>
      <c r="L1336" s="179"/>
      <c r="M1336" s="179"/>
    </row>
    <row r="1337" spans="2:13" x14ac:dyDescent="0.2">
      <c r="B1337" s="317"/>
      <c r="C1337" s="317"/>
      <c r="D1337" s="317"/>
      <c r="E1337" s="317"/>
      <c r="F1337" s="317"/>
      <c r="G1337" s="317"/>
      <c r="H1337" s="317"/>
      <c r="I1337" s="317"/>
      <c r="J1337" s="317"/>
      <c r="K1337" s="317"/>
      <c r="L1337" s="179"/>
      <c r="M1337" s="179"/>
    </row>
    <row r="1338" spans="2:13" x14ac:dyDescent="0.2">
      <c r="B1338" s="317"/>
      <c r="C1338" s="317"/>
      <c r="D1338" s="317"/>
      <c r="E1338" s="317"/>
      <c r="F1338" s="317"/>
      <c r="G1338" s="317"/>
      <c r="H1338" s="317"/>
      <c r="I1338" s="317"/>
      <c r="J1338" s="317"/>
      <c r="K1338" s="317"/>
      <c r="L1338" s="179"/>
      <c r="M1338" s="179"/>
    </row>
    <row r="1339" spans="2:13" x14ac:dyDescent="0.2">
      <c r="B1339" s="317"/>
      <c r="C1339" s="317"/>
      <c r="D1339" s="317"/>
      <c r="E1339" s="317"/>
      <c r="F1339" s="317"/>
      <c r="G1339" s="317"/>
      <c r="H1339" s="317"/>
      <c r="I1339" s="317"/>
      <c r="J1339" s="317"/>
      <c r="K1339" s="317"/>
      <c r="L1339" s="179"/>
      <c r="M1339" s="179"/>
    </row>
    <row r="1340" spans="2:13" x14ac:dyDescent="0.2">
      <c r="B1340" s="317"/>
      <c r="C1340" s="317"/>
      <c r="D1340" s="317"/>
      <c r="E1340" s="317"/>
      <c r="F1340" s="317"/>
      <c r="G1340" s="317"/>
      <c r="H1340" s="317"/>
      <c r="I1340" s="317"/>
      <c r="J1340" s="317"/>
      <c r="K1340" s="317"/>
      <c r="L1340" s="179"/>
      <c r="M1340" s="179"/>
    </row>
    <row r="1341" spans="2:13" x14ac:dyDescent="0.2">
      <c r="B1341" s="317"/>
      <c r="C1341" s="317"/>
      <c r="D1341" s="317"/>
      <c r="E1341" s="317"/>
      <c r="F1341" s="317"/>
      <c r="G1341" s="317"/>
      <c r="H1341" s="317"/>
      <c r="I1341" s="317"/>
      <c r="J1341" s="317"/>
      <c r="K1341" s="317"/>
      <c r="L1341" s="179"/>
      <c r="M1341" s="179"/>
    </row>
    <row r="1342" spans="2:13" x14ac:dyDescent="0.2">
      <c r="B1342" s="317"/>
      <c r="C1342" s="317"/>
      <c r="D1342" s="317"/>
      <c r="E1342" s="317"/>
      <c r="F1342" s="317"/>
      <c r="G1342" s="317"/>
      <c r="H1342" s="317"/>
      <c r="I1342" s="317"/>
      <c r="J1342" s="317"/>
      <c r="K1342" s="317"/>
      <c r="L1342" s="179"/>
      <c r="M1342" s="179"/>
    </row>
    <row r="1343" spans="2:13" x14ac:dyDescent="0.2">
      <c r="B1343" s="317"/>
      <c r="C1343" s="317"/>
      <c r="D1343" s="317"/>
      <c r="E1343" s="317"/>
      <c r="F1343" s="317"/>
      <c r="G1343" s="317"/>
      <c r="H1343" s="317"/>
      <c r="I1343" s="317"/>
      <c r="J1343" s="317"/>
      <c r="K1343" s="317"/>
      <c r="L1343" s="179"/>
      <c r="M1343" s="179"/>
    </row>
    <row r="1344" spans="2:13" x14ac:dyDescent="0.2">
      <c r="B1344" s="317"/>
      <c r="C1344" s="317"/>
      <c r="D1344" s="317"/>
      <c r="E1344" s="317"/>
      <c r="F1344" s="317"/>
      <c r="G1344" s="317"/>
      <c r="H1344" s="317"/>
      <c r="I1344" s="317"/>
      <c r="J1344" s="317"/>
      <c r="K1344" s="317"/>
      <c r="L1344" s="179"/>
      <c r="M1344" s="179"/>
    </row>
    <row r="1345" spans="2:13" x14ac:dyDescent="0.2">
      <c r="B1345" s="317"/>
      <c r="C1345" s="317"/>
      <c r="D1345" s="317"/>
      <c r="E1345" s="317"/>
      <c r="F1345" s="317"/>
      <c r="G1345" s="317"/>
      <c r="H1345" s="317"/>
      <c r="I1345" s="317"/>
      <c r="J1345" s="317"/>
      <c r="K1345" s="317"/>
      <c r="L1345" s="179"/>
      <c r="M1345" s="179"/>
    </row>
    <row r="1346" spans="2:13" x14ac:dyDescent="0.2">
      <c r="B1346" s="317"/>
      <c r="C1346" s="317"/>
      <c r="D1346" s="317"/>
      <c r="E1346" s="317"/>
      <c r="F1346" s="317"/>
      <c r="G1346" s="317"/>
      <c r="H1346" s="317"/>
      <c r="I1346" s="317"/>
      <c r="J1346" s="317"/>
      <c r="K1346" s="317"/>
      <c r="L1346" s="179"/>
      <c r="M1346" s="179"/>
    </row>
    <row r="1347" spans="2:13" x14ac:dyDescent="0.2">
      <c r="B1347" s="317"/>
      <c r="C1347" s="317"/>
      <c r="D1347" s="317"/>
      <c r="E1347" s="317"/>
      <c r="F1347" s="317"/>
      <c r="G1347" s="317"/>
      <c r="H1347" s="317"/>
      <c r="I1347" s="317"/>
      <c r="J1347" s="317"/>
      <c r="K1347" s="317"/>
      <c r="L1347" s="179"/>
      <c r="M1347" s="179"/>
    </row>
    <row r="1348" spans="2:13" x14ac:dyDescent="0.2">
      <c r="B1348" s="317"/>
      <c r="C1348" s="317"/>
      <c r="D1348" s="317"/>
      <c r="E1348" s="317"/>
      <c r="F1348" s="317"/>
      <c r="G1348" s="317"/>
      <c r="H1348" s="317"/>
      <c r="I1348" s="317"/>
      <c r="J1348" s="317"/>
      <c r="K1348" s="317"/>
      <c r="L1348" s="179"/>
      <c r="M1348" s="179"/>
    </row>
    <row r="1349" spans="2:13" x14ac:dyDescent="0.2">
      <c r="B1349" s="317"/>
      <c r="C1349" s="317"/>
      <c r="D1349" s="317"/>
      <c r="E1349" s="317"/>
      <c r="F1349" s="317"/>
      <c r="G1349" s="317"/>
      <c r="H1349" s="317"/>
      <c r="I1349" s="317"/>
      <c r="J1349" s="317"/>
      <c r="K1349" s="317"/>
      <c r="L1349" s="179"/>
      <c r="M1349" s="179"/>
    </row>
    <row r="1350" spans="2:13" x14ac:dyDescent="0.2">
      <c r="B1350" s="317"/>
      <c r="C1350" s="317"/>
      <c r="D1350" s="317"/>
      <c r="E1350" s="317"/>
      <c r="F1350" s="317"/>
      <c r="G1350" s="317"/>
      <c r="H1350" s="317"/>
      <c r="I1350" s="317"/>
      <c r="J1350" s="317"/>
      <c r="K1350" s="317"/>
      <c r="L1350" s="179"/>
      <c r="M1350" s="179"/>
    </row>
    <row r="1351" spans="2:13" x14ac:dyDescent="0.2">
      <c r="B1351" s="317"/>
      <c r="C1351" s="317"/>
      <c r="D1351" s="317"/>
      <c r="E1351" s="317"/>
      <c r="F1351" s="317"/>
      <c r="G1351" s="317"/>
      <c r="H1351" s="317"/>
      <c r="I1351" s="317"/>
      <c r="J1351" s="317"/>
      <c r="K1351" s="317"/>
      <c r="L1351" s="179"/>
      <c r="M1351" s="179"/>
    </row>
    <row r="1352" spans="2:13" x14ac:dyDescent="0.2">
      <c r="B1352" s="317"/>
      <c r="C1352" s="317"/>
      <c r="D1352" s="317"/>
      <c r="E1352" s="317"/>
      <c r="F1352" s="317"/>
      <c r="G1352" s="317"/>
      <c r="H1352" s="317"/>
      <c r="I1352" s="317"/>
      <c r="J1352" s="317"/>
      <c r="K1352" s="317"/>
      <c r="L1352" s="179"/>
      <c r="M1352" s="179"/>
    </row>
    <row r="1353" spans="2:13" x14ac:dyDescent="0.2">
      <c r="B1353" s="317"/>
      <c r="C1353" s="317"/>
      <c r="D1353" s="317"/>
      <c r="E1353" s="317"/>
      <c r="F1353" s="317"/>
      <c r="G1353" s="317"/>
      <c r="H1353" s="317"/>
      <c r="I1353" s="317"/>
      <c r="J1353" s="317"/>
      <c r="K1353" s="317"/>
      <c r="L1353" s="179"/>
      <c r="M1353" s="179"/>
    </row>
    <row r="1354" spans="2:13" x14ac:dyDescent="0.2">
      <c r="B1354" s="317"/>
      <c r="C1354" s="317"/>
      <c r="D1354" s="317"/>
      <c r="E1354" s="317"/>
      <c r="F1354" s="317"/>
      <c r="G1354" s="317"/>
      <c r="H1354" s="317"/>
      <c r="I1354" s="317"/>
      <c r="J1354" s="317"/>
      <c r="K1354" s="317"/>
      <c r="L1354" s="179"/>
      <c r="M1354" s="179"/>
    </row>
    <row r="1355" spans="2:13" x14ac:dyDescent="0.2">
      <c r="B1355" s="317"/>
      <c r="C1355" s="317"/>
      <c r="D1355" s="317"/>
      <c r="E1355" s="317"/>
      <c r="F1355" s="317"/>
      <c r="G1355" s="317"/>
      <c r="H1355" s="317"/>
      <c r="I1355" s="317"/>
      <c r="J1355" s="317"/>
      <c r="K1355" s="317"/>
      <c r="L1355" s="179"/>
      <c r="M1355" s="179"/>
    </row>
    <row r="1356" spans="2:13" x14ac:dyDescent="0.2">
      <c r="B1356" s="317"/>
      <c r="C1356" s="317"/>
      <c r="D1356" s="317"/>
      <c r="E1356" s="317"/>
      <c r="F1356" s="317"/>
      <c r="G1356" s="317"/>
      <c r="H1356" s="317"/>
      <c r="I1356" s="317"/>
      <c r="J1356" s="317"/>
      <c r="K1356" s="317"/>
      <c r="L1356" s="179"/>
      <c r="M1356" s="179"/>
    </row>
    <row r="1357" spans="2:13" x14ac:dyDescent="0.2">
      <c r="B1357" s="317"/>
      <c r="C1357" s="317"/>
      <c r="D1357" s="317"/>
      <c r="E1357" s="317"/>
      <c r="F1357" s="317"/>
      <c r="G1357" s="317"/>
      <c r="H1357" s="317"/>
      <c r="I1357" s="317"/>
      <c r="J1357" s="317"/>
      <c r="K1357" s="317"/>
      <c r="L1357" s="179"/>
      <c r="M1357" s="179"/>
    </row>
    <row r="1358" spans="2:13" x14ac:dyDescent="0.2">
      <c r="B1358" s="317"/>
      <c r="C1358" s="317"/>
      <c r="D1358" s="317"/>
      <c r="E1358" s="317"/>
      <c r="F1358" s="317"/>
      <c r="G1358" s="317"/>
      <c r="H1358" s="317"/>
      <c r="I1358" s="317"/>
      <c r="J1358" s="317"/>
      <c r="K1358" s="317"/>
      <c r="L1358" s="179"/>
      <c r="M1358" s="179"/>
    </row>
    <row r="1359" spans="2:13" x14ac:dyDescent="0.2">
      <c r="B1359" s="317"/>
      <c r="C1359" s="317"/>
      <c r="D1359" s="317"/>
      <c r="E1359" s="317"/>
      <c r="F1359" s="317"/>
      <c r="G1359" s="317"/>
      <c r="H1359" s="317"/>
      <c r="I1359" s="317"/>
      <c r="J1359" s="317"/>
      <c r="K1359" s="317"/>
      <c r="L1359" s="179"/>
      <c r="M1359" s="179"/>
    </row>
    <row r="1360" spans="2:13" x14ac:dyDescent="0.2">
      <c r="B1360" s="317"/>
      <c r="C1360" s="317"/>
      <c r="D1360" s="317"/>
      <c r="E1360" s="317"/>
      <c r="F1360" s="317"/>
      <c r="G1360" s="317"/>
      <c r="H1360" s="317"/>
      <c r="I1360" s="317"/>
      <c r="J1360" s="317"/>
      <c r="K1360" s="317"/>
      <c r="L1360" s="179"/>
      <c r="M1360" s="179"/>
    </row>
    <row r="1361" spans="2:13" x14ac:dyDescent="0.2">
      <c r="B1361" s="317"/>
      <c r="C1361" s="317"/>
      <c r="D1361" s="317"/>
      <c r="E1361" s="317"/>
      <c r="F1361" s="317"/>
      <c r="G1361" s="317"/>
      <c r="H1361" s="317"/>
      <c r="I1361" s="317"/>
      <c r="J1361" s="317"/>
      <c r="K1361" s="317"/>
      <c r="L1361" s="179"/>
      <c r="M1361" s="179"/>
    </row>
    <row r="1362" spans="2:13" x14ac:dyDescent="0.2">
      <c r="B1362" s="317"/>
      <c r="C1362" s="317"/>
      <c r="D1362" s="317"/>
      <c r="E1362" s="317"/>
      <c r="F1362" s="317"/>
      <c r="G1362" s="317"/>
      <c r="H1362" s="317"/>
      <c r="I1362" s="317"/>
      <c r="J1362" s="317"/>
      <c r="K1362" s="317"/>
      <c r="L1362" s="179"/>
      <c r="M1362" s="179"/>
    </row>
    <row r="1363" spans="2:13" x14ac:dyDescent="0.2">
      <c r="B1363" s="317"/>
      <c r="C1363" s="317"/>
      <c r="D1363" s="317"/>
      <c r="E1363" s="317"/>
      <c r="F1363" s="317"/>
      <c r="G1363" s="317"/>
      <c r="H1363" s="317"/>
      <c r="I1363" s="317"/>
      <c r="J1363" s="317"/>
      <c r="K1363" s="317"/>
      <c r="L1363" s="179"/>
      <c r="M1363" s="179"/>
    </row>
    <row r="1364" spans="2:13" x14ac:dyDescent="0.2">
      <c r="B1364" s="317"/>
      <c r="C1364" s="317"/>
      <c r="D1364" s="317"/>
      <c r="E1364" s="317"/>
      <c r="F1364" s="317"/>
      <c r="G1364" s="317"/>
      <c r="H1364" s="317"/>
      <c r="I1364" s="317"/>
      <c r="J1364" s="317"/>
      <c r="K1364" s="317"/>
      <c r="L1364" s="179"/>
      <c r="M1364" s="179"/>
    </row>
    <row r="1365" spans="2:13" x14ac:dyDescent="0.2">
      <c r="B1365" s="317"/>
      <c r="C1365" s="317"/>
      <c r="D1365" s="317"/>
      <c r="E1365" s="317"/>
      <c r="F1365" s="317"/>
      <c r="G1365" s="317"/>
      <c r="H1365" s="317"/>
      <c r="I1365" s="317"/>
      <c r="J1365" s="317"/>
      <c r="K1365" s="317"/>
      <c r="L1365" s="179"/>
      <c r="M1365" s="179"/>
    </row>
    <row r="1366" spans="2:13" x14ac:dyDescent="0.2">
      <c r="B1366" s="317"/>
      <c r="C1366" s="317"/>
      <c r="D1366" s="317"/>
      <c r="E1366" s="317"/>
      <c r="F1366" s="317"/>
      <c r="G1366" s="317"/>
      <c r="H1366" s="317"/>
      <c r="I1366" s="317"/>
      <c r="J1366" s="317"/>
      <c r="K1366" s="317"/>
      <c r="L1366" s="179"/>
      <c r="M1366" s="179"/>
    </row>
    <row r="1367" spans="2:13" x14ac:dyDescent="0.2">
      <c r="B1367" s="317"/>
      <c r="C1367" s="317"/>
      <c r="D1367" s="317"/>
      <c r="E1367" s="317"/>
      <c r="F1367" s="317"/>
      <c r="G1367" s="317"/>
      <c r="H1367" s="317"/>
      <c r="I1367" s="317"/>
      <c r="J1367" s="317"/>
      <c r="K1367" s="317"/>
      <c r="L1367" s="179"/>
      <c r="M1367" s="179"/>
    </row>
    <row r="1368" spans="2:13" x14ac:dyDescent="0.2">
      <c r="B1368" s="317"/>
      <c r="C1368" s="317"/>
      <c r="D1368" s="317"/>
      <c r="E1368" s="317"/>
      <c r="F1368" s="317"/>
      <c r="G1368" s="317"/>
      <c r="H1368" s="317"/>
      <c r="I1368" s="317"/>
      <c r="J1368" s="317"/>
      <c r="K1368" s="317"/>
      <c r="L1368" s="179"/>
      <c r="M1368" s="179"/>
    </row>
    <row r="1369" spans="2:13" x14ac:dyDescent="0.2">
      <c r="B1369" s="317"/>
      <c r="C1369" s="317"/>
      <c r="D1369" s="317"/>
      <c r="E1369" s="317"/>
      <c r="F1369" s="317"/>
      <c r="G1369" s="317"/>
      <c r="H1369" s="317"/>
      <c r="I1369" s="317"/>
      <c r="J1369" s="317"/>
      <c r="K1369" s="317"/>
      <c r="L1369" s="179"/>
      <c r="M1369" s="179"/>
    </row>
    <row r="1370" spans="2:13" x14ac:dyDescent="0.2">
      <c r="B1370" s="317"/>
      <c r="C1370" s="317"/>
      <c r="D1370" s="317"/>
      <c r="E1370" s="317"/>
      <c r="F1370" s="317"/>
      <c r="G1370" s="317"/>
      <c r="H1370" s="317"/>
      <c r="I1370" s="317"/>
      <c r="J1370" s="317"/>
      <c r="K1370" s="317"/>
      <c r="L1370" s="179"/>
      <c r="M1370" s="179"/>
    </row>
    <row r="1371" spans="2:13" x14ac:dyDescent="0.2">
      <c r="B1371" s="317"/>
      <c r="C1371" s="317"/>
      <c r="D1371" s="317"/>
      <c r="E1371" s="317"/>
      <c r="F1371" s="317"/>
      <c r="G1371" s="317"/>
      <c r="H1371" s="317"/>
      <c r="I1371" s="317"/>
      <c r="J1371" s="317"/>
      <c r="K1371" s="317"/>
      <c r="L1371" s="179"/>
      <c r="M1371" s="179"/>
    </row>
    <row r="1372" spans="2:13" x14ac:dyDescent="0.2">
      <c r="B1372" s="317"/>
      <c r="C1372" s="317"/>
      <c r="D1372" s="317"/>
      <c r="E1372" s="317"/>
      <c r="F1372" s="317"/>
      <c r="G1372" s="317"/>
      <c r="H1372" s="317"/>
      <c r="I1372" s="317"/>
      <c r="J1372" s="317"/>
      <c r="K1372" s="317"/>
      <c r="L1372" s="179"/>
      <c r="M1372" s="179"/>
    </row>
    <row r="1373" spans="2:13" x14ac:dyDescent="0.2">
      <c r="B1373" s="317"/>
      <c r="C1373" s="317"/>
      <c r="D1373" s="317"/>
      <c r="E1373" s="317"/>
      <c r="F1373" s="317"/>
      <c r="G1373" s="317"/>
      <c r="H1373" s="317"/>
      <c r="I1373" s="317"/>
      <c r="J1373" s="317"/>
      <c r="K1373" s="317"/>
      <c r="L1373" s="179"/>
      <c r="M1373" s="179"/>
    </row>
    <row r="1374" spans="2:13" x14ac:dyDescent="0.2">
      <c r="B1374" s="317"/>
      <c r="C1374" s="317"/>
      <c r="D1374" s="317"/>
      <c r="E1374" s="317"/>
      <c r="F1374" s="317"/>
      <c r="G1374" s="317"/>
      <c r="H1374" s="317"/>
      <c r="I1374" s="317"/>
      <c r="J1374" s="317"/>
      <c r="K1374" s="317"/>
      <c r="L1374" s="179"/>
      <c r="M1374" s="179"/>
    </row>
    <row r="1375" spans="2:13" x14ac:dyDescent="0.2">
      <c r="B1375" s="317"/>
      <c r="C1375" s="317"/>
      <c r="D1375" s="317"/>
      <c r="E1375" s="317"/>
      <c r="F1375" s="317"/>
      <c r="G1375" s="317"/>
      <c r="H1375" s="317"/>
      <c r="I1375" s="317"/>
      <c r="J1375" s="317"/>
      <c r="K1375" s="317"/>
      <c r="L1375" s="179"/>
      <c r="M1375" s="179"/>
    </row>
    <row r="1376" spans="2:13" x14ac:dyDescent="0.2">
      <c r="B1376" s="317"/>
      <c r="C1376" s="317"/>
      <c r="D1376" s="317"/>
      <c r="E1376" s="317"/>
      <c r="F1376" s="317"/>
      <c r="G1376" s="317"/>
      <c r="H1376" s="317"/>
      <c r="I1376" s="317"/>
      <c r="J1376" s="317"/>
      <c r="K1376" s="317"/>
      <c r="L1376" s="179"/>
      <c r="M1376" s="179"/>
    </row>
    <row r="1377" spans="2:13" x14ac:dyDescent="0.2">
      <c r="B1377" s="317"/>
      <c r="C1377" s="317"/>
      <c r="D1377" s="317"/>
      <c r="E1377" s="317"/>
      <c r="F1377" s="317"/>
      <c r="G1377" s="317"/>
      <c r="H1377" s="317"/>
      <c r="I1377" s="317"/>
      <c r="J1377" s="317"/>
      <c r="K1377" s="317"/>
      <c r="L1377" s="179"/>
      <c r="M1377" s="179"/>
    </row>
    <row r="1378" spans="2:13" x14ac:dyDescent="0.2">
      <c r="B1378" s="317"/>
      <c r="C1378" s="317"/>
      <c r="D1378" s="317"/>
      <c r="E1378" s="317"/>
      <c r="F1378" s="317"/>
      <c r="G1378" s="317"/>
      <c r="H1378" s="317"/>
      <c r="I1378" s="317"/>
      <c r="J1378" s="317"/>
      <c r="K1378" s="317"/>
      <c r="L1378" s="179"/>
      <c r="M1378" s="179"/>
    </row>
    <row r="1379" spans="2:13" x14ac:dyDescent="0.2">
      <c r="B1379" s="317"/>
      <c r="C1379" s="317"/>
      <c r="D1379" s="317"/>
      <c r="E1379" s="317"/>
      <c r="F1379" s="317"/>
      <c r="G1379" s="317"/>
      <c r="H1379" s="317"/>
      <c r="I1379" s="317"/>
      <c r="J1379" s="317"/>
      <c r="K1379" s="317"/>
      <c r="L1379" s="179"/>
      <c r="M1379" s="179"/>
    </row>
    <row r="1380" spans="2:13" x14ac:dyDescent="0.2">
      <c r="B1380" s="317"/>
      <c r="C1380" s="317"/>
      <c r="D1380" s="317"/>
      <c r="E1380" s="317"/>
      <c r="F1380" s="317"/>
      <c r="G1380" s="317"/>
      <c r="H1380" s="317"/>
      <c r="I1380" s="317"/>
      <c r="J1380" s="317"/>
      <c r="K1380" s="317"/>
      <c r="L1380" s="179"/>
      <c r="M1380" s="179"/>
    </row>
    <row r="1381" spans="2:13" x14ac:dyDescent="0.2">
      <c r="B1381" s="317"/>
      <c r="C1381" s="317"/>
      <c r="D1381" s="317"/>
      <c r="E1381" s="317"/>
      <c r="F1381" s="317"/>
      <c r="G1381" s="317"/>
      <c r="H1381" s="317"/>
      <c r="I1381" s="317"/>
      <c r="J1381" s="317"/>
      <c r="K1381" s="317"/>
      <c r="L1381" s="179"/>
      <c r="M1381" s="179"/>
    </row>
    <row r="1382" spans="2:13" x14ac:dyDescent="0.2">
      <c r="B1382" s="317"/>
      <c r="C1382" s="317"/>
      <c r="D1382" s="317"/>
      <c r="E1382" s="317"/>
      <c r="F1382" s="317"/>
      <c r="G1382" s="317"/>
      <c r="H1382" s="317"/>
      <c r="I1382" s="317"/>
      <c r="J1382" s="317"/>
      <c r="K1382" s="317"/>
      <c r="L1382" s="179"/>
      <c r="M1382" s="179"/>
    </row>
    <row r="1383" spans="2:13" x14ac:dyDescent="0.2">
      <c r="B1383" s="317"/>
      <c r="C1383" s="317"/>
      <c r="D1383" s="317"/>
      <c r="E1383" s="317"/>
      <c r="F1383" s="317"/>
      <c r="G1383" s="317"/>
      <c r="H1383" s="317"/>
      <c r="I1383" s="317"/>
      <c r="J1383" s="317"/>
      <c r="K1383" s="317"/>
      <c r="L1383" s="179"/>
      <c r="M1383" s="179"/>
    </row>
    <row r="1384" spans="2:13" x14ac:dyDescent="0.2">
      <c r="B1384" s="317"/>
      <c r="C1384" s="317"/>
      <c r="D1384" s="317"/>
      <c r="E1384" s="317"/>
      <c r="F1384" s="317"/>
      <c r="G1384" s="317"/>
      <c r="H1384" s="317"/>
      <c r="I1384" s="317"/>
      <c r="J1384" s="317"/>
      <c r="K1384" s="317"/>
      <c r="L1384" s="179"/>
      <c r="M1384" s="179"/>
    </row>
    <row r="1385" spans="2:13" x14ac:dyDescent="0.2">
      <c r="B1385" s="317"/>
      <c r="C1385" s="317"/>
      <c r="D1385" s="317"/>
      <c r="E1385" s="317"/>
      <c r="F1385" s="317"/>
      <c r="G1385" s="317"/>
      <c r="H1385" s="317"/>
      <c r="I1385" s="317"/>
      <c r="J1385" s="317"/>
      <c r="K1385" s="317"/>
      <c r="L1385" s="179"/>
      <c r="M1385" s="179"/>
    </row>
    <row r="1386" spans="2:13" x14ac:dyDescent="0.2">
      <c r="B1386" s="317"/>
      <c r="C1386" s="317"/>
      <c r="D1386" s="317"/>
      <c r="E1386" s="317"/>
      <c r="F1386" s="317"/>
      <c r="G1386" s="317"/>
      <c r="H1386" s="317"/>
      <c r="I1386" s="317"/>
      <c r="J1386" s="317"/>
      <c r="K1386" s="317"/>
      <c r="L1386" s="179"/>
      <c r="M1386" s="179"/>
    </row>
    <row r="1387" spans="2:13" x14ac:dyDescent="0.2">
      <c r="B1387" s="317"/>
      <c r="C1387" s="317"/>
      <c r="D1387" s="317"/>
      <c r="E1387" s="317"/>
      <c r="F1387" s="317"/>
      <c r="G1387" s="317"/>
      <c r="H1387" s="317"/>
      <c r="I1387" s="317"/>
      <c r="J1387" s="317"/>
      <c r="K1387" s="317"/>
      <c r="L1387" s="179"/>
      <c r="M1387" s="179"/>
    </row>
    <row r="1388" spans="2:13" x14ac:dyDescent="0.2">
      <c r="B1388" s="317"/>
      <c r="C1388" s="317"/>
      <c r="D1388" s="317"/>
      <c r="E1388" s="317"/>
      <c r="F1388" s="317"/>
      <c r="G1388" s="317"/>
      <c r="H1388" s="317"/>
      <c r="I1388" s="317"/>
      <c r="J1388" s="317"/>
      <c r="K1388" s="317"/>
      <c r="L1388" s="179"/>
      <c r="M1388" s="179"/>
    </row>
    <row r="1389" spans="2:13" x14ac:dyDescent="0.2">
      <c r="B1389" s="317"/>
      <c r="C1389" s="317"/>
      <c r="D1389" s="317"/>
      <c r="E1389" s="317"/>
      <c r="F1389" s="317"/>
      <c r="G1389" s="317"/>
      <c r="H1389" s="317"/>
      <c r="I1389" s="317"/>
      <c r="J1389" s="317"/>
      <c r="K1389" s="317"/>
      <c r="L1389" s="179"/>
      <c r="M1389" s="179"/>
    </row>
    <row r="1390" spans="2:13" x14ac:dyDescent="0.2">
      <c r="B1390" s="317"/>
      <c r="C1390" s="317"/>
      <c r="D1390" s="317"/>
      <c r="E1390" s="317"/>
      <c r="F1390" s="317"/>
      <c r="G1390" s="317"/>
      <c r="H1390" s="317"/>
      <c r="I1390" s="317"/>
      <c r="J1390" s="317"/>
      <c r="K1390" s="317"/>
      <c r="L1390" s="179"/>
      <c r="M1390" s="179"/>
    </row>
    <row r="1391" spans="2:13" x14ac:dyDescent="0.2">
      <c r="B1391" s="317"/>
      <c r="C1391" s="317"/>
      <c r="D1391" s="317"/>
      <c r="E1391" s="317"/>
      <c r="F1391" s="317"/>
      <c r="G1391" s="317"/>
      <c r="H1391" s="317"/>
      <c r="I1391" s="317"/>
      <c r="J1391" s="317"/>
      <c r="K1391" s="317"/>
      <c r="L1391" s="179"/>
      <c r="M1391" s="179"/>
    </row>
    <row r="1392" spans="2:13" x14ac:dyDescent="0.2">
      <c r="B1392" s="317"/>
      <c r="C1392" s="317"/>
      <c r="D1392" s="317"/>
      <c r="E1392" s="317"/>
      <c r="F1392" s="317"/>
      <c r="G1392" s="317"/>
      <c r="H1392" s="317"/>
      <c r="I1392" s="317"/>
      <c r="J1392" s="317"/>
      <c r="K1392" s="317"/>
      <c r="L1392" s="179"/>
      <c r="M1392" s="179"/>
    </row>
    <row r="1393" spans="2:13" x14ac:dyDescent="0.2">
      <c r="B1393" s="317"/>
      <c r="C1393" s="317"/>
      <c r="D1393" s="317"/>
      <c r="E1393" s="317"/>
      <c r="F1393" s="317"/>
      <c r="G1393" s="317"/>
      <c r="H1393" s="317"/>
      <c r="I1393" s="317"/>
      <c r="J1393" s="317"/>
      <c r="K1393" s="317"/>
      <c r="L1393" s="179"/>
      <c r="M1393" s="179"/>
    </row>
    <row r="1394" spans="2:13" x14ac:dyDescent="0.2">
      <c r="B1394" s="317"/>
      <c r="C1394" s="317"/>
      <c r="D1394" s="317"/>
      <c r="E1394" s="317"/>
      <c r="F1394" s="317"/>
      <c r="G1394" s="317"/>
      <c r="H1394" s="317"/>
      <c r="I1394" s="317"/>
      <c r="J1394" s="317"/>
      <c r="K1394" s="317"/>
      <c r="L1394" s="179"/>
      <c r="M1394" s="179"/>
    </row>
    <row r="1395" spans="2:13" x14ac:dyDescent="0.2">
      <c r="B1395" s="317"/>
      <c r="C1395" s="317"/>
      <c r="D1395" s="317"/>
      <c r="E1395" s="317"/>
      <c r="F1395" s="317"/>
      <c r="G1395" s="317"/>
      <c r="H1395" s="317"/>
      <c r="I1395" s="317"/>
      <c r="J1395" s="317"/>
      <c r="K1395" s="317"/>
      <c r="L1395" s="179"/>
      <c r="M1395" s="179"/>
    </row>
    <row r="1396" spans="2:13" x14ac:dyDescent="0.2">
      <c r="B1396" s="317"/>
      <c r="C1396" s="317"/>
      <c r="D1396" s="317"/>
      <c r="E1396" s="317"/>
      <c r="F1396" s="317"/>
      <c r="G1396" s="317"/>
      <c r="H1396" s="317"/>
      <c r="I1396" s="317"/>
      <c r="J1396" s="317"/>
      <c r="K1396" s="317"/>
      <c r="L1396" s="179"/>
      <c r="M1396" s="179"/>
    </row>
    <row r="1397" spans="2:13" x14ac:dyDescent="0.2">
      <c r="B1397" s="317"/>
      <c r="C1397" s="317"/>
      <c r="D1397" s="317"/>
      <c r="E1397" s="317"/>
      <c r="F1397" s="317"/>
      <c r="G1397" s="317"/>
      <c r="H1397" s="317"/>
      <c r="I1397" s="317"/>
      <c r="J1397" s="317"/>
      <c r="K1397" s="317"/>
      <c r="L1397" s="179"/>
      <c r="M1397" s="179"/>
    </row>
    <row r="1398" spans="2:13" x14ac:dyDescent="0.2">
      <c r="B1398" s="317"/>
      <c r="C1398" s="317"/>
      <c r="D1398" s="317"/>
      <c r="E1398" s="317"/>
      <c r="F1398" s="317"/>
      <c r="G1398" s="317"/>
      <c r="H1398" s="317"/>
      <c r="I1398" s="317"/>
      <c r="J1398" s="317"/>
      <c r="K1398" s="317"/>
      <c r="L1398" s="179"/>
      <c r="M1398" s="179"/>
    </row>
    <row r="1399" spans="2:13" x14ac:dyDescent="0.2">
      <c r="B1399" s="317"/>
      <c r="C1399" s="317"/>
      <c r="D1399" s="317"/>
      <c r="E1399" s="317"/>
      <c r="F1399" s="317"/>
      <c r="G1399" s="317"/>
      <c r="H1399" s="317"/>
      <c r="I1399" s="317"/>
      <c r="J1399" s="317"/>
      <c r="K1399" s="317"/>
      <c r="L1399" s="179"/>
      <c r="M1399" s="179"/>
    </row>
    <row r="1400" spans="2:13" x14ac:dyDescent="0.2">
      <c r="B1400" s="317"/>
      <c r="C1400" s="317"/>
      <c r="D1400" s="317"/>
      <c r="E1400" s="317"/>
      <c r="F1400" s="317"/>
      <c r="G1400" s="317"/>
      <c r="H1400" s="317"/>
      <c r="I1400" s="317"/>
      <c r="J1400" s="317"/>
      <c r="K1400" s="317"/>
      <c r="L1400" s="179"/>
      <c r="M1400" s="179"/>
    </row>
    <row r="1401" spans="2:13" x14ac:dyDescent="0.2">
      <c r="B1401" s="317"/>
      <c r="C1401" s="317"/>
      <c r="D1401" s="317"/>
      <c r="E1401" s="317"/>
      <c r="F1401" s="317"/>
      <c r="G1401" s="317"/>
      <c r="H1401" s="317"/>
      <c r="I1401" s="317"/>
      <c r="J1401" s="317"/>
      <c r="K1401" s="317"/>
      <c r="L1401" s="179"/>
      <c r="M1401" s="179"/>
    </row>
    <row r="1402" spans="2:13" x14ac:dyDescent="0.2">
      <c r="B1402" s="317"/>
      <c r="C1402" s="317"/>
      <c r="D1402" s="317"/>
      <c r="E1402" s="317"/>
      <c r="F1402" s="317"/>
      <c r="G1402" s="317"/>
      <c r="H1402" s="317"/>
      <c r="I1402" s="317"/>
      <c r="J1402" s="317"/>
      <c r="K1402" s="317"/>
      <c r="L1402" s="179"/>
      <c r="M1402" s="179"/>
    </row>
    <row r="1403" spans="2:13" x14ac:dyDescent="0.2">
      <c r="B1403" s="317"/>
      <c r="C1403" s="317"/>
      <c r="D1403" s="317"/>
      <c r="E1403" s="317"/>
      <c r="F1403" s="317"/>
      <c r="G1403" s="317"/>
      <c r="H1403" s="317"/>
      <c r="I1403" s="317"/>
      <c r="J1403" s="317"/>
      <c r="K1403" s="317"/>
      <c r="L1403" s="179"/>
      <c r="M1403" s="179"/>
    </row>
    <row r="1404" spans="2:13" x14ac:dyDescent="0.2">
      <c r="B1404" s="317"/>
      <c r="C1404" s="317"/>
      <c r="D1404" s="317"/>
      <c r="E1404" s="317"/>
      <c r="F1404" s="317"/>
      <c r="G1404" s="317"/>
      <c r="H1404" s="317"/>
      <c r="I1404" s="317"/>
      <c r="J1404" s="317"/>
      <c r="K1404" s="317"/>
      <c r="L1404" s="179"/>
      <c r="M1404" s="179"/>
    </row>
    <row r="1405" spans="2:13" x14ac:dyDescent="0.2">
      <c r="B1405" s="317"/>
      <c r="C1405" s="317"/>
      <c r="D1405" s="317"/>
      <c r="E1405" s="317"/>
      <c r="F1405" s="317"/>
      <c r="G1405" s="317"/>
      <c r="H1405" s="317"/>
      <c r="I1405" s="317"/>
      <c r="J1405" s="317"/>
      <c r="K1405" s="317"/>
      <c r="L1405" s="179"/>
      <c r="M1405" s="179"/>
    </row>
    <row r="1406" spans="2:13" x14ac:dyDescent="0.2">
      <c r="B1406" s="317"/>
      <c r="C1406" s="317"/>
      <c r="D1406" s="317"/>
      <c r="E1406" s="317"/>
      <c r="F1406" s="317"/>
      <c r="G1406" s="317"/>
      <c r="H1406" s="317"/>
      <c r="I1406" s="317"/>
      <c r="J1406" s="317"/>
      <c r="K1406" s="317"/>
      <c r="L1406" s="179"/>
      <c r="M1406" s="179"/>
    </row>
    <row r="1407" spans="2:13" x14ac:dyDescent="0.2">
      <c r="B1407" s="317"/>
      <c r="C1407" s="317"/>
      <c r="D1407" s="317"/>
      <c r="E1407" s="317"/>
      <c r="F1407" s="317"/>
      <c r="G1407" s="317"/>
      <c r="H1407" s="317"/>
      <c r="I1407" s="317"/>
      <c r="J1407" s="317"/>
      <c r="K1407" s="317"/>
      <c r="L1407" s="179"/>
      <c r="M1407" s="179"/>
    </row>
    <row r="1408" spans="2:13" x14ac:dyDescent="0.2">
      <c r="B1408" s="317"/>
      <c r="C1408" s="317"/>
      <c r="D1408" s="317"/>
      <c r="E1408" s="317"/>
      <c r="F1408" s="317"/>
      <c r="G1408" s="317"/>
      <c r="H1408" s="317"/>
      <c r="I1408" s="317"/>
      <c r="J1408" s="317"/>
      <c r="K1408" s="317"/>
      <c r="L1408" s="179"/>
      <c r="M1408" s="179"/>
    </row>
    <row r="1409" spans="2:13" x14ac:dyDescent="0.2">
      <c r="B1409" s="317"/>
      <c r="C1409" s="317"/>
      <c r="D1409" s="317"/>
      <c r="E1409" s="317"/>
      <c r="F1409" s="317"/>
      <c r="G1409" s="317"/>
      <c r="H1409" s="317"/>
      <c r="I1409" s="317"/>
      <c r="J1409" s="317"/>
      <c r="K1409" s="317"/>
      <c r="L1409" s="179"/>
      <c r="M1409" s="179"/>
    </row>
    <row r="1410" spans="2:13" x14ac:dyDescent="0.2">
      <c r="B1410" s="317"/>
      <c r="C1410" s="317"/>
      <c r="D1410" s="317"/>
      <c r="E1410" s="317"/>
      <c r="F1410" s="317"/>
      <c r="G1410" s="317"/>
      <c r="H1410" s="317"/>
      <c r="I1410" s="317"/>
      <c r="J1410" s="317"/>
      <c r="K1410" s="317"/>
      <c r="L1410" s="179"/>
      <c r="M1410" s="179"/>
    </row>
    <row r="1411" spans="2:13" x14ac:dyDescent="0.2">
      <c r="B1411" s="317"/>
      <c r="C1411" s="317"/>
      <c r="D1411" s="317"/>
      <c r="E1411" s="317"/>
      <c r="F1411" s="317"/>
      <c r="G1411" s="317"/>
      <c r="H1411" s="317"/>
      <c r="I1411" s="317"/>
      <c r="J1411" s="317"/>
      <c r="K1411" s="317"/>
      <c r="L1411" s="179"/>
      <c r="M1411" s="179"/>
    </row>
    <row r="1412" spans="2:13" x14ac:dyDescent="0.2">
      <c r="B1412" s="317"/>
      <c r="C1412" s="317"/>
      <c r="D1412" s="317"/>
      <c r="E1412" s="317"/>
      <c r="F1412" s="317"/>
      <c r="G1412" s="317"/>
      <c r="H1412" s="317"/>
      <c r="I1412" s="317"/>
      <c r="J1412" s="317"/>
      <c r="K1412" s="317"/>
      <c r="L1412" s="179"/>
      <c r="M1412" s="179"/>
    </row>
    <row r="1413" spans="2:13" x14ac:dyDescent="0.2">
      <c r="B1413" s="317"/>
      <c r="C1413" s="317"/>
      <c r="D1413" s="317"/>
      <c r="E1413" s="317"/>
      <c r="F1413" s="317"/>
      <c r="G1413" s="317"/>
      <c r="H1413" s="317"/>
      <c r="I1413" s="317"/>
      <c r="J1413" s="317"/>
      <c r="K1413" s="317"/>
      <c r="L1413" s="179"/>
      <c r="M1413" s="179"/>
    </row>
    <row r="1414" spans="2:13" x14ac:dyDescent="0.2">
      <c r="B1414" s="317"/>
      <c r="C1414" s="317"/>
      <c r="D1414" s="317"/>
      <c r="E1414" s="317"/>
      <c r="F1414" s="317"/>
      <c r="G1414" s="317"/>
      <c r="H1414" s="317"/>
      <c r="I1414" s="317"/>
      <c r="J1414" s="317"/>
      <c r="K1414" s="317"/>
      <c r="L1414" s="179"/>
      <c r="M1414" s="179"/>
    </row>
    <row r="1415" spans="2:13" x14ac:dyDescent="0.2">
      <c r="B1415" s="317"/>
      <c r="C1415" s="317"/>
      <c r="D1415" s="317"/>
      <c r="E1415" s="317"/>
      <c r="F1415" s="317"/>
      <c r="G1415" s="317"/>
      <c r="H1415" s="317"/>
      <c r="I1415" s="317"/>
      <c r="J1415" s="317"/>
      <c r="K1415" s="317"/>
      <c r="L1415" s="179"/>
      <c r="M1415" s="179"/>
    </row>
    <row r="1416" spans="2:13" x14ac:dyDescent="0.2">
      <c r="B1416" s="317"/>
      <c r="C1416" s="317"/>
      <c r="D1416" s="317"/>
      <c r="E1416" s="317"/>
      <c r="F1416" s="317"/>
      <c r="G1416" s="317"/>
      <c r="H1416" s="317"/>
      <c r="I1416" s="317"/>
      <c r="J1416" s="317"/>
      <c r="K1416" s="317"/>
      <c r="L1416" s="179"/>
      <c r="M1416" s="179"/>
    </row>
    <row r="1417" spans="2:13" x14ac:dyDescent="0.2">
      <c r="B1417" s="317"/>
      <c r="C1417" s="317"/>
      <c r="D1417" s="317"/>
      <c r="E1417" s="317"/>
      <c r="F1417" s="317"/>
      <c r="G1417" s="317"/>
      <c r="H1417" s="317"/>
      <c r="I1417" s="317"/>
      <c r="J1417" s="317"/>
      <c r="K1417" s="317"/>
      <c r="L1417" s="179"/>
      <c r="M1417" s="179"/>
    </row>
    <row r="1418" spans="2:13" x14ac:dyDescent="0.2">
      <c r="B1418" s="317"/>
      <c r="C1418" s="317"/>
      <c r="D1418" s="317"/>
      <c r="E1418" s="317"/>
      <c r="F1418" s="317"/>
      <c r="G1418" s="317"/>
      <c r="H1418" s="317"/>
      <c r="I1418" s="317"/>
      <c r="J1418" s="317"/>
      <c r="K1418" s="317"/>
      <c r="L1418" s="179"/>
      <c r="M1418" s="179"/>
    </row>
    <row r="1419" spans="2:13" x14ac:dyDescent="0.2">
      <c r="B1419" s="317"/>
      <c r="C1419" s="317"/>
      <c r="D1419" s="317"/>
      <c r="E1419" s="317"/>
      <c r="F1419" s="317"/>
      <c r="G1419" s="317"/>
      <c r="H1419" s="317"/>
      <c r="I1419" s="317"/>
      <c r="J1419" s="317"/>
      <c r="K1419" s="317"/>
      <c r="L1419" s="179"/>
      <c r="M1419" s="179"/>
    </row>
    <row r="1420" spans="2:13" x14ac:dyDescent="0.2">
      <c r="B1420" s="317"/>
      <c r="C1420" s="317"/>
      <c r="D1420" s="317"/>
      <c r="E1420" s="317"/>
      <c r="F1420" s="317"/>
      <c r="G1420" s="317"/>
      <c r="H1420" s="317"/>
      <c r="I1420" s="317"/>
      <c r="J1420" s="317"/>
      <c r="K1420" s="317"/>
      <c r="L1420" s="179"/>
      <c r="M1420" s="179"/>
    </row>
    <row r="1421" spans="2:13" x14ac:dyDescent="0.2">
      <c r="B1421" s="317"/>
      <c r="C1421" s="317"/>
      <c r="D1421" s="317"/>
      <c r="E1421" s="317"/>
      <c r="F1421" s="317"/>
      <c r="G1421" s="317"/>
      <c r="H1421" s="317"/>
      <c r="I1421" s="317"/>
      <c r="J1421" s="317"/>
      <c r="K1421" s="317"/>
      <c r="L1421" s="179"/>
      <c r="M1421" s="179"/>
    </row>
    <row r="1422" spans="2:13" x14ac:dyDescent="0.2">
      <c r="B1422" s="317"/>
      <c r="C1422" s="317"/>
      <c r="D1422" s="317"/>
      <c r="E1422" s="317"/>
      <c r="F1422" s="317"/>
      <c r="G1422" s="317"/>
      <c r="H1422" s="317"/>
      <c r="I1422" s="317"/>
      <c r="J1422" s="317"/>
      <c r="K1422" s="317"/>
      <c r="L1422" s="179"/>
      <c r="M1422" s="179"/>
    </row>
    <row r="1423" spans="2:13" x14ac:dyDescent="0.2">
      <c r="B1423" s="317"/>
      <c r="C1423" s="317"/>
      <c r="D1423" s="317"/>
      <c r="E1423" s="317"/>
      <c r="F1423" s="317"/>
      <c r="G1423" s="317"/>
      <c r="H1423" s="317"/>
      <c r="I1423" s="317"/>
      <c r="J1423" s="317"/>
      <c r="K1423" s="317"/>
      <c r="L1423" s="179"/>
      <c r="M1423" s="179"/>
    </row>
    <row r="1424" spans="2:13" x14ac:dyDescent="0.2">
      <c r="B1424" s="317"/>
      <c r="C1424" s="317"/>
      <c r="D1424" s="317"/>
      <c r="E1424" s="317"/>
      <c r="F1424" s="317"/>
      <c r="G1424" s="317"/>
      <c r="H1424" s="317"/>
      <c r="I1424" s="317"/>
      <c r="J1424" s="317"/>
      <c r="K1424" s="317"/>
      <c r="L1424" s="179"/>
      <c r="M1424" s="179"/>
    </row>
    <row r="1425" spans="2:13" x14ac:dyDescent="0.2">
      <c r="B1425" s="317"/>
      <c r="C1425" s="317"/>
      <c r="D1425" s="317"/>
      <c r="E1425" s="317"/>
      <c r="F1425" s="317"/>
      <c r="G1425" s="317"/>
      <c r="H1425" s="317"/>
      <c r="I1425" s="317"/>
      <c r="J1425" s="317"/>
      <c r="K1425" s="317"/>
      <c r="L1425" s="179"/>
      <c r="M1425" s="179"/>
    </row>
    <row r="1426" spans="2:13" x14ac:dyDescent="0.2">
      <c r="B1426" s="317"/>
      <c r="C1426" s="317"/>
      <c r="D1426" s="317"/>
      <c r="E1426" s="317"/>
      <c r="F1426" s="317"/>
      <c r="G1426" s="317"/>
      <c r="H1426" s="317"/>
      <c r="I1426" s="317"/>
      <c r="J1426" s="317"/>
      <c r="K1426" s="317"/>
      <c r="L1426" s="179"/>
      <c r="M1426" s="179"/>
    </row>
    <row r="1427" spans="2:13" x14ac:dyDescent="0.2">
      <c r="B1427" s="317"/>
      <c r="C1427" s="317"/>
      <c r="D1427" s="317"/>
      <c r="E1427" s="317"/>
      <c r="F1427" s="317"/>
      <c r="G1427" s="317"/>
      <c r="H1427" s="317"/>
      <c r="I1427" s="317"/>
      <c r="J1427" s="317"/>
      <c r="K1427" s="317"/>
      <c r="L1427" s="179"/>
      <c r="M1427" s="179"/>
    </row>
    <row r="1428" spans="2:13" x14ac:dyDescent="0.2">
      <c r="B1428" s="317"/>
      <c r="C1428" s="317"/>
      <c r="D1428" s="317"/>
      <c r="E1428" s="317"/>
      <c r="F1428" s="317"/>
      <c r="G1428" s="317"/>
      <c r="H1428" s="317"/>
      <c r="I1428" s="317"/>
      <c r="J1428" s="317"/>
      <c r="K1428" s="317"/>
      <c r="L1428" s="179"/>
      <c r="M1428" s="179"/>
    </row>
    <row r="1429" spans="2:13" x14ac:dyDescent="0.2">
      <c r="B1429" s="317"/>
      <c r="C1429" s="317"/>
      <c r="D1429" s="317"/>
      <c r="E1429" s="317"/>
      <c r="F1429" s="317"/>
      <c r="G1429" s="317"/>
      <c r="H1429" s="317"/>
      <c r="I1429" s="317"/>
      <c r="J1429" s="317"/>
      <c r="K1429" s="317"/>
      <c r="L1429" s="179"/>
      <c r="M1429" s="179"/>
    </row>
    <row r="1430" spans="2:13" x14ac:dyDescent="0.2">
      <c r="B1430" s="317"/>
      <c r="C1430" s="317"/>
      <c r="D1430" s="317"/>
      <c r="E1430" s="317"/>
      <c r="F1430" s="317"/>
      <c r="G1430" s="317"/>
      <c r="H1430" s="317"/>
      <c r="I1430" s="317"/>
      <c r="J1430" s="317"/>
      <c r="K1430" s="317"/>
      <c r="L1430" s="179"/>
      <c r="M1430" s="179"/>
    </row>
    <row r="1431" spans="2:13" x14ac:dyDescent="0.2">
      <c r="B1431" s="317"/>
      <c r="C1431" s="317"/>
      <c r="D1431" s="317"/>
      <c r="E1431" s="317"/>
      <c r="F1431" s="317"/>
      <c r="G1431" s="317"/>
      <c r="H1431" s="317"/>
      <c r="I1431" s="317"/>
      <c r="J1431" s="317"/>
      <c r="K1431" s="317"/>
      <c r="L1431" s="179"/>
      <c r="M1431" s="179"/>
    </row>
    <row r="1432" spans="2:13" x14ac:dyDescent="0.2">
      <c r="B1432" s="317"/>
      <c r="C1432" s="317"/>
      <c r="D1432" s="317"/>
      <c r="E1432" s="317"/>
      <c r="F1432" s="317"/>
      <c r="G1432" s="317"/>
      <c r="H1432" s="317"/>
      <c r="I1432" s="317"/>
      <c r="J1432" s="317"/>
      <c r="K1432" s="317"/>
      <c r="L1432" s="179"/>
      <c r="M1432" s="179"/>
    </row>
    <row r="1433" spans="2:13" x14ac:dyDescent="0.2">
      <c r="B1433" s="317"/>
      <c r="C1433" s="317"/>
      <c r="D1433" s="317"/>
      <c r="E1433" s="317"/>
      <c r="F1433" s="317"/>
      <c r="G1433" s="317"/>
      <c r="H1433" s="317"/>
      <c r="I1433" s="317"/>
      <c r="J1433" s="317"/>
      <c r="K1433" s="317"/>
      <c r="L1433" s="179"/>
      <c r="M1433" s="179"/>
    </row>
    <row r="1434" spans="2:13" x14ac:dyDescent="0.2">
      <c r="B1434" s="317"/>
      <c r="C1434" s="317"/>
      <c r="D1434" s="317"/>
      <c r="E1434" s="317"/>
      <c r="F1434" s="317"/>
      <c r="G1434" s="317"/>
      <c r="H1434" s="317"/>
      <c r="I1434" s="317"/>
      <c r="J1434" s="317"/>
      <c r="K1434" s="317"/>
      <c r="L1434" s="179"/>
      <c r="M1434" s="179"/>
    </row>
    <row r="1435" spans="2:13" x14ac:dyDescent="0.2">
      <c r="B1435" s="317"/>
      <c r="C1435" s="317"/>
      <c r="D1435" s="317"/>
      <c r="E1435" s="317"/>
      <c r="F1435" s="317"/>
      <c r="G1435" s="317"/>
      <c r="H1435" s="317"/>
      <c r="I1435" s="317"/>
      <c r="J1435" s="317"/>
      <c r="K1435" s="317"/>
      <c r="L1435" s="179"/>
      <c r="M1435" s="179"/>
    </row>
    <row r="1436" spans="2:13" x14ac:dyDescent="0.2">
      <c r="B1436" s="317"/>
      <c r="C1436" s="317"/>
      <c r="D1436" s="317"/>
      <c r="E1436" s="317"/>
      <c r="F1436" s="317"/>
      <c r="G1436" s="317"/>
      <c r="H1436" s="317"/>
      <c r="I1436" s="317"/>
      <c r="J1436" s="317"/>
      <c r="K1436" s="317"/>
      <c r="L1436" s="179"/>
      <c r="M1436" s="179"/>
    </row>
    <row r="1437" spans="2:13" x14ac:dyDescent="0.2">
      <c r="B1437" s="317"/>
      <c r="C1437" s="317"/>
      <c r="D1437" s="317"/>
      <c r="E1437" s="317"/>
      <c r="F1437" s="317"/>
      <c r="G1437" s="317"/>
      <c r="H1437" s="317"/>
      <c r="I1437" s="317"/>
      <c r="J1437" s="317"/>
      <c r="K1437" s="317"/>
      <c r="L1437" s="179"/>
      <c r="M1437" s="179"/>
    </row>
    <row r="1438" spans="2:13" x14ac:dyDescent="0.2">
      <c r="B1438" s="317"/>
      <c r="C1438" s="317"/>
      <c r="D1438" s="317"/>
      <c r="E1438" s="317"/>
      <c r="F1438" s="317"/>
      <c r="G1438" s="317"/>
      <c r="H1438" s="317"/>
      <c r="I1438" s="317"/>
      <c r="J1438" s="317"/>
      <c r="K1438" s="317"/>
      <c r="L1438" s="179"/>
      <c r="M1438" s="179"/>
    </row>
    <row r="1439" spans="2:13" x14ac:dyDescent="0.2">
      <c r="B1439" s="317"/>
      <c r="C1439" s="317"/>
      <c r="D1439" s="317"/>
      <c r="E1439" s="317"/>
      <c r="F1439" s="317"/>
      <c r="G1439" s="317"/>
      <c r="H1439" s="317"/>
      <c r="I1439" s="317"/>
      <c r="J1439" s="317"/>
      <c r="K1439" s="317"/>
      <c r="L1439" s="179"/>
      <c r="M1439" s="179"/>
    </row>
    <row r="1440" spans="2:13" x14ac:dyDescent="0.2">
      <c r="B1440" s="317"/>
      <c r="C1440" s="317"/>
      <c r="D1440" s="317"/>
      <c r="E1440" s="317"/>
      <c r="F1440" s="317"/>
      <c r="G1440" s="317"/>
      <c r="H1440" s="317"/>
      <c r="I1440" s="317"/>
      <c r="J1440" s="317"/>
      <c r="K1440" s="317"/>
      <c r="L1440" s="179"/>
      <c r="M1440" s="179"/>
    </row>
    <row r="1441" spans="2:13" x14ac:dyDescent="0.2">
      <c r="B1441" s="317"/>
      <c r="C1441" s="317"/>
      <c r="D1441" s="317"/>
      <c r="E1441" s="317"/>
      <c r="F1441" s="317"/>
      <c r="G1441" s="317"/>
      <c r="H1441" s="317"/>
      <c r="I1441" s="317"/>
      <c r="J1441" s="317"/>
      <c r="K1441" s="317"/>
      <c r="L1441" s="179"/>
      <c r="M1441" s="179"/>
    </row>
    <row r="1442" spans="2:13" x14ac:dyDescent="0.2">
      <c r="B1442" s="317"/>
      <c r="C1442" s="317"/>
      <c r="D1442" s="317"/>
      <c r="E1442" s="317"/>
      <c r="F1442" s="317"/>
      <c r="G1442" s="317"/>
      <c r="H1442" s="317"/>
      <c r="I1442" s="317"/>
      <c r="J1442" s="317"/>
      <c r="K1442" s="317"/>
      <c r="L1442" s="179"/>
      <c r="M1442" s="179"/>
    </row>
    <row r="1443" spans="2:13" x14ac:dyDescent="0.2">
      <c r="B1443" s="317"/>
      <c r="C1443" s="317"/>
      <c r="D1443" s="317"/>
      <c r="E1443" s="317"/>
      <c r="F1443" s="317"/>
      <c r="G1443" s="317"/>
      <c r="H1443" s="317"/>
      <c r="I1443" s="317"/>
      <c r="J1443" s="317"/>
      <c r="K1443" s="317"/>
      <c r="L1443" s="179"/>
      <c r="M1443" s="179"/>
    </row>
    <row r="1444" spans="2:13" x14ac:dyDescent="0.2">
      <c r="B1444" s="317"/>
      <c r="C1444" s="317"/>
      <c r="D1444" s="317"/>
      <c r="E1444" s="317"/>
      <c r="F1444" s="317"/>
      <c r="G1444" s="317"/>
      <c r="H1444" s="317"/>
      <c r="I1444" s="317"/>
      <c r="J1444" s="317"/>
      <c r="K1444" s="317"/>
      <c r="L1444" s="179"/>
      <c r="M1444" s="179"/>
    </row>
    <row r="1445" spans="2:13" x14ac:dyDescent="0.2">
      <c r="B1445" s="317"/>
      <c r="C1445" s="317"/>
      <c r="D1445" s="317"/>
      <c r="E1445" s="317"/>
      <c r="F1445" s="317"/>
      <c r="G1445" s="317"/>
      <c r="H1445" s="317"/>
      <c r="I1445" s="317"/>
      <c r="J1445" s="317"/>
      <c r="K1445" s="317"/>
      <c r="L1445" s="179"/>
      <c r="M1445" s="179"/>
    </row>
    <row r="1446" spans="2:13" x14ac:dyDescent="0.2">
      <c r="B1446" s="317"/>
      <c r="C1446" s="317"/>
      <c r="D1446" s="317"/>
      <c r="E1446" s="317"/>
      <c r="F1446" s="317"/>
      <c r="G1446" s="317"/>
      <c r="H1446" s="317"/>
      <c r="I1446" s="317"/>
      <c r="J1446" s="317"/>
      <c r="K1446" s="317"/>
      <c r="L1446" s="179"/>
      <c r="M1446" s="179"/>
    </row>
    <row r="1447" spans="2:13" x14ac:dyDescent="0.2">
      <c r="B1447" s="317"/>
      <c r="C1447" s="317"/>
      <c r="D1447" s="317"/>
      <c r="E1447" s="317"/>
      <c r="F1447" s="317"/>
      <c r="G1447" s="317"/>
      <c r="H1447" s="317"/>
      <c r="I1447" s="317"/>
      <c r="J1447" s="317"/>
      <c r="K1447" s="317"/>
      <c r="L1447" s="179"/>
      <c r="M1447" s="179"/>
    </row>
    <row r="1448" spans="2:13" x14ac:dyDescent="0.2">
      <c r="B1448" s="317"/>
      <c r="C1448" s="317"/>
      <c r="D1448" s="317"/>
      <c r="E1448" s="317"/>
      <c r="F1448" s="317"/>
      <c r="G1448" s="317"/>
      <c r="H1448" s="317"/>
      <c r="I1448" s="317"/>
      <c r="J1448" s="317"/>
      <c r="K1448" s="317"/>
      <c r="L1448" s="179"/>
      <c r="M1448" s="179"/>
    </row>
    <row r="1449" spans="2:13" x14ac:dyDescent="0.2">
      <c r="B1449" s="317"/>
      <c r="C1449" s="317"/>
      <c r="D1449" s="317"/>
      <c r="E1449" s="317"/>
      <c r="F1449" s="317"/>
      <c r="G1449" s="317"/>
      <c r="H1449" s="317"/>
      <c r="I1449" s="317"/>
      <c r="J1449" s="317"/>
      <c r="K1449" s="317"/>
      <c r="L1449" s="179"/>
      <c r="M1449" s="179"/>
    </row>
    <row r="1450" spans="2:13" x14ac:dyDescent="0.2">
      <c r="B1450" s="317"/>
      <c r="C1450" s="317"/>
      <c r="D1450" s="317"/>
      <c r="E1450" s="317"/>
      <c r="F1450" s="317"/>
      <c r="G1450" s="317"/>
      <c r="H1450" s="317"/>
      <c r="I1450" s="317"/>
      <c r="J1450" s="317"/>
      <c r="K1450" s="317"/>
      <c r="L1450" s="179"/>
      <c r="M1450" s="179"/>
    </row>
    <row r="1451" spans="2:13" x14ac:dyDescent="0.2">
      <c r="B1451" s="317"/>
      <c r="C1451" s="317"/>
      <c r="D1451" s="317"/>
      <c r="E1451" s="317"/>
      <c r="F1451" s="317"/>
      <c r="G1451" s="317"/>
      <c r="H1451" s="317"/>
      <c r="I1451" s="317"/>
      <c r="J1451" s="317"/>
      <c r="K1451" s="317"/>
      <c r="L1451" s="179"/>
      <c r="M1451" s="179"/>
    </row>
    <row r="1452" spans="2:13" x14ac:dyDescent="0.2">
      <c r="B1452" s="317"/>
      <c r="C1452" s="317"/>
      <c r="D1452" s="317"/>
      <c r="E1452" s="317"/>
      <c r="F1452" s="317"/>
      <c r="G1452" s="317"/>
      <c r="H1452" s="317"/>
      <c r="I1452" s="317"/>
      <c r="J1452" s="317"/>
      <c r="K1452" s="317"/>
      <c r="L1452" s="179"/>
      <c r="M1452" s="179"/>
    </row>
    <row r="1453" spans="2:13" x14ac:dyDescent="0.2">
      <c r="B1453" s="317"/>
      <c r="C1453" s="317"/>
      <c r="D1453" s="317"/>
      <c r="E1453" s="317"/>
      <c r="F1453" s="317"/>
      <c r="G1453" s="317"/>
      <c r="H1453" s="317"/>
      <c r="I1453" s="317"/>
      <c r="J1453" s="317"/>
      <c r="K1453" s="317"/>
      <c r="L1453" s="179"/>
      <c r="M1453" s="179"/>
    </row>
    <row r="1454" spans="2:13" x14ac:dyDescent="0.2">
      <c r="B1454" s="317"/>
      <c r="C1454" s="317"/>
      <c r="D1454" s="317"/>
      <c r="E1454" s="317"/>
      <c r="F1454" s="317"/>
      <c r="G1454" s="317"/>
      <c r="H1454" s="317"/>
      <c r="I1454" s="317"/>
      <c r="J1454" s="317"/>
      <c r="K1454" s="317"/>
      <c r="L1454" s="179"/>
      <c r="M1454" s="179"/>
    </row>
    <row r="1455" spans="2:13" x14ac:dyDescent="0.2">
      <c r="B1455" s="317"/>
      <c r="C1455" s="317"/>
      <c r="D1455" s="317"/>
      <c r="E1455" s="317"/>
      <c r="F1455" s="317"/>
      <c r="G1455" s="317"/>
      <c r="H1455" s="317"/>
      <c r="I1455" s="317"/>
      <c r="J1455" s="317"/>
      <c r="K1455" s="317"/>
      <c r="L1455" s="179"/>
      <c r="M1455" s="179"/>
    </row>
    <row r="1456" spans="2:13" x14ac:dyDescent="0.2">
      <c r="B1456" s="317"/>
      <c r="C1456" s="317"/>
      <c r="D1456" s="317"/>
      <c r="E1456" s="317"/>
      <c r="F1456" s="317"/>
      <c r="G1456" s="317"/>
      <c r="H1456" s="317"/>
      <c r="I1456" s="317"/>
      <c r="J1456" s="317"/>
      <c r="K1456" s="317"/>
      <c r="L1456" s="179"/>
      <c r="M1456" s="179"/>
    </row>
    <row r="1457" spans="2:13" x14ac:dyDescent="0.2">
      <c r="B1457" s="317"/>
      <c r="C1457" s="317"/>
      <c r="D1457" s="317"/>
      <c r="E1457" s="317"/>
      <c r="F1457" s="317"/>
      <c r="G1457" s="317"/>
      <c r="H1457" s="317"/>
      <c r="I1457" s="317"/>
      <c r="J1457" s="317"/>
      <c r="K1457" s="317"/>
      <c r="L1457" s="179"/>
      <c r="M1457" s="179"/>
    </row>
    <row r="1458" spans="2:13" x14ac:dyDescent="0.2">
      <c r="B1458" s="317"/>
      <c r="C1458" s="317"/>
      <c r="D1458" s="317"/>
      <c r="E1458" s="317"/>
      <c r="F1458" s="317"/>
      <c r="G1458" s="317"/>
      <c r="H1458" s="317"/>
      <c r="I1458" s="317"/>
      <c r="J1458" s="317"/>
      <c r="K1458" s="317"/>
      <c r="L1458" s="179"/>
      <c r="M1458" s="179"/>
    </row>
    <row r="1459" spans="2:13" x14ac:dyDescent="0.2">
      <c r="B1459" s="317"/>
      <c r="C1459" s="317"/>
      <c r="D1459" s="317"/>
      <c r="E1459" s="317"/>
      <c r="F1459" s="317"/>
      <c r="G1459" s="317"/>
      <c r="H1459" s="317"/>
      <c r="I1459" s="317"/>
      <c r="J1459" s="317"/>
      <c r="K1459" s="317"/>
      <c r="L1459" s="179"/>
      <c r="M1459" s="179"/>
    </row>
    <row r="1460" spans="2:13" x14ac:dyDescent="0.2">
      <c r="B1460" s="317"/>
      <c r="C1460" s="317"/>
      <c r="D1460" s="317"/>
      <c r="E1460" s="317"/>
      <c r="F1460" s="317"/>
      <c r="G1460" s="317"/>
      <c r="H1460" s="317"/>
      <c r="I1460" s="317"/>
      <c r="J1460" s="317"/>
      <c r="K1460" s="317"/>
      <c r="L1460" s="179"/>
      <c r="M1460" s="179"/>
    </row>
    <row r="1461" spans="2:13" x14ac:dyDescent="0.2">
      <c r="B1461" s="317"/>
      <c r="C1461" s="317"/>
      <c r="D1461" s="317"/>
      <c r="E1461" s="317"/>
      <c r="F1461" s="317"/>
      <c r="G1461" s="317"/>
      <c r="H1461" s="317"/>
      <c r="I1461" s="317"/>
      <c r="J1461" s="317"/>
      <c r="K1461" s="317"/>
      <c r="L1461" s="179"/>
      <c r="M1461" s="179"/>
    </row>
    <row r="1462" spans="2:13" x14ac:dyDescent="0.2">
      <c r="B1462" s="317"/>
      <c r="C1462" s="317"/>
      <c r="D1462" s="317"/>
      <c r="E1462" s="317"/>
      <c r="F1462" s="317"/>
      <c r="G1462" s="317"/>
      <c r="H1462" s="317"/>
      <c r="I1462" s="317"/>
      <c r="J1462" s="317"/>
      <c r="K1462" s="317"/>
      <c r="L1462" s="179"/>
      <c r="M1462" s="179"/>
    </row>
    <row r="1463" spans="2:13" x14ac:dyDescent="0.2">
      <c r="B1463" s="317"/>
      <c r="C1463" s="317"/>
      <c r="D1463" s="317"/>
      <c r="E1463" s="317"/>
      <c r="F1463" s="317"/>
      <c r="G1463" s="317"/>
      <c r="H1463" s="317"/>
      <c r="I1463" s="317"/>
      <c r="J1463" s="317"/>
      <c r="K1463" s="317"/>
      <c r="L1463" s="179"/>
      <c r="M1463" s="179"/>
    </row>
    <row r="1464" spans="2:13" x14ac:dyDescent="0.2">
      <c r="B1464" s="317"/>
      <c r="C1464" s="317"/>
      <c r="D1464" s="317"/>
      <c r="E1464" s="317"/>
      <c r="F1464" s="317"/>
      <c r="G1464" s="317"/>
      <c r="H1464" s="317"/>
      <c r="I1464" s="317"/>
      <c r="J1464" s="317"/>
      <c r="K1464" s="317"/>
      <c r="L1464" s="179"/>
      <c r="M1464" s="179"/>
    </row>
    <row r="1465" spans="2:13" x14ac:dyDescent="0.2">
      <c r="B1465" s="317"/>
      <c r="C1465" s="317"/>
      <c r="D1465" s="317"/>
      <c r="E1465" s="317"/>
      <c r="F1465" s="317"/>
      <c r="G1465" s="317"/>
      <c r="H1465" s="317"/>
      <c r="I1465" s="317"/>
      <c r="J1465" s="317"/>
      <c r="K1465" s="317"/>
      <c r="L1465" s="179"/>
      <c r="M1465" s="179"/>
    </row>
    <row r="1466" spans="2:13" x14ac:dyDescent="0.2">
      <c r="B1466" s="317"/>
      <c r="C1466" s="317"/>
      <c r="D1466" s="317"/>
      <c r="E1466" s="317"/>
      <c r="F1466" s="317"/>
      <c r="G1466" s="317"/>
      <c r="H1466" s="317"/>
      <c r="I1466" s="317"/>
      <c r="J1466" s="317"/>
      <c r="K1466" s="317"/>
      <c r="L1466" s="179"/>
      <c r="M1466" s="179"/>
    </row>
    <row r="1467" spans="2:13" x14ac:dyDescent="0.2">
      <c r="B1467" s="317"/>
      <c r="C1467" s="317"/>
      <c r="D1467" s="317"/>
      <c r="E1467" s="317"/>
      <c r="F1467" s="317"/>
      <c r="G1467" s="317"/>
      <c r="H1467" s="317"/>
      <c r="I1467" s="317"/>
      <c r="J1467" s="317"/>
      <c r="K1467" s="317"/>
      <c r="L1467" s="179"/>
      <c r="M1467" s="179"/>
    </row>
    <row r="1468" spans="2:13" x14ac:dyDescent="0.2">
      <c r="B1468" s="317"/>
      <c r="C1468" s="317"/>
      <c r="D1468" s="317"/>
      <c r="E1468" s="317"/>
      <c r="F1468" s="317"/>
      <c r="G1468" s="317"/>
      <c r="H1468" s="317"/>
      <c r="I1468" s="317"/>
      <c r="J1468" s="317"/>
      <c r="K1468" s="317"/>
      <c r="L1468" s="179"/>
      <c r="M1468" s="179"/>
    </row>
    <row r="1469" spans="2:13" x14ac:dyDescent="0.2">
      <c r="B1469" s="317"/>
      <c r="C1469" s="317"/>
      <c r="D1469" s="317"/>
      <c r="E1469" s="317"/>
      <c r="F1469" s="317"/>
      <c r="G1469" s="317"/>
      <c r="H1469" s="317"/>
      <c r="I1469" s="317"/>
      <c r="J1469" s="317"/>
      <c r="K1469" s="317"/>
      <c r="L1469" s="179"/>
      <c r="M1469" s="179"/>
    </row>
    <row r="1470" spans="2:13" x14ac:dyDescent="0.2">
      <c r="B1470" s="317"/>
      <c r="C1470" s="317"/>
      <c r="D1470" s="317"/>
      <c r="E1470" s="317"/>
      <c r="F1470" s="317"/>
      <c r="G1470" s="317"/>
      <c r="H1470" s="317"/>
      <c r="I1470" s="317"/>
      <c r="J1470" s="317"/>
      <c r="K1470" s="317"/>
      <c r="L1470" s="179"/>
      <c r="M1470" s="179"/>
    </row>
    <row r="1471" spans="2:13" x14ac:dyDescent="0.2">
      <c r="B1471" s="317"/>
      <c r="C1471" s="317"/>
      <c r="D1471" s="317"/>
      <c r="E1471" s="317"/>
      <c r="F1471" s="317"/>
      <c r="G1471" s="317"/>
      <c r="H1471" s="317"/>
      <c r="I1471" s="317"/>
      <c r="J1471" s="317"/>
      <c r="K1471" s="317"/>
      <c r="L1471" s="179"/>
      <c r="M1471" s="179"/>
    </row>
    <row r="1472" spans="2:13" x14ac:dyDescent="0.2">
      <c r="B1472" s="317"/>
      <c r="C1472" s="317"/>
      <c r="D1472" s="317"/>
      <c r="E1472" s="317"/>
      <c r="F1472" s="317"/>
      <c r="G1472" s="317"/>
      <c r="H1472" s="317"/>
      <c r="I1472" s="317"/>
      <c r="J1472" s="317"/>
      <c r="K1472" s="317"/>
      <c r="L1472" s="179"/>
      <c r="M1472" s="179"/>
    </row>
    <row r="1473" spans="2:13" x14ac:dyDescent="0.2">
      <c r="B1473" s="317"/>
      <c r="C1473" s="317"/>
      <c r="D1473" s="317"/>
      <c r="E1473" s="317"/>
      <c r="F1473" s="317"/>
      <c r="G1473" s="317"/>
      <c r="H1473" s="317"/>
      <c r="I1473" s="317"/>
      <c r="J1473" s="317"/>
      <c r="K1473" s="317"/>
      <c r="L1473" s="179"/>
      <c r="M1473" s="179"/>
    </row>
    <row r="1474" spans="2:13" x14ac:dyDescent="0.2">
      <c r="B1474" s="317"/>
      <c r="C1474" s="317"/>
      <c r="D1474" s="317"/>
      <c r="E1474" s="317"/>
      <c r="F1474" s="317"/>
      <c r="G1474" s="317"/>
      <c r="H1474" s="317"/>
      <c r="I1474" s="317"/>
      <c r="J1474" s="317"/>
      <c r="K1474" s="317"/>
      <c r="L1474" s="179"/>
      <c r="M1474" s="179"/>
    </row>
    <row r="1475" spans="2:13" x14ac:dyDescent="0.2">
      <c r="B1475" s="317"/>
      <c r="C1475" s="317"/>
      <c r="D1475" s="317"/>
      <c r="E1475" s="317"/>
      <c r="F1475" s="317"/>
      <c r="G1475" s="317"/>
      <c r="H1475" s="317"/>
      <c r="I1475" s="317"/>
      <c r="J1475" s="317"/>
      <c r="K1475" s="317"/>
      <c r="L1475" s="179"/>
      <c r="M1475" s="179"/>
    </row>
    <row r="1476" spans="2:13" x14ac:dyDescent="0.2">
      <c r="B1476" s="317"/>
      <c r="C1476" s="317"/>
      <c r="D1476" s="317"/>
      <c r="E1476" s="317"/>
      <c r="F1476" s="317"/>
      <c r="G1476" s="317"/>
      <c r="H1476" s="317"/>
      <c r="I1476" s="317"/>
      <c r="J1476" s="317"/>
      <c r="K1476" s="317"/>
      <c r="L1476" s="179"/>
      <c r="M1476" s="179"/>
    </row>
    <row r="1477" spans="2:13" x14ac:dyDescent="0.2">
      <c r="B1477" s="317"/>
      <c r="C1477" s="317"/>
      <c r="D1477" s="317"/>
      <c r="E1477" s="317"/>
      <c r="F1477" s="317"/>
      <c r="G1477" s="317"/>
      <c r="H1477" s="317"/>
      <c r="I1477" s="317"/>
      <c r="J1477" s="317"/>
      <c r="K1477" s="317"/>
      <c r="L1477" s="179"/>
      <c r="M1477" s="179"/>
    </row>
    <row r="1478" spans="2:13" x14ac:dyDescent="0.2">
      <c r="B1478" s="317"/>
      <c r="C1478" s="317"/>
      <c r="D1478" s="317"/>
      <c r="E1478" s="317"/>
      <c r="F1478" s="317"/>
      <c r="G1478" s="317"/>
      <c r="H1478" s="317"/>
      <c r="I1478" s="317"/>
      <c r="J1478" s="317"/>
      <c r="K1478" s="317"/>
      <c r="L1478" s="179"/>
      <c r="M1478" s="179"/>
    </row>
    <row r="1479" spans="2:13" x14ac:dyDescent="0.2">
      <c r="B1479" s="317"/>
      <c r="C1479" s="317"/>
      <c r="D1479" s="317"/>
      <c r="E1479" s="317"/>
      <c r="F1479" s="317"/>
      <c r="G1479" s="317"/>
      <c r="H1479" s="317"/>
      <c r="I1479" s="317"/>
      <c r="J1479" s="317"/>
      <c r="K1479" s="317"/>
      <c r="L1479" s="179"/>
      <c r="M1479" s="179"/>
    </row>
    <row r="1480" spans="2:13" x14ac:dyDescent="0.2">
      <c r="B1480" s="317"/>
      <c r="C1480" s="317"/>
      <c r="D1480" s="317"/>
      <c r="E1480" s="317"/>
      <c r="F1480" s="317"/>
      <c r="G1480" s="317"/>
      <c r="H1480" s="317"/>
      <c r="I1480" s="317"/>
      <c r="J1480" s="317"/>
      <c r="K1480" s="317"/>
      <c r="L1480" s="179"/>
      <c r="M1480" s="179"/>
    </row>
    <row r="1481" spans="2:13" x14ac:dyDescent="0.2">
      <c r="B1481" s="317"/>
      <c r="C1481" s="317"/>
      <c r="D1481" s="317"/>
      <c r="E1481" s="317"/>
      <c r="F1481" s="317"/>
      <c r="G1481" s="317"/>
      <c r="H1481" s="317"/>
      <c r="I1481" s="317"/>
      <c r="J1481" s="317"/>
      <c r="K1481" s="317"/>
      <c r="L1481" s="179"/>
      <c r="M1481" s="179"/>
    </row>
    <row r="1482" spans="2:13" x14ac:dyDescent="0.2">
      <c r="B1482" s="317"/>
      <c r="C1482" s="317"/>
      <c r="D1482" s="317"/>
      <c r="E1482" s="317"/>
      <c r="F1482" s="317"/>
      <c r="G1482" s="317"/>
      <c r="H1482" s="317"/>
      <c r="I1482" s="317"/>
      <c r="J1482" s="317"/>
      <c r="K1482" s="317"/>
      <c r="L1482" s="179"/>
      <c r="M1482" s="179"/>
    </row>
    <row r="1483" spans="2:13" x14ac:dyDescent="0.2">
      <c r="B1483" s="317"/>
      <c r="C1483" s="317"/>
      <c r="D1483" s="317"/>
      <c r="E1483" s="317"/>
      <c r="F1483" s="317"/>
      <c r="G1483" s="317"/>
      <c r="H1483" s="317"/>
      <c r="I1483" s="317"/>
      <c r="J1483" s="317"/>
      <c r="K1483" s="317"/>
      <c r="L1483" s="179"/>
      <c r="M1483" s="179"/>
    </row>
    <row r="1484" spans="2:13" x14ac:dyDescent="0.2">
      <c r="B1484" s="317"/>
      <c r="C1484" s="317"/>
      <c r="D1484" s="317"/>
      <c r="E1484" s="317"/>
      <c r="F1484" s="317"/>
      <c r="G1484" s="317"/>
      <c r="H1484" s="317"/>
      <c r="I1484" s="317"/>
      <c r="J1484" s="317"/>
      <c r="K1484" s="317"/>
      <c r="L1484" s="179"/>
      <c r="M1484" s="179"/>
    </row>
    <row r="1485" spans="2:13" x14ac:dyDescent="0.2">
      <c r="B1485" s="317"/>
      <c r="C1485" s="317"/>
      <c r="D1485" s="317"/>
      <c r="E1485" s="317"/>
      <c r="F1485" s="317"/>
      <c r="G1485" s="317"/>
      <c r="H1485" s="317"/>
      <c r="I1485" s="317"/>
      <c r="J1485" s="317"/>
      <c r="K1485" s="317"/>
      <c r="L1485" s="179"/>
      <c r="M1485" s="179"/>
    </row>
    <row r="1486" spans="2:13" x14ac:dyDescent="0.2">
      <c r="B1486" s="317"/>
      <c r="C1486" s="317"/>
      <c r="D1486" s="317"/>
      <c r="E1486" s="317"/>
      <c r="F1486" s="317"/>
      <c r="G1486" s="317"/>
      <c r="H1486" s="317"/>
      <c r="I1486" s="317"/>
      <c r="J1486" s="317"/>
      <c r="K1486" s="317"/>
      <c r="L1486" s="179"/>
      <c r="M1486" s="179"/>
    </row>
    <row r="1487" spans="2:13" x14ac:dyDescent="0.2">
      <c r="B1487" s="317"/>
      <c r="C1487" s="317"/>
      <c r="D1487" s="317"/>
      <c r="E1487" s="317"/>
      <c r="F1487" s="317"/>
      <c r="G1487" s="317"/>
      <c r="H1487" s="317"/>
      <c r="I1487" s="317"/>
      <c r="J1487" s="317"/>
      <c r="K1487" s="317"/>
      <c r="L1487" s="179"/>
      <c r="M1487" s="179"/>
    </row>
    <row r="1488" spans="2:13" x14ac:dyDescent="0.2">
      <c r="B1488" s="317"/>
      <c r="C1488" s="317"/>
      <c r="D1488" s="317"/>
      <c r="E1488" s="317"/>
      <c r="F1488" s="317"/>
      <c r="G1488" s="317"/>
      <c r="H1488" s="317"/>
      <c r="I1488" s="317"/>
      <c r="J1488" s="317"/>
      <c r="K1488" s="317"/>
      <c r="L1488" s="179"/>
      <c r="M1488" s="179"/>
    </row>
    <row r="1489" spans="2:13" x14ac:dyDescent="0.2">
      <c r="B1489" s="317"/>
      <c r="C1489" s="317"/>
      <c r="D1489" s="317"/>
      <c r="E1489" s="317"/>
      <c r="F1489" s="317"/>
      <c r="G1489" s="317"/>
      <c r="H1489" s="317"/>
      <c r="I1489" s="317"/>
      <c r="J1489" s="317"/>
      <c r="K1489" s="317"/>
      <c r="L1489" s="179"/>
      <c r="M1489" s="179"/>
    </row>
    <row r="1490" spans="2:13" x14ac:dyDescent="0.2">
      <c r="B1490" s="317"/>
      <c r="C1490" s="317"/>
      <c r="D1490" s="317"/>
      <c r="E1490" s="317"/>
      <c r="F1490" s="317"/>
      <c r="G1490" s="317"/>
      <c r="H1490" s="317"/>
      <c r="I1490" s="317"/>
      <c r="J1490" s="317"/>
      <c r="K1490" s="317"/>
      <c r="L1490" s="179"/>
      <c r="M1490" s="179"/>
    </row>
    <row r="1491" spans="2:13" x14ac:dyDescent="0.2">
      <c r="B1491" s="317"/>
      <c r="C1491" s="317"/>
      <c r="D1491" s="317"/>
      <c r="E1491" s="317"/>
      <c r="F1491" s="317"/>
      <c r="G1491" s="317"/>
      <c r="H1491" s="317"/>
      <c r="I1491" s="317"/>
      <c r="J1491" s="317"/>
      <c r="K1491" s="317"/>
      <c r="L1491" s="179"/>
      <c r="M1491" s="179"/>
    </row>
    <row r="1492" spans="2:13" x14ac:dyDescent="0.2">
      <c r="B1492" s="317"/>
      <c r="C1492" s="317"/>
      <c r="D1492" s="317"/>
      <c r="E1492" s="317"/>
      <c r="F1492" s="317"/>
      <c r="G1492" s="317"/>
      <c r="H1492" s="317"/>
      <c r="I1492" s="317"/>
      <c r="J1492" s="317"/>
      <c r="K1492" s="317"/>
      <c r="L1492" s="179"/>
      <c r="M1492" s="179"/>
    </row>
    <row r="1493" spans="2:13" x14ac:dyDescent="0.2">
      <c r="B1493" s="317"/>
      <c r="C1493" s="317"/>
      <c r="D1493" s="317"/>
      <c r="E1493" s="317"/>
      <c r="F1493" s="317"/>
      <c r="G1493" s="317"/>
      <c r="H1493" s="317"/>
      <c r="I1493" s="317"/>
      <c r="J1493" s="317"/>
      <c r="K1493" s="317"/>
      <c r="L1493" s="179"/>
      <c r="M1493" s="179"/>
    </row>
    <row r="1494" spans="2:13" x14ac:dyDescent="0.2">
      <c r="B1494" s="317"/>
      <c r="C1494" s="317"/>
      <c r="D1494" s="317"/>
      <c r="E1494" s="317"/>
      <c r="F1494" s="317"/>
      <c r="G1494" s="317"/>
      <c r="H1494" s="317"/>
      <c r="I1494" s="317"/>
      <c r="J1494" s="317"/>
      <c r="K1494" s="317"/>
      <c r="L1494" s="179"/>
      <c r="M1494" s="179"/>
    </row>
    <row r="1495" spans="2:13" x14ac:dyDescent="0.2">
      <c r="B1495" s="317"/>
      <c r="C1495" s="317"/>
      <c r="D1495" s="317"/>
      <c r="E1495" s="317"/>
      <c r="F1495" s="317"/>
      <c r="G1495" s="317"/>
      <c r="H1495" s="317"/>
      <c r="I1495" s="317"/>
      <c r="J1495" s="317"/>
      <c r="K1495" s="317"/>
      <c r="L1495" s="179"/>
      <c r="M1495" s="179"/>
    </row>
    <row r="1496" spans="2:13" x14ac:dyDescent="0.2">
      <c r="B1496" s="317"/>
      <c r="C1496" s="317"/>
      <c r="D1496" s="317"/>
      <c r="E1496" s="317"/>
      <c r="F1496" s="317"/>
      <c r="G1496" s="317"/>
      <c r="H1496" s="317"/>
      <c r="I1496" s="317"/>
      <c r="J1496" s="317"/>
      <c r="K1496" s="317"/>
      <c r="L1496" s="179"/>
      <c r="M1496" s="179"/>
    </row>
    <row r="1497" spans="2:13" x14ac:dyDescent="0.2">
      <c r="B1497" s="317"/>
      <c r="C1497" s="317"/>
      <c r="D1497" s="317"/>
      <c r="E1497" s="317"/>
      <c r="F1497" s="317"/>
      <c r="G1497" s="317"/>
      <c r="H1497" s="317"/>
      <c r="I1497" s="317"/>
      <c r="J1497" s="317"/>
      <c r="K1497" s="317"/>
      <c r="L1497" s="179"/>
      <c r="M1497" s="179"/>
    </row>
    <row r="1498" spans="2:13" x14ac:dyDescent="0.2">
      <c r="B1498" s="317"/>
      <c r="C1498" s="317"/>
      <c r="D1498" s="317"/>
      <c r="E1498" s="317"/>
      <c r="F1498" s="317"/>
      <c r="G1498" s="317"/>
      <c r="H1498" s="317"/>
      <c r="I1498" s="317"/>
      <c r="J1498" s="317"/>
      <c r="K1498" s="317"/>
      <c r="L1498" s="179"/>
      <c r="M1498" s="179"/>
    </row>
    <row r="1499" spans="2:13" x14ac:dyDescent="0.2">
      <c r="B1499" s="317"/>
      <c r="C1499" s="317"/>
      <c r="D1499" s="317"/>
      <c r="E1499" s="317"/>
      <c r="F1499" s="317"/>
      <c r="G1499" s="317"/>
      <c r="H1499" s="317"/>
      <c r="I1499" s="317"/>
      <c r="J1499" s="317"/>
      <c r="K1499" s="317"/>
      <c r="L1499" s="179"/>
      <c r="M1499" s="179"/>
    </row>
    <row r="1500" spans="2:13" x14ac:dyDescent="0.2">
      <c r="B1500" s="317"/>
      <c r="C1500" s="317"/>
      <c r="D1500" s="317"/>
      <c r="E1500" s="317"/>
      <c r="F1500" s="317"/>
      <c r="G1500" s="317"/>
      <c r="H1500" s="317"/>
      <c r="I1500" s="317"/>
      <c r="J1500" s="317"/>
      <c r="K1500" s="317"/>
      <c r="L1500" s="179"/>
      <c r="M1500" s="179"/>
    </row>
    <row r="1501" spans="2:13" x14ac:dyDescent="0.2">
      <c r="B1501" s="317"/>
      <c r="C1501" s="317"/>
      <c r="D1501" s="317"/>
      <c r="E1501" s="317"/>
      <c r="F1501" s="317"/>
      <c r="G1501" s="317"/>
      <c r="H1501" s="317"/>
      <c r="I1501" s="317"/>
      <c r="J1501" s="317"/>
      <c r="K1501" s="317"/>
      <c r="L1501" s="179"/>
      <c r="M1501" s="179"/>
    </row>
    <row r="1502" spans="2:13" x14ac:dyDescent="0.2">
      <c r="B1502" s="317"/>
      <c r="C1502" s="317"/>
      <c r="D1502" s="317"/>
      <c r="E1502" s="317"/>
      <c r="F1502" s="317"/>
      <c r="G1502" s="317"/>
      <c r="H1502" s="317"/>
      <c r="I1502" s="317"/>
      <c r="J1502" s="317"/>
      <c r="K1502" s="317"/>
      <c r="L1502" s="179"/>
      <c r="M1502" s="179"/>
    </row>
    <row r="1503" spans="2:13" x14ac:dyDescent="0.2">
      <c r="B1503" s="317"/>
      <c r="C1503" s="317"/>
      <c r="D1503" s="317"/>
      <c r="E1503" s="317"/>
      <c r="F1503" s="317"/>
      <c r="G1503" s="317"/>
      <c r="H1503" s="317"/>
      <c r="I1503" s="317"/>
      <c r="J1503" s="317"/>
      <c r="K1503" s="317"/>
      <c r="L1503" s="179"/>
      <c r="M1503" s="179"/>
    </row>
    <row r="1504" spans="2:13" x14ac:dyDescent="0.2">
      <c r="B1504" s="317"/>
      <c r="C1504" s="317"/>
      <c r="D1504" s="317"/>
      <c r="E1504" s="317"/>
      <c r="F1504" s="317"/>
      <c r="G1504" s="317"/>
      <c r="H1504" s="317"/>
      <c r="I1504" s="317"/>
      <c r="J1504" s="317"/>
      <c r="K1504" s="317"/>
      <c r="L1504" s="179"/>
      <c r="M1504" s="179"/>
    </row>
    <row r="1505" spans="2:13" x14ac:dyDescent="0.2">
      <c r="B1505" s="317"/>
      <c r="C1505" s="317"/>
      <c r="D1505" s="317"/>
      <c r="E1505" s="317"/>
      <c r="F1505" s="317"/>
      <c r="G1505" s="317"/>
      <c r="H1505" s="317"/>
      <c r="I1505" s="317"/>
      <c r="J1505" s="317"/>
      <c r="K1505" s="317"/>
      <c r="L1505" s="179"/>
      <c r="M1505" s="179"/>
    </row>
    <row r="1506" spans="2:13" x14ac:dyDescent="0.2">
      <c r="B1506" s="317"/>
      <c r="C1506" s="317"/>
      <c r="D1506" s="317"/>
      <c r="E1506" s="317"/>
      <c r="F1506" s="317"/>
      <c r="G1506" s="317"/>
      <c r="H1506" s="317"/>
      <c r="I1506" s="317"/>
      <c r="J1506" s="317"/>
      <c r="K1506" s="317"/>
      <c r="L1506" s="179"/>
      <c r="M1506" s="179"/>
    </row>
    <row r="1507" spans="2:13" x14ac:dyDescent="0.2">
      <c r="B1507" s="317"/>
      <c r="C1507" s="317"/>
      <c r="D1507" s="317"/>
      <c r="E1507" s="317"/>
      <c r="F1507" s="317"/>
      <c r="G1507" s="317"/>
      <c r="H1507" s="317"/>
      <c r="I1507" s="317"/>
      <c r="J1507" s="317"/>
      <c r="K1507" s="317"/>
      <c r="L1507" s="179"/>
      <c r="M1507" s="179"/>
    </row>
    <row r="1508" spans="2:13" x14ac:dyDescent="0.2">
      <c r="B1508" s="317"/>
      <c r="C1508" s="317"/>
      <c r="D1508" s="317"/>
      <c r="E1508" s="317"/>
      <c r="F1508" s="317"/>
      <c r="G1508" s="317"/>
      <c r="H1508" s="317"/>
      <c r="I1508" s="317"/>
      <c r="J1508" s="317"/>
      <c r="K1508" s="317"/>
      <c r="L1508" s="179"/>
      <c r="M1508" s="179"/>
    </row>
    <row r="1509" spans="2:13" x14ac:dyDescent="0.2">
      <c r="B1509" s="317"/>
      <c r="C1509" s="317"/>
      <c r="D1509" s="317"/>
      <c r="E1509" s="317"/>
      <c r="F1509" s="317"/>
      <c r="G1509" s="317"/>
      <c r="H1509" s="317"/>
      <c r="I1509" s="317"/>
      <c r="J1509" s="317"/>
      <c r="K1509" s="317"/>
      <c r="L1509" s="179"/>
      <c r="M1509" s="179"/>
    </row>
    <row r="1510" spans="2:13" x14ac:dyDescent="0.2">
      <c r="B1510" s="317"/>
      <c r="C1510" s="317"/>
      <c r="D1510" s="317"/>
      <c r="E1510" s="317"/>
      <c r="F1510" s="317"/>
      <c r="G1510" s="317"/>
      <c r="H1510" s="317"/>
      <c r="I1510" s="317"/>
      <c r="J1510" s="317"/>
      <c r="K1510" s="317"/>
      <c r="L1510" s="179"/>
      <c r="M1510" s="179"/>
    </row>
    <row r="1511" spans="2:13" x14ac:dyDescent="0.2">
      <c r="B1511" s="317"/>
      <c r="C1511" s="317"/>
      <c r="D1511" s="317"/>
      <c r="E1511" s="317"/>
      <c r="F1511" s="317"/>
      <c r="G1511" s="317"/>
      <c r="H1511" s="317"/>
      <c r="I1511" s="317"/>
      <c r="J1511" s="317"/>
      <c r="K1511" s="317"/>
      <c r="L1511" s="179"/>
      <c r="M1511" s="179"/>
    </row>
    <row r="1512" spans="2:13" x14ac:dyDescent="0.2">
      <c r="B1512" s="317"/>
      <c r="C1512" s="317"/>
      <c r="D1512" s="317"/>
      <c r="E1512" s="317"/>
      <c r="F1512" s="317"/>
      <c r="G1512" s="317"/>
      <c r="H1512" s="317"/>
      <c r="I1512" s="317"/>
      <c r="J1512" s="317"/>
      <c r="K1512" s="317"/>
      <c r="L1512" s="179"/>
      <c r="M1512" s="179"/>
    </row>
    <row r="1513" spans="2:13" x14ac:dyDescent="0.2">
      <c r="B1513" s="317"/>
      <c r="C1513" s="317"/>
      <c r="D1513" s="317"/>
      <c r="E1513" s="317"/>
      <c r="F1513" s="317"/>
      <c r="G1513" s="317"/>
      <c r="H1513" s="317"/>
      <c r="I1513" s="317"/>
      <c r="J1513" s="317"/>
      <c r="K1513" s="317"/>
      <c r="L1513" s="179"/>
      <c r="M1513" s="179"/>
    </row>
    <row r="1514" spans="2:13" x14ac:dyDescent="0.2">
      <c r="B1514" s="317"/>
      <c r="C1514" s="317"/>
      <c r="D1514" s="317"/>
      <c r="E1514" s="317"/>
      <c r="F1514" s="317"/>
      <c r="G1514" s="317"/>
      <c r="H1514" s="317"/>
      <c r="I1514" s="317"/>
      <c r="J1514" s="317"/>
      <c r="K1514" s="317"/>
      <c r="L1514" s="179"/>
      <c r="M1514" s="179"/>
    </row>
    <row r="1515" spans="2:13" x14ac:dyDescent="0.2">
      <c r="B1515" s="317"/>
      <c r="C1515" s="317"/>
      <c r="D1515" s="317"/>
      <c r="E1515" s="317"/>
      <c r="F1515" s="317"/>
      <c r="G1515" s="317"/>
      <c r="H1515" s="317"/>
      <c r="I1515" s="317"/>
      <c r="J1515" s="317"/>
      <c r="K1515" s="317"/>
      <c r="L1515" s="179"/>
      <c r="M1515" s="179"/>
    </row>
    <row r="1516" spans="2:13" x14ac:dyDescent="0.2">
      <c r="B1516" s="317"/>
      <c r="C1516" s="317"/>
      <c r="D1516" s="317"/>
      <c r="E1516" s="317"/>
      <c r="F1516" s="317"/>
      <c r="G1516" s="317"/>
      <c r="H1516" s="317"/>
      <c r="I1516" s="317"/>
      <c r="J1516" s="317"/>
      <c r="K1516" s="317"/>
      <c r="L1516" s="179"/>
      <c r="M1516" s="179"/>
    </row>
    <row r="1517" spans="2:13" x14ac:dyDescent="0.2">
      <c r="B1517" s="317"/>
      <c r="C1517" s="317"/>
      <c r="D1517" s="317"/>
      <c r="E1517" s="317"/>
      <c r="F1517" s="317"/>
      <c r="G1517" s="317"/>
      <c r="H1517" s="317"/>
      <c r="I1517" s="317"/>
      <c r="J1517" s="317"/>
      <c r="K1517" s="317"/>
      <c r="L1517" s="179"/>
      <c r="M1517" s="179"/>
    </row>
    <row r="1518" spans="2:13" x14ac:dyDescent="0.2">
      <c r="B1518" s="317"/>
      <c r="C1518" s="317"/>
      <c r="D1518" s="317"/>
      <c r="E1518" s="317"/>
      <c r="F1518" s="317"/>
      <c r="G1518" s="317"/>
      <c r="H1518" s="317"/>
      <c r="I1518" s="317"/>
      <c r="J1518" s="317"/>
      <c r="K1518" s="317"/>
      <c r="L1518" s="179"/>
      <c r="M1518" s="179"/>
    </row>
    <row r="1519" spans="2:13" x14ac:dyDescent="0.2">
      <c r="B1519" s="317"/>
      <c r="C1519" s="317"/>
      <c r="D1519" s="317"/>
      <c r="E1519" s="317"/>
      <c r="F1519" s="317"/>
      <c r="G1519" s="317"/>
      <c r="H1519" s="317"/>
      <c r="I1519" s="317"/>
      <c r="J1519" s="317"/>
      <c r="K1519" s="317"/>
      <c r="L1519" s="179"/>
      <c r="M1519" s="179"/>
    </row>
    <row r="1520" spans="2:13" x14ac:dyDescent="0.2">
      <c r="B1520" s="317"/>
      <c r="C1520" s="317"/>
      <c r="D1520" s="317"/>
      <c r="E1520" s="317"/>
      <c r="F1520" s="317"/>
      <c r="G1520" s="317"/>
      <c r="H1520" s="317"/>
      <c r="I1520" s="317"/>
      <c r="J1520" s="317"/>
      <c r="K1520" s="317"/>
      <c r="L1520" s="179"/>
      <c r="M1520" s="179"/>
    </row>
    <row r="1521" spans="2:13" x14ac:dyDescent="0.2">
      <c r="B1521" s="317"/>
      <c r="C1521" s="317"/>
      <c r="D1521" s="317"/>
      <c r="E1521" s="317"/>
      <c r="F1521" s="317"/>
      <c r="G1521" s="317"/>
      <c r="H1521" s="317"/>
      <c r="I1521" s="317"/>
      <c r="J1521" s="317"/>
      <c r="K1521" s="317"/>
      <c r="L1521" s="179"/>
      <c r="M1521" s="179"/>
    </row>
    <row r="1522" spans="2:13" x14ac:dyDescent="0.2">
      <c r="B1522" s="317"/>
      <c r="C1522" s="317"/>
      <c r="D1522" s="317"/>
      <c r="E1522" s="317"/>
      <c r="F1522" s="317"/>
      <c r="G1522" s="317"/>
      <c r="H1522" s="317"/>
      <c r="I1522" s="317"/>
      <c r="J1522" s="317"/>
      <c r="K1522" s="317"/>
      <c r="L1522" s="179"/>
      <c r="M1522" s="179"/>
    </row>
    <row r="1523" spans="2:13" x14ac:dyDescent="0.2">
      <c r="B1523" s="317"/>
      <c r="C1523" s="317"/>
      <c r="D1523" s="317"/>
      <c r="E1523" s="317"/>
      <c r="F1523" s="317"/>
      <c r="G1523" s="317"/>
      <c r="H1523" s="317"/>
      <c r="I1523" s="317"/>
      <c r="J1523" s="317"/>
      <c r="K1523" s="317"/>
      <c r="L1523" s="179"/>
      <c r="M1523" s="179"/>
    </row>
    <row r="1524" spans="2:13" x14ac:dyDescent="0.2">
      <c r="B1524" s="317"/>
      <c r="C1524" s="317"/>
      <c r="D1524" s="317"/>
      <c r="E1524" s="317"/>
      <c r="F1524" s="317"/>
      <c r="G1524" s="317"/>
      <c r="H1524" s="317"/>
      <c r="I1524" s="317"/>
      <c r="J1524" s="317"/>
      <c r="K1524" s="317"/>
      <c r="L1524" s="179"/>
      <c r="M1524" s="179"/>
    </row>
    <row r="1525" spans="2:13" x14ac:dyDescent="0.2">
      <c r="B1525" s="317"/>
      <c r="C1525" s="317"/>
      <c r="D1525" s="317"/>
      <c r="E1525" s="317"/>
      <c r="F1525" s="317"/>
      <c r="G1525" s="317"/>
      <c r="H1525" s="317"/>
      <c r="I1525" s="317"/>
      <c r="J1525" s="317"/>
      <c r="K1525" s="317"/>
      <c r="L1525" s="179"/>
      <c r="M1525" s="179"/>
    </row>
    <row r="1526" spans="2:13" x14ac:dyDescent="0.2">
      <c r="B1526" s="317"/>
      <c r="C1526" s="317"/>
      <c r="D1526" s="317"/>
      <c r="E1526" s="317"/>
      <c r="F1526" s="317"/>
      <c r="G1526" s="317"/>
      <c r="H1526" s="317"/>
      <c r="I1526" s="317"/>
      <c r="J1526" s="317"/>
      <c r="K1526" s="317"/>
      <c r="L1526" s="179"/>
      <c r="M1526" s="179"/>
    </row>
    <row r="1527" spans="2:13" x14ac:dyDescent="0.2">
      <c r="B1527" s="317"/>
      <c r="C1527" s="317"/>
      <c r="D1527" s="317"/>
      <c r="E1527" s="317"/>
      <c r="F1527" s="317"/>
      <c r="G1527" s="317"/>
      <c r="H1527" s="317"/>
      <c r="I1527" s="317"/>
      <c r="J1527" s="317"/>
      <c r="K1527" s="317"/>
      <c r="L1527" s="179"/>
      <c r="M1527" s="179"/>
    </row>
    <row r="1528" spans="2:13" x14ac:dyDescent="0.2">
      <c r="B1528" s="317"/>
      <c r="C1528" s="317"/>
      <c r="D1528" s="317"/>
      <c r="E1528" s="317"/>
      <c r="F1528" s="317"/>
      <c r="G1528" s="317"/>
      <c r="H1528" s="317"/>
      <c r="I1528" s="317"/>
      <c r="J1528" s="317"/>
      <c r="K1528" s="317"/>
      <c r="L1528" s="179"/>
      <c r="M1528" s="179"/>
    </row>
    <row r="1529" spans="2:13" x14ac:dyDescent="0.2">
      <c r="B1529" s="317"/>
      <c r="C1529" s="317"/>
      <c r="D1529" s="317"/>
      <c r="E1529" s="317"/>
      <c r="F1529" s="317"/>
      <c r="G1529" s="317"/>
      <c r="H1529" s="317"/>
      <c r="I1529" s="317"/>
      <c r="J1529" s="317"/>
      <c r="K1529" s="317"/>
      <c r="L1529" s="179"/>
      <c r="M1529" s="179"/>
    </row>
    <row r="1530" spans="2:13" x14ac:dyDescent="0.2">
      <c r="B1530" s="317"/>
      <c r="C1530" s="317"/>
      <c r="D1530" s="317"/>
      <c r="E1530" s="317"/>
      <c r="F1530" s="317"/>
      <c r="G1530" s="317"/>
      <c r="H1530" s="317"/>
      <c r="I1530" s="317"/>
      <c r="J1530" s="317"/>
      <c r="K1530" s="317"/>
      <c r="L1530" s="179"/>
      <c r="M1530" s="179"/>
    </row>
    <row r="1531" spans="2:13" x14ac:dyDescent="0.2">
      <c r="B1531" s="317"/>
      <c r="C1531" s="317"/>
      <c r="D1531" s="317"/>
      <c r="E1531" s="317"/>
      <c r="F1531" s="317"/>
      <c r="G1531" s="317"/>
      <c r="H1531" s="317"/>
      <c r="I1531" s="317"/>
      <c r="J1531" s="317"/>
      <c r="K1531" s="317"/>
      <c r="L1531" s="179"/>
      <c r="M1531" s="179"/>
    </row>
    <row r="1532" spans="2:13" x14ac:dyDescent="0.2">
      <c r="B1532" s="317"/>
      <c r="C1532" s="317"/>
      <c r="D1532" s="317"/>
      <c r="E1532" s="317"/>
      <c r="F1532" s="317"/>
      <c r="G1532" s="317"/>
      <c r="H1532" s="317"/>
      <c r="I1532" s="317"/>
      <c r="J1532" s="317"/>
      <c r="K1532" s="317"/>
      <c r="L1532" s="179"/>
      <c r="M1532" s="179"/>
    </row>
    <row r="1533" spans="2:13" x14ac:dyDescent="0.2">
      <c r="B1533" s="317"/>
      <c r="C1533" s="317"/>
      <c r="D1533" s="317"/>
      <c r="E1533" s="317"/>
      <c r="F1533" s="317"/>
      <c r="G1533" s="317"/>
      <c r="H1533" s="317"/>
      <c r="I1533" s="317"/>
      <c r="J1533" s="317"/>
      <c r="K1533" s="317"/>
      <c r="L1533" s="179"/>
      <c r="M1533" s="179"/>
    </row>
    <row r="1534" spans="2:13" x14ac:dyDescent="0.2">
      <c r="B1534" s="317"/>
      <c r="C1534" s="317"/>
      <c r="D1534" s="317"/>
      <c r="E1534" s="317"/>
      <c r="F1534" s="317"/>
      <c r="G1534" s="317"/>
      <c r="H1534" s="317"/>
      <c r="I1534" s="317"/>
      <c r="J1534" s="317"/>
      <c r="K1534" s="317"/>
      <c r="L1534" s="179"/>
      <c r="M1534" s="179"/>
    </row>
    <row r="1535" spans="2:13" x14ac:dyDescent="0.2">
      <c r="B1535" s="317"/>
      <c r="C1535" s="317"/>
      <c r="D1535" s="317"/>
      <c r="E1535" s="317"/>
      <c r="F1535" s="317"/>
      <c r="G1535" s="317"/>
      <c r="H1535" s="317"/>
      <c r="I1535" s="317"/>
      <c r="J1535" s="317"/>
      <c r="K1535" s="317"/>
      <c r="L1535" s="179"/>
      <c r="M1535" s="179"/>
    </row>
    <row r="1536" spans="2:13" x14ac:dyDescent="0.2">
      <c r="B1536" s="317"/>
      <c r="C1536" s="317"/>
      <c r="D1536" s="317"/>
      <c r="E1536" s="317"/>
      <c r="F1536" s="317"/>
      <c r="G1536" s="317"/>
      <c r="H1536" s="317"/>
      <c r="I1536" s="317"/>
      <c r="J1536" s="317"/>
      <c r="K1536" s="317"/>
      <c r="L1536" s="179"/>
      <c r="M1536" s="179"/>
    </row>
    <row r="1537" spans="2:13" x14ac:dyDescent="0.2">
      <c r="B1537" s="317"/>
      <c r="C1537" s="317"/>
      <c r="D1537" s="317"/>
      <c r="E1537" s="317"/>
      <c r="F1537" s="317"/>
      <c r="G1537" s="317"/>
      <c r="H1537" s="317"/>
      <c r="I1537" s="317"/>
      <c r="J1537" s="317"/>
      <c r="K1537" s="317"/>
      <c r="L1537" s="179"/>
      <c r="M1537" s="179"/>
    </row>
    <row r="1538" spans="2:13" x14ac:dyDescent="0.2">
      <c r="B1538" s="317"/>
      <c r="C1538" s="317"/>
      <c r="D1538" s="317"/>
      <c r="E1538" s="317"/>
      <c r="F1538" s="317"/>
      <c r="G1538" s="317"/>
      <c r="H1538" s="317"/>
      <c r="I1538" s="317"/>
      <c r="J1538" s="317"/>
      <c r="K1538" s="317"/>
      <c r="L1538" s="179"/>
      <c r="M1538" s="179"/>
    </row>
    <row r="1539" spans="2:13" x14ac:dyDescent="0.2">
      <c r="B1539" s="317"/>
      <c r="C1539" s="317"/>
      <c r="D1539" s="317"/>
      <c r="E1539" s="317"/>
      <c r="F1539" s="317"/>
      <c r="G1539" s="317"/>
      <c r="H1539" s="317"/>
      <c r="I1539" s="317"/>
      <c r="J1539" s="317"/>
      <c r="K1539" s="317"/>
      <c r="L1539" s="179"/>
      <c r="M1539" s="179"/>
    </row>
    <row r="1540" spans="2:13" x14ac:dyDescent="0.2">
      <c r="B1540" s="317"/>
      <c r="C1540" s="317"/>
      <c r="D1540" s="317"/>
      <c r="E1540" s="317"/>
      <c r="F1540" s="317"/>
      <c r="G1540" s="317"/>
      <c r="H1540" s="317"/>
      <c r="I1540" s="317"/>
      <c r="J1540" s="317"/>
      <c r="K1540" s="317"/>
      <c r="L1540" s="179"/>
      <c r="M1540" s="179"/>
    </row>
    <row r="1541" spans="2:13" x14ac:dyDescent="0.2">
      <c r="B1541" s="317"/>
      <c r="C1541" s="317"/>
      <c r="D1541" s="317"/>
      <c r="E1541" s="317"/>
      <c r="F1541" s="317"/>
      <c r="G1541" s="317"/>
      <c r="H1541" s="317"/>
      <c r="I1541" s="317"/>
      <c r="J1541" s="317"/>
      <c r="K1541" s="317"/>
      <c r="L1541" s="179"/>
      <c r="M1541" s="179"/>
    </row>
    <row r="1542" spans="2:13" x14ac:dyDescent="0.2">
      <c r="B1542" s="317"/>
      <c r="C1542" s="317"/>
      <c r="D1542" s="317"/>
      <c r="E1542" s="317"/>
      <c r="F1542" s="317"/>
      <c r="G1542" s="317"/>
      <c r="H1542" s="317"/>
      <c r="I1542" s="317"/>
      <c r="J1542" s="317"/>
      <c r="K1542" s="317"/>
      <c r="L1542" s="179"/>
      <c r="M1542" s="179"/>
    </row>
    <row r="1543" spans="2:13" x14ac:dyDescent="0.2">
      <c r="B1543" s="317"/>
      <c r="C1543" s="317"/>
      <c r="D1543" s="317"/>
      <c r="E1543" s="317"/>
      <c r="F1543" s="317"/>
      <c r="G1543" s="317"/>
      <c r="H1543" s="317"/>
      <c r="I1543" s="317"/>
      <c r="J1543" s="317"/>
      <c r="K1543" s="317"/>
      <c r="L1543" s="179"/>
      <c r="M1543" s="179"/>
    </row>
    <row r="1544" spans="2:13" x14ac:dyDescent="0.2">
      <c r="B1544" s="317"/>
      <c r="C1544" s="317"/>
      <c r="D1544" s="317"/>
      <c r="E1544" s="317"/>
      <c r="F1544" s="317"/>
      <c r="G1544" s="317"/>
      <c r="H1544" s="317"/>
      <c r="I1544" s="317"/>
      <c r="J1544" s="317"/>
      <c r="K1544" s="317"/>
      <c r="L1544" s="179"/>
      <c r="M1544" s="179"/>
    </row>
    <row r="1545" spans="2:13" x14ac:dyDescent="0.2">
      <c r="B1545" s="317"/>
      <c r="C1545" s="317"/>
      <c r="D1545" s="317"/>
      <c r="E1545" s="317"/>
      <c r="F1545" s="317"/>
      <c r="G1545" s="317"/>
      <c r="H1545" s="317"/>
      <c r="I1545" s="317"/>
      <c r="J1545" s="317"/>
      <c r="K1545" s="317"/>
      <c r="L1545" s="179"/>
      <c r="M1545" s="179"/>
    </row>
    <row r="1546" spans="2:13" x14ac:dyDescent="0.2">
      <c r="B1546" s="317"/>
      <c r="C1546" s="317"/>
      <c r="D1546" s="317"/>
      <c r="E1546" s="317"/>
      <c r="F1546" s="317"/>
      <c r="G1546" s="317"/>
      <c r="H1546" s="317"/>
      <c r="I1546" s="317"/>
      <c r="J1546" s="317"/>
      <c r="K1546" s="317"/>
      <c r="L1546" s="179"/>
      <c r="M1546" s="179"/>
    </row>
    <row r="1547" spans="2:13" x14ac:dyDescent="0.2">
      <c r="B1547" s="317"/>
      <c r="C1547" s="317"/>
      <c r="D1547" s="317"/>
      <c r="E1547" s="317"/>
      <c r="F1547" s="317"/>
      <c r="G1547" s="317"/>
      <c r="H1547" s="317"/>
      <c r="I1547" s="317"/>
      <c r="J1547" s="317"/>
      <c r="K1547" s="317"/>
      <c r="L1547" s="179"/>
      <c r="M1547" s="179"/>
    </row>
    <row r="1548" spans="2:13" x14ac:dyDescent="0.2">
      <c r="B1548" s="317"/>
      <c r="C1548" s="317"/>
      <c r="D1548" s="317"/>
      <c r="E1548" s="317"/>
      <c r="F1548" s="317"/>
      <c r="G1548" s="317"/>
      <c r="H1548" s="317"/>
      <c r="I1548" s="317"/>
      <c r="J1548" s="317"/>
      <c r="K1548" s="317"/>
      <c r="L1548" s="179"/>
      <c r="M1548" s="179"/>
    </row>
    <row r="1549" spans="2:13" x14ac:dyDescent="0.2">
      <c r="B1549" s="317"/>
      <c r="C1549" s="317"/>
      <c r="D1549" s="317"/>
      <c r="E1549" s="317"/>
      <c r="F1549" s="317"/>
      <c r="G1549" s="317"/>
      <c r="H1549" s="317"/>
      <c r="I1549" s="317"/>
      <c r="J1549" s="317"/>
      <c r="K1549" s="317"/>
      <c r="L1549" s="179"/>
      <c r="M1549" s="179"/>
    </row>
    <row r="1550" spans="2:13" x14ac:dyDescent="0.2">
      <c r="B1550" s="317"/>
      <c r="C1550" s="317"/>
      <c r="D1550" s="317"/>
      <c r="E1550" s="317"/>
      <c r="F1550" s="317"/>
      <c r="G1550" s="317"/>
      <c r="H1550" s="317"/>
      <c r="I1550" s="317"/>
      <c r="J1550" s="317"/>
      <c r="K1550" s="317"/>
      <c r="L1550" s="179"/>
      <c r="M1550" s="179"/>
    </row>
    <row r="1551" spans="2:13" x14ac:dyDescent="0.2">
      <c r="B1551" s="317"/>
      <c r="C1551" s="317"/>
      <c r="D1551" s="317"/>
      <c r="E1551" s="317"/>
      <c r="F1551" s="317"/>
      <c r="G1551" s="317"/>
      <c r="H1551" s="317"/>
      <c r="I1551" s="317"/>
      <c r="J1551" s="317"/>
      <c r="K1551" s="317"/>
      <c r="L1551" s="179"/>
      <c r="M1551" s="179"/>
    </row>
    <row r="1552" spans="2:13" x14ac:dyDescent="0.2">
      <c r="B1552" s="317"/>
      <c r="C1552" s="317"/>
      <c r="D1552" s="317"/>
      <c r="E1552" s="317"/>
      <c r="F1552" s="317"/>
      <c r="G1552" s="317"/>
      <c r="H1552" s="317"/>
      <c r="I1552" s="317"/>
      <c r="J1552" s="317"/>
      <c r="K1552" s="317"/>
      <c r="L1552" s="179"/>
      <c r="M1552" s="179"/>
    </row>
    <row r="1553" spans="2:13" x14ac:dyDescent="0.2">
      <c r="B1553" s="317"/>
      <c r="C1553" s="317"/>
      <c r="D1553" s="317"/>
      <c r="E1553" s="317"/>
      <c r="F1553" s="317"/>
      <c r="G1553" s="317"/>
      <c r="H1553" s="317"/>
      <c r="I1553" s="317"/>
      <c r="J1553" s="317"/>
      <c r="K1553" s="317"/>
      <c r="L1553" s="179"/>
      <c r="M1553" s="179"/>
    </row>
    <row r="1554" spans="2:13" x14ac:dyDescent="0.2">
      <c r="B1554" s="317"/>
      <c r="C1554" s="317"/>
      <c r="D1554" s="317"/>
      <c r="E1554" s="317"/>
      <c r="F1554" s="317"/>
      <c r="G1554" s="317"/>
      <c r="H1554" s="317"/>
      <c r="I1554" s="317"/>
      <c r="J1554" s="317"/>
      <c r="K1554" s="317"/>
      <c r="L1554" s="179"/>
      <c r="M1554" s="179"/>
    </row>
    <row r="1555" spans="2:13" x14ac:dyDescent="0.2">
      <c r="B1555" s="317"/>
      <c r="C1555" s="317"/>
      <c r="D1555" s="317"/>
      <c r="E1555" s="317"/>
      <c r="F1555" s="317"/>
      <c r="G1555" s="317"/>
      <c r="H1555" s="317"/>
      <c r="I1555" s="317"/>
      <c r="J1555" s="317"/>
      <c r="K1555" s="317"/>
      <c r="L1555" s="179"/>
      <c r="M1555" s="179"/>
    </row>
    <row r="1556" spans="2:13" x14ac:dyDescent="0.2">
      <c r="B1556" s="317"/>
      <c r="C1556" s="317"/>
      <c r="D1556" s="317"/>
      <c r="E1556" s="317"/>
      <c r="F1556" s="317"/>
      <c r="G1556" s="317"/>
      <c r="H1556" s="317"/>
      <c r="I1556" s="317"/>
      <c r="J1556" s="317"/>
      <c r="K1556" s="317"/>
      <c r="L1556" s="179"/>
      <c r="M1556" s="179"/>
    </row>
    <row r="1557" spans="2:13" x14ac:dyDescent="0.2">
      <c r="B1557" s="317"/>
      <c r="C1557" s="317"/>
      <c r="D1557" s="317"/>
      <c r="E1557" s="317"/>
      <c r="F1557" s="317"/>
      <c r="G1557" s="317"/>
      <c r="H1557" s="317"/>
      <c r="I1557" s="317"/>
      <c r="J1557" s="317"/>
      <c r="K1557" s="317"/>
      <c r="L1557" s="179"/>
      <c r="M1557" s="179"/>
    </row>
    <row r="1558" spans="2:13" x14ac:dyDescent="0.2">
      <c r="B1558" s="317"/>
      <c r="C1558" s="317"/>
      <c r="D1558" s="317"/>
      <c r="E1558" s="317"/>
      <c r="F1558" s="317"/>
      <c r="G1558" s="317"/>
      <c r="H1558" s="317"/>
      <c r="I1558" s="317"/>
      <c r="J1558" s="317"/>
      <c r="K1558" s="317"/>
      <c r="L1558" s="179"/>
      <c r="M1558" s="179"/>
    </row>
    <row r="1559" spans="2:13" x14ac:dyDescent="0.2">
      <c r="B1559" s="317"/>
      <c r="C1559" s="317"/>
      <c r="D1559" s="317"/>
      <c r="E1559" s="317"/>
      <c r="F1559" s="317"/>
      <c r="G1559" s="317"/>
      <c r="H1559" s="317"/>
      <c r="I1559" s="317"/>
      <c r="J1559" s="317"/>
      <c r="K1559" s="317"/>
      <c r="L1559" s="179"/>
      <c r="M1559" s="179"/>
    </row>
    <row r="1560" spans="2:13" x14ac:dyDescent="0.2">
      <c r="B1560" s="317"/>
      <c r="C1560" s="317"/>
      <c r="D1560" s="317"/>
      <c r="E1560" s="317"/>
      <c r="F1560" s="317"/>
      <c r="G1560" s="317"/>
      <c r="H1560" s="317"/>
      <c r="I1560" s="317"/>
      <c r="J1560" s="317"/>
      <c r="K1560" s="317"/>
      <c r="L1560" s="179"/>
      <c r="M1560" s="179"/>
    </row>
    <row r="1561" spans="2:13" x14ac:dyDescent="0.2">
      <c r="B1561" s="317"/>
      <c r="C1561" s="317"/>
      <c r="D1561" s="317"/>
      <c r="E1561" s="317"/>
      <c r="F1561" s="317"/>
      <c r="G1561" s="317"/>
      <c r="H1561" s="317"/>
      <c r="I1561" s="317"/>
      <c r="J1561" s="317"/>
      <c r="K1561" s="317"/>
      <c r="L1561" s="179"/>
      <c r="M1561" s="179"/>
    </row>
    <row r="1562" spans="2:13" x14ac:dyDescent="0.2">
      <c r="B1562" s="317"/>
      <c r="C1562" s="317"/>
      <c r="D1562" s="317"/>
      <c r="E1562" s="317"/>
      <c r="F1562" s="317"/>
      <c r="G1562" s="317"/>
      <c r="H1562" s="317"/>
      <c r="I1562" s="317"/>
      <c r="J1562" s="317"/>
      <c r="K1562" s="317"/>
      <c r="L1562" s="179"/>
      <c r="M1562" s="179"/>
    </row>
    <row r="1563" spans="2:13" x14ac:dyDescent="0.2">
      <c r="B1563" s="317"/>
      <c r="C1563" s="317"/>
      <c r="D1563" s="317"/>
      <c r="E1563" s="317"/>
      <c r="F1563" s="317"/>
      <c r="G1563" s="317"/>
      <c r="H1563" s="317"/>
      <c r="I1563" s="317"/>
      <c r="J1563" s="317"/>
      <c r="K1563" s="317"/>
      <c r="L1563" s="179"/>
      <c r="M1563" s="179"/>
    </row>
    <row r="1564" spans="2:13" x14ac:dyDescent="0.2">
      <c r="B1564" s="317"/>
      <c r="C1564" s="317"/>
      <c r="D1564" s="317"/>
      <c r="E1564" s="317"/>
      <c r="F1564" s="317"/>
      <c r="G1564" s="317"/>
      <c r="H1564" s="317"/>
      <c r="I1564" s="317"/>
      <c r="J1564" s="317"/>
      <c r="K1564" s="317"/>
      <c r="L1564" s="179"/>
      <c r="M1564" s="179"/>
    </row>
    <row r="1565" spans="2:13" x14ac:dyDescent="0.2">
      <c r="B1565" s="317"/>
      <c r="C1565" s="317"/>
      <c r="D1565" s="317"/>
      <c r="E1565" s="317"/>
      <c r="F1565" s="317"/>
      <c r="G1565" s="317"/>
      <c r="H1565" s="317"/>
      <c r="I1565" s="317"/>
      <c r="J1565" s="317"/>
      <c r="K1565" s="317"/>
      <c r="L1565" s="179"/>
      <c r="M1565" s="179"/>
    </row>
    <row r="1566" spans="2:13" x14ac:dyDescent="0.2">
      <c r="B1566" s="317"/>
      <c r="C1566" s="317"/>
      <c r="D1566" s="317"/>
      <c r="E1566" s="317"/>
      <c r="F1566" s="317"/>
      <c r="G1566" s="317"/>
      <c r="H1566" s="317"/>
      <c r="I1566" s="317"/>
      <c r="J1566" s="317"/>
      <c r="K1566" s="317"/>
      <c r="L1566" s="179"/>
      <c r="M1566" s="179"/>
    </row>
    <row r="1567" spans="2:13" x14ac:dyDescent="0.2">
      <c r="B1567" s="317"/>
      <c r="C1567" s="317"/>
      <c r="D1567" s="317"/>
      <c r="E1567" s="317"/>
      <c r="F1567" s="317"/>
      <c r="G1567" s="317"/>
      <c r="H1567" s="317"/>
      <c r="I1567" s="317"/>
      <c r="J1567" s="317"/>
      <c r="K1567" s="317"/>
      <c r="L1567" s="179"/>
      <c r="M1567" s="179"/>
    </row>
    <row r="1568" spans="2:13" x14ac:dyDescent="0.2">
      <c r="B1568" s="317"/>
      <c r="C1568" s="317"/>
      <c r="D1568" s="317"/>
      <c r="E1568" s="317"/>
      <c r="F1568" s="317"/>
      <c r="G1568" s="317"/>
      <c r="H1568" s="317"/>
      <c r="I1568" s="317"/>
      <c r="J1568" s="317"/>
      <c r="K1568" s="317"/>
      <c r="L1568" s="179"/>
      <c r="M1568" s="179"/>
    </row>
    <row r="1569" spans="2:13" x14ac:dyDescent="0.2">
      <c r="B1569" s="317"/>
      <c r="C1569" s="317"/>
      <c r="D1569" s="317"/>
      <c r="E1569" s="317"/>
      <c r="F1569" s="317"/>
      <c r="G1569" s="317"/>
      <c r="H1569" s="317"/>
      <c r="I1569" s="317"/>
      <c r="J1569" s="317"/>
      <c r="K1569" s="317"/>
      <c r="L1569" s="179"/>
      <c r="M1569" s="179"/>
    </row>
    <row r="1570" spans="2:13" x14ac:dyDescent="0.2">
      <c r="B1570" s="317"/>
      <c r="C1570" s="317"/>
      <c r="D1570" s="317"/>
      <c r="E1570" s="317"/>
      <c r="F1570" s="317"/>
      <c r="G1570" s="317"/>
      <c r="H1570" s="317"/>
      <c r="I1570" s="317"/>
      <c r="J1570" s="317"/>
      <c r="K1570" s="317"/>
      <c r="L1570" s="179"/>
      <c r="M1570" s="179"/>
    </row>
    <row r="1571" spans="2:13" x14ac:dyDescent="0.2">
      <c r="B1571" s="317"/>
      <c r="C1571" s="317"/>
      <c r="D1571" s="317"/>
      <c r="E1571" s="317"/>
      <c r="F1571" s="317"/>
      <c r="G1571" s="317"/>
      <c r="H1571" s="317"/>
      <c r="I1571" s="317"/>
      <c r="J1571" s="317"/>
      <c r="K1571" s="317"/>
      <c r="L1571" s="179"/>
      <c r="M1571" s="179"/>
    </row>
    <row r="1572" spans="2:13" x14ac:dyDescent="0.2">
      <c r="B1572" s="317"/>
      <c r="C1572" s="317"/>
      <c r="D1572" s="317"/>
      <c r="E1572" s="317"/>
      <c r="F1572" s="317"/>
      <c r="G1572" s="317"/>
      <c r="H1572" s="317"/>
      <c r="I1572" s="317"/>
      <c r="J1572" s="317"/>
      <c r="K1572" s="317"/>
      <c r="L1572" s="179"/>
      <c r="M1572" s="179"/>
    </row>
    <row r="1573" spans="2:13" x14ac:dyDescent="0.2">
      <c r="B1573" s="317"/>
      <c r="C1573" s="317"/>
      <c r="D1573" s="317"/>
      <c r="E1573" s="317"/>
      <c r="F1573" s="317"/>
      <c r="G1573" s="317"/>
      <c r="H1573" s="317"/>
      <c r="I1573" s="317"/>
      <c r="J1573" s="317"/>
      <c r="K1573" s="317"/>
      <c r="L1573" s="179"/>
      <c r="M1573" s="179"/>
    </row>
    <row r="1574" spans="2:13" x14ac:dyDescent="0.2">
      <c r="B1574" s="317"/>
      <c r="C1574" s="317"/>
      <c r="D1574" s="317"/>
      <c r="E1574" s="317"/>
      <c r="F1574" s="317"/>
      <c r="G1574" s="317"/>
      <c r="H1574" s="317"/>
      <c r="I1574" s="317"/>
      <c r="J1574" s="317"/>
      <c r="K1574" s="317"/>
      <c r="L1574" s="179"/>
      <c r="M1574" s="179"/>
    </row>
    <row r="1575" spans="2:13" x14ac:dyDescent="0.2">
      <c r="B1575" s="317"/>
      <c r="C1575" s="317"/>
      <c r="D1575" s="317"/>
      <c r="E1575" s="317"/>
      <c r="F1575" s="317"/>
      <c r="G1575" s="317"/>
      <c r="H1575" s="317"/>
      <c r="I1575" s="317"/>
      <c r="J1575" s="317"/>
      <c r="K1575" s="317"/>
      <c r="L1575" s="179"/>
      <c r="M1575" s="179"/>
    </row>
    <row r="1576" spans="2:13" x14ac:dyDescent="0.2">
      <c r="B1576" s="317"/>
      <c r="C1576" s="317"/>
      <c r="D1576" s="317"/>
      <c r="E1576" s="317"/>
      <c r="F1576" s="317"/>
      <c r="G1576" s="317"/>
      <c r="H1576" s="317"/>
      <c r="I1576" s="317"/>
      <c r="J1576" s="317"/>
      <c r="K1576" s="317"/>
      <c r="L1576" s="179"/>
      <c r="M1576" s="179"/>
    </row>
    <row r="1577" spans="2:13" x14ac:dyDescent="0.2">
      <c r="B1577" s="317"/>
      <c r="C1577" s="317"/>
      <c r="D1577" s="317"/>
      <c r="E1577" s="317"/>
      <c r="F1577" s="317"/>
      <c r="G1577" s="317"/>
      <c r="H1577" s="317"/>
      <c r="I1577" s="317"/>
      <c r="J1577" s="317"/>
      <c r="K1577" s="317"/>
      <c r="L1577" s="179"/>
      <c r="M1577" s="179"/>
    </row>
    <row r="1578" spans="2:13" x14ac:dyDescent="0.2">
      <c r="B1578" s="317"/>
      <c r="C1578" s="317"/>
      <c r="D1578" s="317"/>
      <c r="E1578" s="317"/>
      <c r="F1578" s="317"/>
      <c r="G1578" s="317"/>
      <c r="H1578" s="317"/>
      <c r="I1578" s="317"/>
      <c r="J1578" s="317"/>
      <c r="K1578" s="317"/>
      <c r="L1578" s="179"/>
      <c r="M1578" s="179"/>
    </row>
    <row r="1579" spans="2:13" x14ac:dyDescent="0.2">
      <c r="B1579" s="317"/>
      <c r="C1579" s="317"/>
      <c r="D1579" s="317"/>
      <c r="E1579" s="317"/>
      <c r="F1579" s="317"/>
      <c r="G1579" s="317"/>
      <c r="H1579" s="317"/>
      <c r="I1579" s="317"/>
      <c r="J1579" s="317"/>
      <c r="K1579" s="317"/>
      <c r="L1579" s="179"/>
      <c r="M1579" s="179"/>
    </row>
    <row r="1580" spans="2:13" x14ac:dyDescent="0.2">
      <c r="B1580" s="317"/>
      <c r="C1580" s="317"/>
      <c r="D1580" s="317"/>
      <c r="E1580" s="317"/>
      <c r="F1580" s="317"/>
      <c r="G1580" s="317"/>
      <c r="H1580" s="317"/>
      <c r="I1580" s="317"/>
      <c r="J1580" s="317"/>
      <c r="K1580" s="317"/>
      <c r="L1580" s="179"/>
      <c r="M1580" s="179"/>
    </row>
    <row r="1581" spans="2:13" x14ac:dyDescent="0.2">
      <c r="B1581" s="317"/>
      <c r="C1581" s="317"/>
      <c r="D1581" s="317"/>
      <c r="E1581" s="317"/>
      <c r="F1581" s="317"/>
      <c r="G1581" s="317"/>
      <c r="H1581" s="317"/>
      <c r="I1581" s="317"/>
      <c r="J1581" s="317"/>
      <c r="K1581" s="317"/>
      <c r="L1581" s="179"/>
      <c r="M1581" s="179"/>
    </row>
    <row r="1582" spans="2:13" x14ac:dyDescent="0.2">
      <c r="B1582" s="317"/>
      <c r="C1582" s="317"/>
      <c r="D1582" s="317"/>
      <c r="E1582" s="317"/>
      <c r="F1582" s="317"/>
      <c r="G1582" s="317"/>
      <c r="H1582" s="317"/>
      <c r="I1582" s="317"/>
      <c r="J1582" s="317"/>
      <c r="K1582" s="317"/>
      <c r="L1582" s="179"/>
      <c r="M1582" s="179"/>
    </row>
    <row r="1583" spans="2:13" x14ac:dyDescent="0.2">
      <c r="B1583" s="317"/>
      <c r="C1583" s="317"/>
      <c r="D1583" s="317"/>
      <c r="E1583" s="317"/>
      <c r="F1583" s="317"/>
      <c r="G1583" s="317"/>
      <c r="H1583" s="317"/>
      <c r="I1583" s="317"/>
      <c r="J1583" s="317"/>
      <c r="K1583" s="317"/>
      <c r="L1583" s="179"/>
      <c r="M1583" s="179"/>
    </row>
    <row r="1584" spans="2:13" x14ac:dyDescent="0.2">
      <c r="B1584" s="317"/>
      <c r="C1584" s="317"/>
      <c r="D1584" s="317"/>
      <c r="E1584" s="317"/>
      <c r="F1584" s="317"/>
      <c r="G1584" s="317"/>
      <c r="H1584" s="317"/>
      <c r="I1584" s="317"/>
      <c r="J1584" s="317"/>
      <c r="K1584" s="317"/>
      <c r="L1584" s="179"/>
      <c r="M1584" s="179"/>
    </row>
    <row r="1585" spans="2:13" x14ac:dyDescent="0.2">
      <c r="B1585" s="317"/>
      <c r="C1585" s="317"/>
      <c r="D1585" s="317"/>
      <c r="E1585" s="317"/>
      <c r="F1585" s="317"/>
      <c r="G1585" s="317"/>
      <c r="H1585" s="317"/>
      <c r="I1585" s="317"/>
      <c r="J1585" s="317"/>
      <c r="K1585" s="317"/>
      <c r="L1585" s="179"/>
      <c r="M1585" s="179"/>
    </row>
    <row r="1586" spans="2:13" x14ac:dyDescent="0.2">
      <c r="B1586" s="317"/>
      <c r="C1586" s="317"/>
      <c r="D1586" s="317"/>
      <c r="E1586" s="317"/>
      <c r="F1586" s="317"/>
      <c r="G1586" s="317"/>
      <c r="H1586" s="317"/>
      <c r="I1586" s="317"/>
      <c r="J1586" s="317"/>
      <c r="K1586" s="317"/>
      <c r="L1586" s="179"/>
      <c r="M1586" s="179"/>
    </row>
    <row r="1587" spans="2:13" x14ac:dyDescent="0.2">
      <c r="B1587" s="317"/>
      <c r="C1587" s="317"/>
      <c r="D1587" s="317"/>
      <c r="E1587" s="317"/>
      <c r="F1587" s="317"/>
      <c r="G1587" s="317"/>
      <c r="H1587" s="317"/>
      <c r="I1587" s="317"/>
      <c r="J1587" s="317"/>
      <c r="K1587" s="317"/>
      <c r="L1587" s="179"/>
      <c r="M1587" s="179"/>
    </row>
    <row r="1588" spans="2:13" x14ac:dyDescent="0.2">
      <c r="B1588" s="317"/>
      <c r="C1588" s="317"/>
      <c r="D1588" s="317"/>
      <c r="E1588" s="317"/>
      <c r="F1588" s="317"/>
      <c r="G1588" s="317"/>
      <c r="H1588" s="317"/>
      <c r="I1588" s="317"/>
      <c r="J1588" s="317"/>
      <c r="K1588" s="317"/>
      <c r="L1588" s="179"/>
      <c r="M1588" s="179"/>
    </row>
    <row r="1589" spans="2:13" x14ac:dyDescent="0.2">
      <c r="B1589" s="317"/>
      <c r="C1589" s="317"/>
      <c r="D1589" s="317"/>
      <c r="E1589" s="317"/>
      <c r="F1589" s="317"/>
      <c r="G1589" s="317"/>
      <c r="H1589" s="317"/>
      <c r="I1589" s="317"/>
      <c r="J1589" s="317"/>
      <c r="K1589" s="317"/>
      <c r="L1589" s="179"/>
      <c r="M1589" s="179"/>
    </row>
    <row r="1590" spans="2:13" x14ac:dyDescent="0.2">
      <c r="B1590" s="317"/>
      <c r="C1590" s="317"/>
      <c r="D1590" s="317"/>
      <c r="E1590" s="317"/>
      <c r="F1590" s="317"/>
      <c r="G1590" s="317"/>
      <c r="H1590" s="317"/>
      <c r="I1590" s="317"/>
      <c r="J1590" s="317"/>
      <c r="K1590" s="317"/>
      <c r="L1590" s="179"/>
      <c r="M1590" s="179"/>
    </row>
    <row r="1591" spans="2:13" x14ac:dyDescent="0.2">
      <c r="B1591" s="317"/>
      <c r="C1591" s="317"/>
      <c r="D1591" s="317"/>
      <c r="E1591" s="317"/>
      <c r="F1591" s="317"/>
      <c r="G1591" s="317"/>
      <c r="H1591" s="317"/>
      <c r="I1591" s="317"/>
      <c r="J1591" s="317"/>
      <c r="K1591" s="317"/>
      <c r="L1591" s="179"/>
      <c r="M1591" s="179"/>
    </row>
    <row r="1592" spans="2:13" x14ac:dyDescent="0.2">
      <c r="B1592" s="317"/>
      <c r="C1592" s="317"/>
      <c r="D1592" s="317"/>
      <c r="E1592" s="317"/>
      <c r="F1592" s="317"/>
      <c r="G1592" s="317"/>
      <c r="H1592" s="317"/>
      <c r="I1592" s="317"/>
      <c r="J1592" s="317"/>
      <c r="K1592" s="317"/>
      <c r="L1592" s="179"/>
      <c r="M1592" s="179"/>
    </row>
    <row r="1593" spans="2:13" x14ac:dyDescent="0.2">
      <c r="B1593" s="317"/>
      <c r="C1593" s="317"/>
      <c r="D1593" s="317"/>
      <c r="E1593" s="317"/>
      <c r="F1593" s="317"/>
      <c r="G1593" s="317"/>
      <c r="H1593" s="317"/>
      <c r="I1593" s="317"/>
      <c r="J1593" s="317"/>
      <c r="K1593" s="317"/>
      <c r="L1593" s="179"/>
      <c r="M1593" s="179"/>
    </row>
    <row r="1594" spans="2:13" x14ac:dyDescent="0.2">
      <c r="B1594" s="317"/>
      <c r="C1594" s="317"/>
      <c r="D1594" s="317"/>
      <c r="E1594" s="317"/>
      <c r="F1594" s="317"/>
      <c r="G1594" s="317"/>
      <c r="H1594" s="317"/>
      <c r="I1594" s="317"/>
      <c r="J1594" s="317"/>
      <c r="K1594" s="317"/>
      <c r="L1594" s="179"/>
      <c r="M1594" s="179"/>
    </row>
    <row r="1595" spans="2:13" x14ac:dyDescent="0.2">
      <c r="B1595" s="317"/>
      <c r="C1595" s="317"/>
      <c r="D1595" s="317"/>
      <c r="E1595" s="317"/>
      <c r="F1595" s="317"/>
      <c r="G1595" s="317"/>
      <c r="H1595" s="317"/>
      <c r="I1595" s="317"/>
      <c r="J1595" s="317"/>
      <c r="K1595" s="317"/>
      <c r="L1595" s="179"/>
      <c r="M1595" s="179"/>
    </row>
    <row r="1596" spans="2:13" x14ac:dyDescent="0.2">
      <c r="B1596" s="317"/>
      <c r="C1596" s="317"/>
      <c r="D1596" s="317"/>
      <c r="E1596" s="317"/>
      <c r="F1596" s="317"/>
      <c r="G1596" s="317"/>
      <c r="H1596" s="317"/>
      <c r="I1596" s="317"/>
      <c r="J1596" s="317"/>
      <c r="K1596" s="317"/>
      <c r="L1596" s="179"/>
      <c r="M1596" s="179"/>
    </row>
    <row r="1597" spans="2:13" x14ac:dyDescent="0.2">
      <c r="B1597" s="317"/>
      <c r="C1597" s="317"/>
      <c r="D1597" s="317"/>
      <c r="E1597" s="317"/>
      <c r="F1597" s="317"/>
      <c r="G1597" s="317"/>
      <c r="H1597" s="317"/>
      <c r="I1597" s="317"/>
      <c r="J1597" s="317"/>
      <c r="K1597" s="317"/>
      <c r="L1597" s="179"/>
      <c r="M1597" s="179"/>
    </row>
    <row r="1598" spans="2:13" x14ac:dyDescent="0.2">
      <c r="B1598" s="317"/>
      <c r="C1598" s="317"/>
      <c r="D1598" s="317"/>
      <c r="E1598" s="317"/>
      <c r="F1598" s="317"/>
      <c r="G1598" s="317"/>
      <c r="H1598" s="317"/>
      <c r="I1598" s="317"/>
      <c r="J1598" s="317"/>
      <c r="K1598" s="317"/>
      <c r="L1598" s="179"/>
      <c r="M1598" s="179"/>
    </row>
    <row r="1599" spans="2:13" x14ac:dyDescent="0.2">
      <c r="B1599" s="317"/>
      <c r="C1599" s="317"/>
      <c r="D1599" s="317"/>
      <c r="E1599" s="317"/>
      <c r="F1599" s="317"/>
      <c r="G1599" s="317"/>
      <c r="H1599" s="317"/>
      <c r="I1599" s="317"/>
      <c r="J1599" s="317"/>
      <c r="K1599" s="317"/>
      <c r="L1599" s="179"/>
      <c r="M1599" s="179"/>
    </row>
    <row r="1600" spans="2:13" x14ac:dyDescent="0.2">
      <c r="B1600" s="317"/>
      <c r="C1600" s="317"/>
      <c r="D1600" s="317"/>
      <c r="E1600" s="317"/>
      <c r="F1600" s="317"/>
      <c r="G1600" s="317"/>
      <c r="H1600" s="317"/>
      <c r="I1600" s="317"/>
      <c r="J1600" s="317"/>
      <c r="K1600" s="317"/>
      <c r="L1600" s="179"/>
      <c r="M1600" s="179"/>
    </row>
    <row r="1601" spans="2:13" x14ac:dyDescent="0.2">
      <c r="B1601" s="317"/>
      <c r="C1601" s="317"/>
      <c r="D1601" s="317"/>
      <c r="E1601" s="317"/>
      <c r="F1601" s="317"/>
      <c r="G1601" s="317"/>
      <c r="H1601" s="317"/>
      <c r="I1601" s="317"/>
      <c r="J1601" s="317"/>
      <c r="K1601" s="317"/>
      <c r="L1601" s="179"/>
      <c r="M1601" s="179"/>
    </row>
    <row r="1602" spans="2:13" x14ac:dyDescent="0.2">
      <c r="B1602" s="317"/>
      <c r="C1602" s="317"/>
      <c r="D1602" s="317"/>
      <c r="E1602" s="317"/>
      <c r="F1602" s="317"/>
      <c r="G1602" s="317"/>
      <c r="H1602" s="317"/>
      <c r="I1602" s="317"/>
      <c r="J1602" s="317"/>
      <c r="K1602" s="317"/>
      <c r="L1602" s="179"/>
      <c r="M1602" s="179"/>
    </row>
    <row r="1603" spans="2:13" x14ac:dyDescent="0.2">
      <c r="B1603" s="317"/>
      <c r="C1603" s="317"/>
      <c r="D1603" s="317"/>
      <c r="E1603" s="317"/>
      <c r="F1603" s="317"/>
      <c r="G1603" s="317"/>
      <c r="H1603" s="317"/>
      <c r="I1603" s="317"/>
      <c r="J1603" s="317"/>
      <c r="K1603" s="317"/>
      <c r="L1603" s="179"/>
      <c r="M1603" s="179"/>
    </row>
    <row r="1604" spans="2:13" x14ac:dyDescent="0.2">
      <c r="B1604" s="317"/>
      <c r="C1604" s="317"/>
      <c r="D1604" s="317"/>
      <c r="E1604" s="317"/>
      <c r="F1604" s="317"/>
      <c r="G1604" s="317"/>
      <c r="H1604" s="317"/>
      <c r="I1604" s="317"/>
      <c r="J1604" s="317"/>
      <c r="K1604" s="317"/>
      <c r="L1604" s="179"/>
      <c r="M1604" s="179"/>
    </row>
    <row r="1605" spans="2:13" x14ac:dyDescent="0.2">
      <c r="B1605" s="317"/>
      <c r="C1605" s="317"/>
      <c r="D1605" s="317"/>
      <c r="E1605" s="317"/>
      <c r="F1605" s="317"/>
      <c r="G1605" s="317"/>
      <c r="H1605" s="317"/>
      <c r="I1605" s="317"/>
      <c r="J1605" s="317"/>
      <c r="K1605" s="317"/>
      <c r="L1605" s="179"/>
      <c r="M1605" s="179"/>
    </row>
    <row r="1606" spans="2:13" x14ac:dyDescent="0.2">
      <c r="B1606" s="317"/>
      <c r="C1606" s="317"/>
      <c r="D1606" s="317"/>
      <c r="E1606" s="317"/>
      <c r="F1606" s="317"/>
      <c r="G1606" s="317"/>
      <c r="H1606" s="317"/>
      <c r="I1606" s="317"/>
      <c r="J1606" s="317"/>
      <c r="K1606" s="317"/>
      <c r="L1606" s="179"/>
      <c r="M1606" s="179"/>
    </row>
    <row r="1607" spans="2:13" x14ac:dyDescent="0.2">
      <c r="B1607" s="317"/>
      <c r="C1607" s="317"/>
      <c r="D1607" s="317"/>
      <c r="E1607" s="317"/>
      <c r="F1607" s="317"/>
      <c r="G1607" s="317"/>
      <c r="H1607" s="317"/>
      <c r="I1607" s="317"/>
      <c r="J1607" s="317"/>
      <c r="K1607" s="317"/>
      <c r="L1607" s="179"/>
      <c r="M1607" s="179"/>
    </row>
    <row r="1608" spans="2:13" x14ac:dyDescent="0.2">
      <c r="B1608" s="317"/>
      <c r="C1608" s="317"/>
      <c r="D1608" s="317"/>
      <c r="E1608" s="317"/>
      <c r="F1608" s="317"/>
      <c r="G1608" s="317"/>
      <c r="H1608" s="317"/>
      <c r="I1608" s="317"/>
      <c r="J1608" s="317"/>
      <c r="K1608" s="317"/>
      <c r="L1608" s="179"/>
      <c r="M1608" s="179"/>
    </row>
    <row r="1609" spans="2:13" x14ac:dyDescent="0.2">
      <c r="B1609" s="317"/>
      <c r="C1609" s="317"/>
      <c r="D1609" s="317"/>
      <c r="E1609" s="317"/>
      <c r="F1609" s="317"/>
      <c r="G1609" s="317"/>
      <c r="H1609" s="317"/>
      <c r="I1609" s="317"/>
      <c r="J1609" s="317"/>
      <c r="K1609" s="317"/>
      <c r="L1609" s="179"/>
      <c r="M1609" s="179"/>
    </row>
    <row r="1610" spans="2:13" x14ac:dyDescent="0.2">
      <c r="B1610" s="317"/>
      <c r="C1610" s="317"/>
      <c r="D1610" s="317"/>
      <c r="E1610" s="317"/>
      <c r="F1610" s="317"/>
      <c r="G1610" s="317"/>
      <c r="H1610" s="317"/>
      <c r="I1610" s="317"/>
      <c r="J1610" s="317"/>
      <c r="K1610" s="317"/>
      <c r="L1610" s="179"/>
      <c r="M1610" s="179"/>
    </row>
    <row r="1611" spans="2:13" x14ac:dyDescent="0.2">
      <c r="B1611" s="317"/>
      <c r="C1611" s="317"/>
      <c r="D1611" s="317"/>
      <c r="E1611" s="317"/>
      <c r="F1611" s="317"/>
      <c r="G1611" s="317"/>
      <c r="H1611" s="317"/>
      <c r="I1611" s="317"/>
      <c r="J1611" s="317"/>
      <c r="K1611" s="317"/>
      <c r="L1611" s="179"/>
      <c r="M1611" s="179"/>
    </row>
    <row r="1612" spans="2:13" x14ac:dyDescent="0.2">
      <c r="B1612" s="317"/>
      <c r="C1612" s="317"/>
      <c r="D1612" s="317"/>
      <c r="E1612" s="317"/>
      <c r="F1612" s="317"/>
      <c r="G1612" s="317"/>
      <c r="H1612" s="317"/>
      <c r="I1612" s="317"/>
      <c r="J1612" s="317"/>
      <c r="K1612" s="317"/>
      <c r="L1612" s="179"/>
      <c r="M1612" s="179"/>
    </row>
    <row r="1613" spans="2:13" x14ac:dyDescent="0.2">
      <c r="B1613" s="317"/>
      <c r="C1613" s="317"/>
      <c r="D1613" s="317"/>
      <c r="E1613" s="317"/>
      <c r="F1613" s="317"/>
      <c r="G1613" s="317"/>
      <c r="H1613" s="317"/>
      <c r="I1613" s="317"/>
      <c r="J1613" s="317"/>
      <c r="K1613" s="317"/>
      <c r="L1613" s="179"/>
      <c r="M1613" s="179"/>
    </row>
    <row r="1614" spans="2:13" x14ac:dyDescent="0.2">
      <c r="B1614" s="317"/>
      <c r="C1614" s="317"/>
      <c r="D1614" s="317"/>
      <c r="E1614" s="317"/>
      <c r="F1614" s="317"/>
      <c r="G1614" s="317"/>
      <c r="H1614" s="317"/>
      <c r="I1614" s="317"/>
      <c r="J1614" s="317"/>
      <c r="K1614" s="317"/>
      <c r="L1614" s="179"/>
      <c r="M1614" s="179"/>
    </row>
    <row r="1615" spans="2:13" x14ac:dyDescent="0.2">
      <c r="B1615" s="317"/>
      <c r="C1615" s="317"/>
      <c r="D1615" s="317"/>
      <c r="E1615" s="317"/>
      <c r="F1615" s="317"/>
      <c r="G1615" s="317"/>
      <c r="H1615" s="317"/>
      <c r="I1615" s="317"/>
      <c r="J1615" s="317"/>
      <c r="K1615" s="317"/>
      <c r="L1615" s="179"/>
      <c r="M1615" s="179"/>
    </row>
    <row r="1616" spans="2:13" x14ac:dyDescent="0.2">
      <c r="B1616" s="317"/>
      <c r="C1616" s="317"/>
      <c r="D1616" s="317"/>
      <c r="E1616" s="317"/>
      <c r="F1616" s="317"/>
      <c r="G1616" s="317"/>
      <c r="H1616" s="317"/>
      <c r="I1616" s="317"/>
      <c r="J1616" s="317"/>
      <c r="K1616" s="317"/>
      <c r="L1616" s="179"/>
      <c r="M1616" s="179"/>
    </row>
    <row r="1617" spans="2:13" x14ac:dyDescent="0.2">
      <c r="B1617" s="317"/>
      <c r="C1617" s="317"/>
      <c r="D1617" s="317"/>
      <c r="E1617" s="317"/>
      <c r="F1617" s="317"/>
      <c r="G1617" s="317"/>
      <c r="H1617" s="317"/>
      <c r="I1617" s="317"/>
      <c r="J1617" s="317"/>
      <c r="K1617" s="317"/>
      <c r="L1617" s="179"/>
      <c r="M1617" s="179"/>
    </row>
    <row r="1618" spans="2:13" x14ac:dyDescent="0.2">
      <c r="B1618" s="317"/>
      <c r="C1618" s="317"/>
      <c r="D1618" s="317"/>
      <c r="E1618" s="317"/>
      <c r="F1618" s="317"/>
      <c r="G1618" s="317"/>
      <c r="H1618" s="317"/>
      <c r="I1618" s="317"/>
      <c r="J1618" s="317"/>
      <c r="K1618" s="317"/>
      <c r="L1618" s="179"/>
      <c r="M1618" s="179"/>
    </row>
    <row r="1619" spans="2:13" x14ac:dyDescent="0.2">
      <c r="B1619" s="317"/>
      <c r="C1619" s="317"/>
      <c r="D1619" s="317"/>
      <c r="E1619" s="317"/>
      <c r="F1619" s="317"/>
      <c r="G1619" s="317"/>
      <c r="H1619" s="317"/>
      <c r="I1619" s="317"/>
      <c r="J1619" s="317"/>
      <c r="K1619" s="317"/>
      <c r="L1619" s="179"/>
      <c r="M1619" s="179"/>
    </row>
    <row r="1620" spans="2:13" x14ac:dyDescent="0.2">
      <c r="B1620" s="317"/>
      <c r="C1620" s="317"/>
      <c r="D1620" s="317"/>
      <c r="E1620" s="317"/>
      <c r="F1620" s="317"/>
      <c r="G1620" s="317"/>
      <c r="H1620" s="317"/>
      <c r="I1620" s="317"/>
      <c r="J1620" s="317"/>
      <c r="K1620" s="317"/>
      <c r="L1620" s="179"/>
      <c r="M1620" s="179"/>
    </row>
    <row r="1621" spans="2:13" x14ac:dyDescent="0.2">
      <c r="B1621" s="317"/>
      <c r="C1621" s="317"/>
      <c r="D1621" s="317"/>
      <c r="E1621" s="317"/>
      <c r="F1621" s="317"/>
      <c r="G1621" s="317"/>
      <c r="H1621" s="317"/>
      <c r="I1621" s="317"/>
      <c r="J1621" s="317"/>
      <c r="K1621" s="317"/>
      <c r="L1621" s="179"/>
      <c r="M1621" s="179"/>
    </row>
    <row r="1622" spans="2:13" x14ac:dyDescent="0.2">
      <c r="B1622" s="317"/>
      <c r="C1622" s="317"/>
      <c r="D1622" s="317"/>
      <c r="E1622" s="317"/>
      <c r="F1622" s="317"/>
      <c r="G1622" s="317"/>
      <c r="H1622" s="317"/>
      <c r="I1622" s="317"/>
      <c r="J1622" s="317"/>
      <c r="K1622" s="317"/>
      <c r="L1622" s="179"/>
      <c r="M1622" s="179"/>
    </row>
    <row r="1623" spans="2:13" x14ac:dyDescent="0.2">
      <c r="B1623" s="317"/>
      <c r="C1623" s="317"/>
      <c r="D1623" s="317"/>
      <c r="E1623" s="317"/>
      <c r="F1623" s="317"/>
      <c r="G1623" s="317"/>
      <c r="H1623" s="317"/>
      <c r="I1623" s="317"/>
      <c r="J1623" s="317"/>
      <c r="K1623" s="317"/>
      <c r="L1623" s="179"/>
      <c r="M1623" s="179"/>
    </row>
    <row r="1624" spans="2:13" x14ac:dyDescent="0.2">
      <c r="B1624" s="317"/>
      <c r="C1624" s="317"/>
      <c r="D1624" s="317"/>
      <c r="E1624" s="317"/>
      <c r="F1624" s="317"/>
      <c r="G1624" s="317"/>
      <c r="H1624" s="317"/>
      <c r="I1624" s="317"/>
      <c r="J1624" s="317"/>
      <c r="K1624" s="317"/>
      <c r="L1624" s="179"/>
      <c r="M1624" s="179"/>
    </row>
    <row r="1625" spans="2:13" x14ac:dyDescent="0.2">
      <c r="B1625" s="317"/>
      <c r="C1625" s="317"/>
      <c r="D1625" s="317"/>
      <c r="E1625" s="317"/>
      <c r="F1625" s="317"/>
      <c r="G1625" s="317"/>
      <c r="H1625" s="317"/>
      <c r="I1625" s="317"/>
      <c r="J1625" s="317"/>
      <c r="K1625" s="317"/>
      <c r="L1625" s="179"/>
      <c r="M1625" s="179"/>
    </row>
    <row r="1626" spans="2:13" x14ac:dyDescent="0.2">
      <c r="B1626" s="317"/>
      <c r="C1626" s="317"/>
      <c r="D1626" s="317"/>
      <c r="E1626" s="317"/>
      <c r="F1626" s="317"/>
      <c r="G1626" s="317"/>
      <c r="H1626" s="317"/>
      <c r="I1626" s="317"/>
      <c r="J1626" s="317"/>
      <c r="K1626" s="317"/>
      <c r="L1626" s="179"/>
      <c r="M1626" s="179"/>
    </row>
    <row r="1627" spans="2:13" x14ac:dyDescent="0.2">
      <c r="B1627" s="317"/>
      <c r="C1627" s="317"/>
      <c r="D1627" s="317"/>
      <c r="E1627" s="317"/>
      <c r="F1627" s="317"/>
      <c r="G1627" s="317"/>
      <c r="H1627" s="317"/>
      <c r="I1627" s="317"/>
      <c r="J1627" s="317"/>
      <c r="K1627" s="317"/>
      <c r="L1627" s="179"/>
      <c r="M1627" s="179"/>
    </row>
    <row r="1628" spans="2:13" x14ac:dyDescent="0.2">
      <c r="B1628" s="317"/>
      <c r="C1628" s="317"/>
      <c r="D1628" s="317"/>
      <c r="E1628" s="317"/>
      <c r="F1628" s="317"/>
      <c r="G1628" s="317"/>
      <c r="H1628" s="317"/>
      <c r="I1628" s="317"/>
      <c r="J1628" s="317"/>
      <c r="K1628" s="317"/>
      <c r="L1628" s="179"/>
      <c r="M1628" s="179"/>
    </row>
    <row r="1629" spans="2:13" x14ac:dyDescent="0.2">
      <c r="B1629" s="317"/>
      <c r="C1629" s="317"/>
      <c r="D1629" s="317"/>
      <c r="E1629" s="317"/>
      <c r="F1629" s="317"/>
      <c r="G1629" s="317"/>
      <c r="H1629" s="317"/>
      <c r="I1629" s="317"/>
      <c r="J1629" s="317"/>
      <c r="K1629" s="317"/>
      <c r="L1629" s="179"/>
      <c r="M1629" s="179"/>
    </row>
    <row r="1630" spans="2:13" x14ac:dyDescent="0.2">
      <c r="B1630" s="317"/>
      <c r="C1630" s="317"/>
      <c r="D1630" s="317"/>
      <c r="E1630" s="317"/>
      <c r="F1630" s="317"/>
      <c r="G1630" s="317"/>
      <c r="H1630" s="317"/>
      <c r="I1630" s="317"/>
      <c r="J1630" s="317"/>
      <c r="K1630" s="317"/>
      <c r="L1630" s="179"/>
      <c r="M1630" s="179"/>
    </row>
    <row r="1631" spans="2:13" x14ac:dyDescent="0.2">
      <c r="B1631" s="317"/>
      <c r="C1631" s="317"/>
      <c r="D1631" s="317"/>
      <c r="E1631" s="317"/>
      <c r="F1631" s="317"/>
      <c r="G1631" s="317"/>
      <c r="H1631" s="317"/>
      <c r="I1631" s="317"/>
      <c r="J1631" s="317"/>
      <c r="K1631" s="317"/>
      <c r="L1631" s="179"/>
      <c r="M1631" s="179"/>
    </row>
    <row r="1632" spans="2:13" x14ac:dyDescent="0.2">
      <c r="B1632" s="317"/>
      <c r="C1632" s="317"/>
      <c r="D1632" s="317"/>
      <c r="E1632" s="317"/>
      <c r="F1632" s="317"/>
      <c r="G1632" s="317"/>
      <c r="H1632" s="317"/>
      <c r="I1632" s="317"/>
      <c r="J1632" s="317"/>
      <c r="K1632" s="317"/>
      <c r="L1632" s="179"/>
      <c r="M1632" s="179"/>
    </row>
    <row r="1633" spans="2:13" x14ac:dyDescent="0.2">
      <c r="B1633" s="317"/>
      <c r="C1633" s="317"/>
      <c r="D1633" s="317"/>
      <c r="E1633" s="317"/>
      <c r="F1633" s="317"/>
      <c r="G1633" s="317"/>
      <c r="H1633" s="317"/>
      <c r="I1633" s="317"/>
      <c r="J1633" s="317"/>
      <c r="K1633" s="317"/>
      <c r="L1633" s="179"/>
      <c r="M1633" s="179"/>
    </row>
    <row r="1634" spans="2:13" x14ac:dyDescent="0.2">
      <c r="B1634" s="317"/>
      <c r="C1634" s="317"/>
      <c r="D1634" s="317"/>
      <c r="E1634" s="317"/>
      <c r="F1634" s="317"/>
      <c r="G1634" s="317"/>
      <c r="H1634" s="317"/>
      <c r="I1634" s="317"/>
      <c r="J1634" s="317"/>
      <c r="K1634" s="317"/>
      <c r="L1634" s="179"/>
      <c r="M1634" s="179"/>
    </row>
    <row r="1635" spans="2:13" x14ac:dyDescent="0.2">
      <c r="B1635" s="317"/>
      <c r="C1635" s="317"/>
      <c r="D1635" s="317"/>
      <c r="E1635" s="317"/>
      <c r="F1635" s="317"/>
      <c r="G1635" s="317"/>
      <c r="H1635" s="317"/>
      <c r="I1635" s="317"/>
      <c r="J1635" s="317"/>
      <c r="K1635" s="317"/>
      <c r="L1635" s="179"/>
      <c r="M1635" s="179"/>
    </row>
    <row r="1636" spans="2:13" x14ac:dyDescent="0.2">
      <c r="B1636" s="317"/>
      <c r="C1636" s="317"/>
      <c r="D1636" s="317"/>
      <c r="E1636" s="317"/>
      <c r="F1636" s="317"/>
      <c r="G1636" s="317"/>
      <c r="H1636" s="317"/>
      <c r="I1636" s="317"/>
      <c r="J1636" s="317"/>
      <c r="K1636" s="317"/>
      <c r="L1636" s="179"/>
      <c r="M1636" s="179"/>
    </row>
    <row r="1637" spans="2:13" x14ac:dyDescent="0.2">
      <c r="B1637" s="317"/>
      <c r="C1637" s="317"/>
      <c r="D1637" s="317"/>
      <c r="E1637" s="317"/>
      <c r="F1637" s="317"/>
      <c r="G1637" s="317"/>
      <c r="H1637" s="317"/>
      <c r="I1637" s="317"/>
      <c r="J1637" s="317"/>
      <c r="K1637" s="317"/>
      <c r="L1637" s="179"/>
      <c r="M1637" s="179"/>
    </row>
    <row r="1638" spans="2:13" x14ac:dyDescent="0.2">
      <c r="B1638" s="317"/>
      <c r="C1638" s="317"/>
      <c r="D1638" s="317"/>
      <c r="E1638" s="317"/>
      <c r="F1638" s="317"/>
      <c r="G1638" s="317"/>
      <c r="H1638" s="317"/>
      <c r="I1638" s="317"/>
      <c r="J1638" s="317"/>
      <c r="K1638" s="317"/>
      <c r="L1638" s="179"/>
      <c r="M1638" s="179"/>
    </row>
    <row r="1639" spans="2:13" x14ac:dyDescent="0.2">
      <c r="B1639" s="317"/>
      <c r="C1639" s="317"/>
      <c r="D1639" s="317"/>
      <c r="E1639" s="317"/>
      <c r="F1639" s="317"/>
      <c r="G1639" s="317"/>
      <c r="H1639" s="317"/>
      <c r="I1639" s="317"/>
      <c r="J1639" s="317"/>
      <c r="K1639" s="317"/>
      <c r="L1639" s="179"/>
      <c r="M1639" s="179"/>
    </row>
    <row r="1640" spans="2:13" x14ac:dyDescent="0.2">
      <c r="B1640" s="317"/>
      <c r="C1640" s="317"/>
      <c r="D1640" s="317"/>
      <c r="E1640" s="317"/>
      <c r="F1640" s="317"/>
      <c r="G1640" s="317"/>
      <c r="H1640" s="317"/>
      <c r="I1640" s="317"/>
      <c r="J1640" s="317"/>
      <c r="K1640" s="317"/>
      <c r="L1640" s="179"/>
      <c r="M1640" s="179"/>
    </row>
    <row r="1641" spans="2:13" x14ac:dyDescent="0.2">
      <c r="B1641" s="317"/>
      <c r="C1641" s="317"/>
      <c r="D1641" s="317"/>
      <c r="E1641" s="317"/>
      <c r="F1641" s="317"/>
      <c r="G1641" s="317"/>
      <c r="H1641" s="317"/>
      <c r="I1641" s="317"/>
      <c r="J1641" s="317"/>
      <c r="K1641" s="317"/>
      <c r="L1641" s="179"/>
      <c r="M1641" s="179"/>
    </row>
    <row r="1642" spans="2:13" x14ac:dyDescent="0.2">
      <c r="B1642" s="317"/>
      <c r="C1642" s="317"/>
      <c r="D1642" s="317"/>
      <c r="E1642" s="317"/>
      <c r="F1642" s="317"/>
      <c r="G1642" s="317"/>
      <c r="H1642" s="317"/>
      <c r="I1642" s="317"/>
      <c r="J1642" s="317"/>
      <c r="K1642" s="317"/>
      <c r="L1642" s="179"/>
      <c r="M1642" s="179"/>
    </row>
    <row r="1643" spans="2:13" x14ac:dyDescent="0.2">
      <c r="B1643" s="317"/>
      <c r="C1643" s="317"/>
      <c r="D1643" s="317"/>
      <c r="E1643" s="317"/>
      <c r="F1643" s="317"/>
      <c r="G1643" s="317"/>
      <c r="H1643" s="317"/>
      <c r="I1643" s="317"/>
      <c r="J1643" s="317"/>
      <c r="K1643" s="317"/>
      <c r="L1643" s="179"/>
      <c r="M1643" s="179"/>
    </row>
    <row r="1644" spans="2:13" x14ac:dyDescent="0.2">
      <c r="B1644" s="317"/>
      <c r="C1644" s="317"/>
      <c r="D1644" s="317"/>
      <c r="E1644" s="317"/>
      <c r="F1644" s="317"/>
      <c r="G1644" s="317"/>
      <c r="H1644" s="317"/>
      <c r="I1644" s="317"/>
      <c r="J1644" s="317"/>
      <c r="K1644" s="317"/>
      <c r="L1644" s="179"/>
      <c r="M1644" s="179"/>
    </row>
    <row r="1645" spans="2:13" x14ac:dyDescent="0.2">
      <c r="B1645" s="317"/>
      <c r="C1645" s="317"/>
      <c r="D1645" s="317"/>
      <c r="E1645" s="317"/>
      <c r="F1645" s="317"/>
      <c r="G1645" s="317"/>
      <c r="H1645" s="317"/>
      <c r="I1645" s="317"/>
      <c r="J1645" s="317"/>
      <c r="K1645" s="317"/>
      <c r="L1645" s="179"/>
      <c r="M1645" s="179"/>
    </row>
    <row r="1646" spans="2:13" x14ac:dyDescent="0.2">
      <c r="B1646" s="317"/>
      <c r="C1646" s="317"/>
      <c r="D1646" s="317"/>
      <c r="E1646" s="317"/>
      <c r="F1646" s="317"/>
      <c r="G1646" s="317"/>
      <c r="H1646" s="317"/>
      <c r="I1646" s="317"/>
      <c r="J1646" s="317"/>
      <c r="K1646" s="317"/>
      <c r="L1646" s="179"/>
      <c r="M1646" s="179"/>
    </row>
    <row r="1647" spans="2:13" x14ac:dyDescent="0.2">
      <c r="B1647" s="317"/>
      <c r="C1647" s="317"/>
      <c r="D1647" s="317"/>
      <c r="E1647" s="317"/>
      <c r="F1647" s="317"/>
      <c r="G1647" s="317"/>
      <c r="H1647" s="317"/>
      <c r="I1647" s="317"/>
      <c r="J1647" s="317"/>
      <c r="K1647" s="317"/>
      <c r="L1647" s="179"/>
      <c r="M1647" s="179"/>
    </row>
    <row r="1648" spans="2:13" x14ac:dyDescent="0.2">
      <c r="B1648" s="317"/>
      <c r="C1648" s="317"/>
      <c r="D1648" s="317"/>
      <c r="E1648" s="317"/>
      <c r="F1648" s="317"/>
      <c r="G1648" s="317"/>
      <c r="H1648" s="317"/>
      <c r="I1648" s="317"/>
      <c r="J1648" s="317"/>
      <c r="K1648" s="317"/>
      <c r="L1648" s="179"/>
      <c r="M1648" s="179"/>
    </row>
    <row r="1649" spans="2:13" x14ac:dyDescent="0.2">
      <c r="B1649" s="317"/>
      <c r="C1649" s="317"/>
      <c r="D1649" s="317"/>
      <c r="E1649" s="317"/>
      <c r="F1649" s="317"/>
      <c r="G1649" s="317"/>
      <c r="H1649" s="317"/>
      <c r="I1649" s="317"/>
      <c r="J1649" s="317"/>
      <c r="K1649" s="317"/>
      <c r="L1649" s="179"/>
      <c r="M1649" s="179"/>
    </row>
    <row r="1650" spans="2:13" x14ac:dyDescent="0.2">
      <c r="B1650" s="317"/>
      <c r="C1650" s="317"/>
      <c r="D1650" s="317"/>
      <c r="E1650" s="317"/>
      <c r="F1650" s="317"/>
      <c r="G1650" s="317"/>
      <c r="H1650" s="317"/>
      <c r="I1650" s="317"/>
      <c r="J1650" s="317"/>
      <c r="K1650" s="317"/>
      <c r="L1650" s="179"/>
      <c r="M1650" s="179"/>
    </row>
    <row r="1651" spans="2:13" x14ac:dyDescent="0.2">
      <c r="B1651" s="317"/>
      <c r="C1651" s="317"/>
      <c r="D1651" s="317"/>
      <c r="E1651" s="317"/>
      <c r="F1651" s="317"/>
      <c r="G1651" s="317"/>
      <c r="H1651" s="317"/>
      <c r="I1651" s="317"/>
      <c r="J1651" s="317"/>
      <c r="K1651" s="317"/>
      <c r="L1651" s="179"/>
      <c r="M1651" s="179"/>
    </row>
    <row r="1652" spans="2:13" x14ac:dyDescent="0.2">
      <c r="B1652" s="317"/>
      <c r="C1652" s="317"/>
      <c r="D1652" s="317"/>
      <c r="E1652" s="317"/>
      <c r="F1652" s="317"/>
      <c r="G1652" s="317"/>
      <c r="H1652" s="317"/>
      <c r="I1652" s="317"/>
      <c r="J1652" s="317"/>
      <c r="K1652" s="317"/>
      <c r="L1652" s="179"/>
      <c r="M1652" s="179"/>
    </row>
    <row r="1653" spans="2:13" x14ac:dyDescent="0.2">
      <c r="B1653" s="317"/>
      <c r="C1653" s="317"/>
      <c r="D1653" s="317"/>
      <c r="E1653" s="317"/>
      <c r="F1653" s="317"/>
      <c r="G1653" s="317"/>
      <c r="H1653" s="317"/>
      <c r="I1653" s="317"/>
      <c r="J1653" s="317"/>
      <c r="K1653" s="317"/>
      <c r="L1653" s="179"/>
      <c r="M1653" s="179"/>
    </row>
    <row r="1654" spans="2:13" x14ac:dyDescent="0.2">
      <c r="B1654" s="317"/>
      <c r="C1654" s="317"/>
      <c r="D1654" s="317"/>
      <c r="E1654" s="317"/>
      <c r="F1654" s="317"/>
      <c r="G1654" s="317"/>
      <c r="H1654" s="317"/>
      <c r="I1654" s="317"/>
      <c r="J1654" s="317"/>
      <c r="K1654" s="317"/>
      <c r="L1654" s="179"/>
      <c r="M1654" s="179"/>
    </row>
    <row r="1655" spans="2:13" x14ac:dyDescent="0.2">
      <c r="B1655" s="317"/>
      <c r="C1655" s="317"/>
      <c r="D1655" s="317"/>
      <c r="E1655" s="317"/>
      <c r="F1655" s="317"/>
      <c r="G1655" s="317"/>
      <c r="H1655" s="317"/>
      <c r="I1655" s="317"/>
      <c r="J1655" s="317"/>
      <c r="K1655" s="317"/>
      <c r="L1655" s="179"/>
      <c r="M1655" s="179"/>
    </row>
    <row r="1656" spans="2:13" x14ac:dyDescent="0.2">
      <c r="B1656" s="317"/>
      <c r="C1656" s="317"/>
      <c r="D1656" s="317"/>
      <c r="E1656" s="317"/>
      <c r="F1656" s="317"/>
      <c r="G1656" s="317"/>
      <c r="H1656" s="317"/>
      <c r="I1656" s="317"/>
      <c r="J1656" s="317"/>
      <c r="K1656" s="317"/>
      <c r="L1656" s="179"/>
      <c r="M1656" s="179"/>
    </row>
    <row r="1657" spans="2:13" x14ac:dyDescent="0.2">
      <c r="B1657" s="317"/>
      <c r="C1657" s="317"/>
      <c r="D1657" s="317"/>
      <c r="E1657" s="317"/>
      <c r="F1657" s="317"/>
      <c r="G1657" s="317"/>
      <c r="H1657" s="317"/>
      <c r="I1657" s="317"/>
      <c r="J1657" s="317"/>
      <c r="K1657" s="317"/>
      <c r="L1657" s="179"/>
      <c r="M1657" s="179"/>
    </row>
    <row r="1658" spans="2:13" x14ac:dyDescent="0.2">
      <c r="B1658" s="317"/>
      <c r="C1658" s="317"/>
      <c r="D1658" s="317"/>
      <c r="E1658" s="317"/>
      <c r="F1658" s="317"/>
      <c r="G1658" s="317"/>
      <c r="H1658" s="317"/>
      <c r="I1658" s="317"/>
      <c r="J1658" s="317"/>
      <c r="K1658" s="317"/>
      <c r="L1658" s="179"/>
      <c r="M1658" s="179"/>
    </row>
    <row r="1659" spans="2:13" x14ac:dyDescent="0.2">
      <c r="B1659" s="317"/>
      <c r="C1659" s="317"/>
      <c r="D1659" s="317"/>
      <c r="E1659" s="317"/>
      <c r="F1659" s="317"/>
      <c r="G1659" s="317"/>
      <c r="H1659" s="317"/>
      <c r="I1659" s="317"/>
      <c r="J1659" s="317"/>
      <c r="K1659" s="317"/>
      <c r="L1659" s="179"/>
      <c r="M1659" s="179"/>
    </row>
    <row r="1660" spans="2:13" x14ac:dyDescent="0.2">
      <c r="B1660" s="317"/>
      <c r="C1660" s="317"/>
      <c r="D1660" s="317"/>
      <c r="E1660" s="317"/>
      <c r="F1660" s="317"/>
      <c r="G1660" s="317"/>
      <c r="H1660" s="317"/>
      <c r="I1660" s="317"/>
      <c r="J1660" s="317"/>
      <c r="K1660" s="317"/>
      <c r="L1660" s="179"/>
      <c r="M1660" s="179"/>
    </row>
    <row r="1661" spans="2:13" x14ac:dyDescent="0.2">
      <c r="B1661" s="317"/>
      <c r="C1661" s="317"/>
      <c r="D1661" s="317"/>
      <c r="E1661" s="317"/>
      <c r="F1661" s="317"/>
      <c r="G1661" s="317"/>
      <c r="H1661" s="317"/>
      <c r="I1661" s="317"/>
      <c r="J1661" s="317"/>
      <c r="K1661" s="317"/>
      <c r="L1661" s="179"/>
      <c r="M1661" s="179"/>
    </row>
    <row r="1662" spans="2:13" x14ac:dyDescent="0.2">
      <c r="B1662" s="317"/>
      <c r="C1662" s="317"/>
      <c r="D1662" s="317"/>
      <c r="E1662" s="317"/>
      <c r="F1662" s="317"/>
      <c r="G1662" s="317"/>
      <c r="H1662" s="317"/>
      <c r="I1662" s="317"/>
      <c r="J1662" s="317"/>
      <c r="K1662" s="317"/>
      <c r="L1662" s="179"/>
      <c r="M1662" s="179"/>
    </row>
    <row r="1663" spans="2:13" x14ac:dyDescent="0.2">
      <c r="B1663" s="317"/>
      <c r="C1663" s="317"/>
      <c r="D1663" s="317"/>
      <c r="E1663" s="317"/>
      <c r="F1663" s="317"/>
      <c r="G1663" s="317"/>
      <c r="H1663" s="317"/>
      <c r="I1663" s="317"/>
      <c r="J1663" s="317"/>
      <c r="K1663" s="317"/>
      <c r="L1663" s="179"/>
      <c r="M1663" s="179"/>
    </row>
    <row r="1664" spans="2:13" x14ac:dyDescent="0.2">
      <c r="B1664" s="317"/>
      <c r="C1664" s="317"/>
      <c r="D1664" s="317"/>
      <c r="E1664" s="317"/>
      <c r="F1664" s="317"/>
      <c r="G1664" s="317"/>
      <c r="H1664" s="317"/>
      <c r="I1664" s="317"/>
      <c r="J1664" s="317"/>
      <c r="K1664" s="317"/>
      <c r="L1664" s="179"/>
      <c r="M1664" s="179"/>
    </row>
    <row r="1665" spans="2:13" x14ac:dyDescent="0.2">
      <c r="B1665" s="317"/>
      <c r="C1665" s="317"/>
      <c r="D1665" s="317"/>
      <c r="E1665" s="317"/>
      <c r="F1665" s="317"/>
      <c r="G1665" s="317"/>
      <c r="H1665" s="317"/>
      <c r="I1665" s="317"/>
      <c r="J1665" s="317"/>
      <c r="K1665" s="317"/>
      <c r="L1665" s="179"/>
      <c r="M1665" s="179"/>
    </row>
    <row r="1666" spans="2:13" x14ac:dyDescent="0.2">
      <c r="B1666" s="317"/>
      <c r="C1666" s="317"/>
      <c r="D1666" s="317"/>
      <c r="E1666" s="317"/>
      <c r="F1666" s="317"/>
      <c r="G1666" s="317"/>
      <c r="H1666" s="317"/>
      <c r="I1666" s="317"/>
      <c r="J1666" s="317"/>
      <c r="K1666" s="317"/>
      <c r="L1666" s="179"/>
      <c r="M1666" s="179"/>
    </row>
    <row r="1667" spans="2:13" x14ac:dyDescent="0.2">
      <c r="B1667" s="317"/>
      <c r="C1667" s="317"/>
      <c r="D1667" s="317"/>
      <c r="E1667" s="317"/>
      <c r="F1667" s="317"/>
      <c r="G1667" s="317"/>
      <c r="H1667" s="317"/>
      <c r="I1667" s="317"/>
      <c r="J1667" s="317"/>
      <c r="K1667" s="317"/>
      <c r="L1667" s="179"/>
      <c r="M1667" s="179"/>
    </row>
    <row r="1668" spans="2:13" x14ac:dyDescent="0.2">
      <c r="B1668" s="317"/>
      <c r="C1668" s="317"/>
      <c r="D1668" s="317"/>
      <c r="E1668" s="317"/>
      <c r="F1668" s="317"/>
      <c r="G1668" s="317"/>
      <c r="H1668" s="317"/>
      <c r="I1668" s="317"/>
      <c r="J1668" s="317"/>
      <c r="K1668" s="317"/>
      <c r="L1668" s="179"/>
      <c r="M1668" s="179"/>
    </row>
    <row r="1669" spans="2:13" x14ac:dyDescent="0.2">
      <c r="B1669" s="317"/>
      <c r="C1669" s="317"/>
      <c r="D1669" s="317"/>
      <c r="E1669" s="317"/>
      <c r="F1669" s="317"/>
      <c r="G1669" s="317"/>
      <c r="H1669" s="317"/>
      <c r="I1669" s="317"/>
      <c r="J1669" s="317"/>
      <c r="K1669" s="317"/>
      <c r="L1669" s="179"/>
      <c r="M1669" s="179"/>
    </row>
    <row r="1670" spans="2:13" x14ac:dyDescent="0.2">
      <c r="B1670" s="317"/>
      <c r="C1670" s="317"/>
      <c r="D1670" s="317"/>
      <c r="E1670" s="317"/>
      <c r="F1670" s="317"/>
      <c r="G1670" s="317"/>
      <c r="H1670" s="317"/>
      <c r="I1670" s="317"/>
      <c r="J1670" s="317"/>
      <c r="K1670" s="317"/>
      <c r="L1670" s="179"/>
      <c r="M1670" s="179"/>
    </row>
    <row r="1671" spans="2:13" x14ac:dyDescent="0.2">
      <c r="B1671" s="317"/>
      <c r="C1671" s="317"/>
      <c r="D1671" s="317"/>
      <c r="E1671" s="317"/>
      <c r="F1671" s="317"/>
      <c r="G1671" s="317"/>
      <c r="H1671" s="317"/>
      <c r="I1671" s="317"/>
      <c r="J1671" s="317"/>
      <c r="K1671" s="317"/>
      <c r="L1671" s="179"/>
      <c r="M1671" s="179"/>
    </row>
    <row r="1672" spans="2:13" x14ac:dyDescent="0.2">
      <c r="B1672" s="317"/>
      <c r="C1672" s="317"/>
      <c r="D1672" s="317"/>
      <c r="E1672" s="317"/>
      <c r="F1672" s="317"/>
      <c r="G1672" s="317"/>
      <c r="H1672" s="317"/>
      <c r="I1672" s="317"/>
      <c r="J1672" s="317"/>
      <c r="K1672" s="317"/>
      <c r="L1672" s="179"/>
      <c r="M1672" s="179"/>
    </row>
    <row r="1673" spans="2:13" x14ac:dyDescent="0.2">
      <c r="B1673" s="317"/>
      <c r="C1673" s="317"/>
      <c r="D1673" s="317"/>
      <c r="E1673" s="317"/>
      <c r="F1673" s="317"/>
      <c r="G1673" s="317"/>
      <c r="H1673" s="317"/>
      <c r="I1673" s="317"/>
      <c r="J1673" s="317"/>
      <c r="K1673" s="317"/>
      <c r="L1673" s="179"/>
      <c r="M1673" s="179"/>
    </row>
    <row r="1674" spans="2:13" x14ac:dyDescent="0.2">
      <c r="B1674" s="317"/>
      <c r="C1674" s="317"/>
      <c r="D1674" s="317"/>
      <c r="E1674" s="317"/>
      <c r="F1674" s="317"/>
      <c r="G1674" s="317"/>
      <c r="H1674" s="317"/>
      <c r="I1674" s="317"/>
      <c r="J1674" s="317"/>
      <c r="K1674" s="317"/>
      <c r="L1674" s="179"/>
      <c r="M1674" s="179"/>
    </row>
    <row r="1675" spans="2:13" x14ac:dyDescent="0.2">
      <c r="B1675" s="317"/>
      <c r="C1675" s="317"/>
      <c r="D1675" s="317"/>
      <c r="E1675" s="317"/>
      <c r="F1675" s="317"/>
      <c r="G1675" s="317"/>
      <c r="H1675" s="317"/>
      <c r="I1675" s="317"/>
      <c r="J1675" s="317"/>
      <c r="K1675" s="317"/>
      <c r="L1675" s="179"/>
      <c r="M1675" s="179"/>
    </row>
    <row r="1676" spans="2:13" x14ac:dyDescent="0.2">
      <c r="B1676" s="317"/>
      <c r="C1676" s="317"/>
      <c r="D1676" s="317"/>
      <c r="E1676" s="317"/>
      <c r="F1676" s="317"/>
      <c r="G1676" s="317"/>
      <c r="H1676" s="317"/>
      <c r="I1676" s="317"/>
      <c r="J1676" s="317"/>
      <c r="K1676" s="317"/>
      <c r="L1676" s="179"/>
      <c r="M1676" s="179"/>
    </row>
    <row r="1677" spans="2:13" x14ac:dyDescent="0.2">
      <c r="B1677" s="317"/>
      <c r="C1677" s="317"/>
      <c r="D1677" s="317"/>
      <c r="E1677" s="317"/>
      <c r="F1677" s="317"/>
      <c r="G1677" s="317"/>
      <c r="H1677" s="317"/>
      <c r="I1677" s="317"/>
      <c r="J1677" s="317"/>
      <c r="K1677" s="317"/>
      <c r="L1677" s="179"/>
      <c r="M1677" s="179"/>
    </row>
    <row r="1678" spans="2:13" x14ac:dyDescent="0.2">
      <c r="B1678" s="317"/>
      <c r="C1678" s="317"/>
      <c r="D1678" s="317"/>
      <c r="E1678" s="317"/>
      <c r="F1678" s="317"/>
      <c r="G1678" s="317"/>
      <c r="H1678" s="317"/>
      <c r="I1678" s="317"/>
      <c r="J1678" s="317"/>
      <c r="K1678" s="317"/>
      <c r="L1678" s="179"/>
      <c r="M1678" s="179"/>
    </row>
    <row r="1679" spans="2:13" x14ac:dyDescent="0.2">
      <c r="B1679" s="317"/>
      <c r="C1679" s="317"/>
      <c r="D1679" s="317"/>
      <c r="E1679" s="317"/>
      <c r="F1679" s="317"/>
      <c r="G1679" s="317"/>
      <c r="H1679" s="317"/>
      <c r="I1679" s="317"/>
      <c r="J1679" s="317"/>
      <c r="K1679" s="317"/>
      <c r="L1679" s="179"/>
      <c r="M1679" s="179"/>
    </row>
    <row r="1680" spans="2:13" x14ac:dyDescent="0.2">
      <c r="B1680" s="317"/>
      <c r="C1680" s="317"/>
      <c r="D1680" s="317"/>
      <c r="E1680" s="317"/>
      <c r="F1680" s="317"/>
      <c r="G1680" s="317"/>
      <c r="H1680" s="317"/>
      <c r="I1680" s="317"/>
      <c r="J1680" s="317"/>
      <c r="K1680" s="317"/>
      <c r="L1680" s="179"/>
      <c r="M1680" s="179"/>
    </row>
    <row r="1681" spans="2:13" x14ac:dyDescent="0.2">
      <c r="B1681" s="317"/>
      <c r="C1681" s="317"/>
      <c r="D1681" s="317"/>
      <c r="E1681" s="317"/>
      <c r="F1681" s="317"/>
      <c r="G1681" s="317"/>
      <c r="H1681" s="317"/>
      <c r="I1681" s="317"/>
      <c r="J1681" s="317"/>
      <c r="K1681" s="317"/>
      <c r="L1681" s="179"/>
      <c r="M1681" s="179"/>
    </row>
    <row r="1682" spans="2:13" x14ac:dyDescent="0.2">
      <c r="B1682" s="317"/>
      <c r="C1682" s="317"/>
      <c r="D1682" s="317"/>
      <c r="E1682" s="317"/>
      <c r="F1682" s="317"/>
      <c r="G1682" s="317"/>
      <c r="H1682" s="317"/>
      <c r="I1682" s="317"/>
      <c r="J1682" s="317"/>
      <c r="K1682" s="317"/>
      <c r="L1682" s="179"/>
      <c r="M1682" s="179"/>
    </row>
    <row r="1683" spans="2:13" x14ac:dyDescent="0.2">
      <c r="B1683" s="317"/>
      <c r="C1683" s="317"/>
      <c r="D1683" s="317"/>
      <c r="E1683" s="317"/>
      <c r="F1683" s="317"/>
      <c r="G1683" s="317"/>
      <c r="H1683" s="317"/>
      <c r="I1683" s="317"/>
      <c r="J1683" s="317"/>
      <c r="K1683" s="317"/>
      <c r="L1683" s="179"/>
      <c r="M1683" s="179"/>
    </row>
    <row r="1684" spans="2:13" x14ac:dyDescent="0.2">
      <c r="B1684" s="317"/>
      <c r="C1684" s="317"/>
      <c r="D1684" s="317"/>
      <c r="E1684" s="317"/>
      <c r="F1684" s="317"/>
      <c r="G1684" s="317"/>
      <c r="H1684" s="317"/>
      <c r="I1684" s="317"/>
      <c r="J1684" s="317"/>
      <c r="K1684" s="317"/>
      <c r="L1684" s="179"/>
      <c r="M1684" s="179"/>
    </row>
    <row r="1685" spans="2:13" x14ac:dyDescent="0.2">
      <c r="B1685" s="317"/>
      <c r="C1685" s="317"/>
      <c r="D1685" s="317"/>
      <c r="E1685" s="317"/>
      <c r="F1685" s="317"/>
      <c r="G1685" s="317"/>
      <c r="H1685" s="317"/>
      <c r="I1685" s="317"/>
      <c r="J1685" s="317"/>
      <c r="K1685" s="317"/>
      <c r="L1685" s="179"/>
      <c r="M1685" s="179"/>
    </row>
    <row r="1686" spans="2:13" x14ac:dyDescent="0.2">
      <c r="B1686" s="317"/>
      <c r="C1686" s="317"/>
      <c r="D1686" s="317"/>
      <c r="E1686" s="317"/>
      <c r="F1686" s="317"/>
      <c r="G1686" s="317"/>
      <c r="H1686" s="317"/>
      <c r="I1686" s="317"/>
      <c r="J1686" s="317"/>
      <c r="K1686" s="317"/>
      <c r="L1686" s="179"/>
      <c r="M1686" s="179"/>
    </row>
    <row r="1687" spans="2:13" x14ac:dyDescent="0.2">
      <c r="B1687" s="317"/>
      <c r="C1687" s="317"/>
      <c r="D1687" s="317"/>
      <c r="E1687" s="317"/>
      <c r="F1687" s="317"/>
      <c r="G1687" s="317"/>
      <c r="H1687" s="317"/>
      <c r="I1687" s="317"/>
      <c r="J1687" s="317"/>
      <c r="K1687" s="317"/>
      <c r="L1687" s="179"/>
      <c r="M1687" s="179"/>
    </row>
    <row r="1688" spans="2:13" x14ac:dyDescent="0.2">
      <c r="B1688" s="317"/>
      <c r="C1688" s="317"/>
      <c r="D1688" s="317"/>
      <c r="E1688" s="317"/>
      <c r="F1688" s="317"/>
      <c r="G1688" s="317"/>
      <c r="H1688" s="317"/>
      <c r="I1688" s="317"/>
      <c r="J1688" s="317"/>
      <c r="K1688" s="317"/>
      <c r="L1688" s="179"/>
      <c r="M1688" s="179"/>
    </row>
    <row r="1689" spans="2:13" x14ac:dyDescent="0.2">
      <c r="B1689" s="317"/>
      <c r="C1689" s="317"/>
      <c r="D1689" s="317"/>
      <c r="E1689" s="317"/>
      <c r="F1689" s="317"/>
      <c r="G1689" s="317"/>
      <c r="H1689" s="317"/>
      <c r="I1689" s="317"/>
      <c r="J1689" s="317"/>
      <c r="K1689" s="317"/>
      <c r="L1689" s="179"/>
      <c r="M1689" s="179"/>
    </row>
    <row r="1690" spans="2:13" x14ac:dyDescent="0.2">
      <c r="B1690" s="317"/>
      <c r="C1690" s="317"/>
      <c r="D1690" s="317"/>
      <c r="E1690" s="317"/>
      <c r="F1690" s="317"/>
      <c r="G1690" s="317"/>
      <c r="H1690" s="317"/>
      <c r="I1690" s="317"/>
      <c r="J1690" s="317"/>
      <c r="K1690" s="317"/>
      <c r="L1690" s="179"/>
      <c r="M1690" s="179"/>
    </row>
    <row r="1691" spans="2:13" x14ac:dyDescent="0.2">
      <c r="B1691" s="317"/>
      <c r="C1691" s="317"/>
      <c r="D1691" s="317"/>
      <c r="E1691" s="317"/>
      <c r="F1691" s="317"/>
      <c r="G1691" s="317"/>
      <c r="H1691" s="317"/>
      <c r="I1691" s="317"/>
      <c r="J1691" s="317"/>
      <c r="K1691" s="317"/>
      <c r="L1691" s="179"/>
      <c r="M1691" s="179"/>
    </row>
    <row r="1692" spans="2:13" x14ac:dyDescent="0.2">
      <c r="B1692" s="317"/>
      <c r="C1692" s="317"/>
      <c r="D1692" s="317"/>
      <c r="E1692" s="317"/>
      <c r="F1692" s="317"/>
      <c r="G1692" s="317"/>
      <c r="H1692" s="317"/>
      <c r="I1692" s="317"/>
      <c r="J1692" s="317"/>
      <c r="K1692" s="317"/>
      <c r="L1692" s="179"/>
      <c r="M1692" s="179"/>
    </row>
    <row r="1693" spans="2:13" x14ac:dyDescent="0.2">
      <c r="B1693" s="317"/>
      <c r="C1693" s="317"/>
      <c r="D1693" s="317"/>
      <c r="E1693" s="317"/>
      <c r="F1693" s="317"/>
      <c r="G1693" s="317"/>
      <c r="H1693" s="317"/>
      <c r="I1693" s="317"/>
      <c r="J1693" s="317"/>
      <c r="K1693" s="317"/>
      <c r="L1693" s="179"/>
      <c r="M1693" s="179"/>
    </row>
    <row r="1694" spans="2:13" x14ac:dyDescent="0.2">
      <c r="B1694" s="317"/>
      <c r="C1694" s="317"/>
      <c r="D1694" s="317"/>
      <c r="E1694" s="317"/>
      <c r="F1694" s="317"/>
      <c r="G1694" s="317"/>
      <c r="H1694" s="317"/>
      <c r="I1694" s="317"/>
      <c r="J1694" s="317"/>
      <c r="K1694" s="317"/>
      <c r="L1694" s="179"/>
      <c r="M1694" s="179"/>
    </row>
    <row r="1695" spans="2:13" x14ac:dyDescent="0.2">
      <c r="B1695" s="317"/>
      <c r="C1695" s="317"/>
      <c r="D1695" s="317"/>
      <c r="E1695" s="317"/>
      <c r="F1695" s="317"/>
      <c r="G1695" s="317"/>
      <c r="H1695" s="317"/>
      <c r="I1695" s="317"/>
      <c r="J1695" s="317"/>
      <c r="K1695" s="317"/>
      <c r="L1695" s="179"/>
      <c r="M1695" s="179"/>
    </row>
    <row r="1696" spans="2:13" x14ac:dyDescent="0.2">
      <c r="B1696" s="317"/>
      <c r="C1696" s="317"/>
      <c r="D1696" s="317"/>
      <c r="E1696" s="317"/>
      <c r="F1696" s="317"/>
      <c r="G1696" s="317"/>
      <c r="H1696" s="317"/>
      <c r="I1696" s="317"/>
      <c r="J1696" s="317"/>
      <c r="K1696" s="317"/>
      <c r="L1696" s="179"/>
      <c r="M1696" s="179"/>
    </row>
    <row r="1697" spans="2:13" x14ac:dyDescent="0.2">
      <c r="B1697" s="317"/>
      <c r="C1697" s="317"/>
      <c r="D1697" s="317"/>
      <c r="E1697" s="317"/>
      <c r="F1697" s="317"/>
      <c r="G1697" s="317"/>
      <c r="H1697" s="317"/>
      <c r="I1697" s="317"/>
      <c r="J1697" s="317"/>
      <c r="K1697" s="317"/>
      <c r="L1697" s="179"/>
      <c r="M1697" s="179"/>
    </row>
    <row r="1698" spans="2:13" x14ac:dyDescent="0.2">
      <c r="B1698" s="317"/>
      <c r="C1698" s="317"/>
      <c r="D1698" s="317"/>
      <c r="E1698" s="317"/>
      <c r="F1698" s="317"/>
      <c r="G1698" s="317"/>
      <c r="H1698" s="317"/>
      <c r="I1698" s="317"/>
      <c r="J1698" s="317"/>
      <c r="K1698" s="317"/>
      <c r="L1698" s="179"/>
      <c r="M1698" s="179"/>
    </row>
    <row r="1699" spans="2:13" x14ac:dyDescent="0.2">
      <c r="B1699" s="317"/>
      <c r="C1699" s="317"/>
      <c r="D1699" s="317"/>
      <c r="E1699" s="317"/>
      <c r="F1699" s="317"/>
      <c r="G1699" s="317"/>
      <c r="H1699" s="317"/>
      <c r="I1699" s="317"/>
      <c r="J1699" s="317"/>
      <c r="K1699" s="317"/>
      <c r="L1699" s="179"/>
      <c r="M1699" s="179"/>
    </row>
    <row r="1700" spans="2:13" x14ac:dyDescent="0.2">
      <c r="B1700" s="317"/>
      <c r="C1700" s="317"/>
      <c r="D1700" s="317"/>
      <c r="E1700" s="317"/>
      <c r="F1700" s="317"/>
      <c r="G1700" s="317"/>
      <c r="H1700" s="317"/>
      <c r="I1700" s="317"/>
      <c r="J1700" s="317"/>
      <c r="K1700" s="317"/>
      <c r="L1700" s="179"/>
      <c r="M1700" s="179"/>
    </row>
    <row r="1701" spans="2:13" x14ac:dyDescent="0.2">
      <c r="B1701" s="317"/>
      <c r="C1701" s="317"/>
      <c r="D1701" s="317"/>
      <c r="E1701" s="317"/>
      <c r="F1701" s="317"/>
      <c r="G1701" s="317"/>
      <c r="H1701" s="317"/>
      <c r="I1701" s="317"/>
      <c r="J1701" s="317"/>
      <c r="K1701" s="317"/>
      <c r="L1701" s="179"/>
      <c r="M1701" s="179"/>
    </row>
    <row r="1702" spans="2:13" x14ac:dyDescent="0.2">
      <c r="B1702" s="317"/>
      <c r="C1702" s="317"/>
      <c r="D1702" s="317"/>
      <c r="E1702" s="317"/>
      <c r="F1702" s="317"/>
      <c r="G1702" s="317"/>
      <c r="H1702" s="317"/>
      <c r="I1702" s="317"/>
      <c r="J1702" s="317"/>
      <c r="K1702" s="317"/>
      <c r="L1702" s="179"/>
      <c r="M1702" s="179"/>
    </row>
    <row r="1703" spans="2:13" x14ac:dyDescent="0.2">
      <c r="B1703" s="317"/>
      <c r="C1703" s="317"/>
      <c r="D1703" s="317"/>
      <c r="E1703" s="317"/>
      <c r="F1703" s="317"/>
      <c r="G1703" s="317"/>
      <c r="H1703" s="317"/>
      <c r="I1703" s="317"/>
      <c r="J1703" s="317"/>
      <c r="K1703" s="317"/>
      <c r="L1703" s="179"/>
      <c r="M1703" s="179"/>
    </row>
    <row r="1704" spans="2:13" x14ac:dyDescent="0.2">
      <c r="B1704" s="317"/>
      <c r="C1704" s="317"/>
      <c r="D1704" s="317"/>
      <c r="E1704" s="317"/>
      <c r="F1704" s="317"/>
      <c r="G1704" s="317"/>
      <c r="H1704" s="317"/>
      <c r="I1704" s="317"/>
      <c r="J1704" s="317"/>
      <c r="K1704" s="317"/>
      <c r="L1704" s="179"/>
      <c r="M1704" s="179"/>
    </row>
    <row r="1705" spans="2:13" x14ac:dyDescent="0.2">
      <c r="B1705" s="317"/>
      <c r="C1705" s="317"/>
      <c r="D1705" s="317"/>
      <c r="E1705" s="317"/>
      <c r="F1705" s="317"/>
      <c r="G1705" s="317"/>
      <c r="H1705" s="317"/>
      <c r="I1705" s="317"/>
      <c r="J1705" s="317"/>
      <c r="K1705" s="317"/>
      <c r="L1705" s="179"/>
      <c r="M1705" s="179"/>
    </row>
    <row r="1706" spans="2:13" x14ac:dyDescent="0.2">
      <c r="B1706" s="317"/>
      <c r="C1706" s="317"/>
      <c r="D1706" s="317"/>
      <c r="E1706" s="317"/>
      <c r="F1706" s="317"/>
      <c r="G1706" s="317"/>
      <c r="H1706" s="317"/>
      <c r="I1706" s="317"/>
      <c r="J1706" s="317"/>
      <c r="K1706" s="317"/>
      <c r="L1706" s="179"/>
      <c r="M1706" s="179"/>
    </row>
    <row r="1707" spans="2:13" x14ac:dyDescent="0.2">
      <c r="B1707" s="317"/>
      <c r="C1707" s="317"/>
      <c r="D1707" s="317"/>
      <c r="E1707" s="317"/>
      <c r="F1707" s="317"/>
      <c r="G1707" s="317"/>
      <c r="H1707" s="317"/>
      <c r="I1707" s="317"/>
      <c r="J1707" s="317"/>
      <c r="K1707" s="317"/>
      <c r="L1707" s="179"/>
      <c r="M1707" s="179"/>
    </row>
    <row r="1708" spans="2:13" x14ac:dyDescent="0.2">
      <c r="B1708" s="317"/>
      <c r="C1708" s="317"/>
      <c r="D1708" s="317"/>
      <c r="E1708" s="317"/>
      <c r="F1708" s="317"/>
      <c r="G1708" s="317"/>
      <c r="H1708" s="317"/>
      <c r="I1708" s="317"/>
      <c r="J1708" s="317"/>
      <c r="K1708" s="317"/>
      <c r="L1708" s="179"/>
      <c r="M1708" s="179"/>
    </row>
    <row r="1709" spans="2:13" x14ac:dyDescent="0.2">
      <c r="B1709" s="317"/>
      <c r="C1709" s="317"/>
      <c r="D1709" s="317"/>
      <c r="E1709" s="317"/>
      <c r="F1709" s="317"/>
      <c r="G1709" s="317"/>
      <c r="H1709" s="317"/>
      <c r="I1709" s="317"/>
      <c r="J1709" s="317"/>
      <c r="K1709" s="317"/>
      <c r="L1709" s="179"/>
      <c r="M1709" s="179"/>
    </row>
    <row r="1710" spans="2:13" x14ac:dyDescent="0.2">
      <c r="B1710" s="317"/>
      <c r="C1710" s="317"/>
      <c r="D1710" s="317"/>
      <c r="E1710" s="317"/>
      <c r="F1710" s="317"/>
      <c r="G1710" s="317"/>
      <c r="H1710" s="317"/>
      <c r="I1710" s="317"/>
      <c r="J1710" s="317"/>
      <c r="K1710" s="317"/>
      <c r="L1710" s="179"/>
      <c r="M1710" s="179"/>
    </row>
    <row r="1711" spans="2:13" x14ac:dyDescent="0.2">
      <c r="B1711" s="317"/>
      <c r="C1711" s="317"/>
      <c r="D1711" s="317"/>
      <c r="E1711" s="317"/>
      <c r="F1711" s="317"/>
      <c r="G1711" s="317"/>
      <c r="H1711" s="317"/>
      <c r="I1711" s="317"/>
      <c r="J1711" s="317"/>
      <c r="K1711" s="317"/>
      <c r="L1711" s="179"/>
      <c r="M1711" s="179"/>
    </row>
    <row r="1712" spans="2:13" x14ac:dyDescent="0.2">
      <c r="B1712" s="317"/>
      <c r="C1712" s="317"/>
      <c r="D1712" s="317"/>
      <c r="E1712" s="317"/>
      <c r="F1712" s="317"/>
      <c r="G1712" s="317"/>
      <c r="H1712" s="317"/>
      <c r="I1712" s="317"/>
      <c r="J1712" s="317"/>
      <c r="K1712" s="317"/>
      <c r="L1712" s="179"/>
      <c r="M1712" s="179"/>
    </row>
    <row r="1713" spans="2:13" x14ac:dyDescent="0.2">
      <c r="B1713" s="317"/>
      <c r="C1713" s="317"/>
      <c r="D1713" s="317"/>
      <c r="E1713" s="317"/>
      <c r="F1713" s="317"/>
      <c r="G1713" s="317"/>
      <c r="H1713" s="317"/>
      <c r="I1713" s="317"/>
      <c r="J1713" s="317"/>
      <c r="K1713" s="317"/>
      <c r="L1713" s="179"/>
      <c r="M1713" s="179"/>
    </row>
    <row r="1714" spans="2:13" x14ac:dyDescent="0.2">
      <c r="B1714" s="317"/>
      <c r="C1714" s="317"/>
      <c r="D1714" s="317"/>
      <c r="E1714" s="317"/>
      <c r="F1714" s="317"/>
      <c r="G1714" s="317"/>
      <c r="H1714" s="317"/>
      <c r="I1714" s="317"/>
      <c r="J1714" s="317"/>
      <c r="K1714" s="317"/>
      <c r="L1714" s="179"/>
      <c r="M1714" s="179"/>
    </row>
    <row r="1715" spans="2:13" x14ac:dyDescent="0.2">
      <c r="B1715" s="317"/>
      <c r="C1715" s="317"/>
      <c r="D1715" s="317"/>
      <c r="E1715" s="317"/>
      <c r="F1715" s="317"/>
      <c r="G1715" s="317"/>
      <c r="H1715" s="317"/>
      <c r="I1715" s="317"/>
      <c r="J1715" s="317"/>
      <c r="K1715" s="317"/>
      <c r="L1715" s="179"/>
      <c r="M1715" s="179"/>
    </row>
    <row r="1716" spans="2:13" x14ac:dyDescent="0.2">
      <c r="B1716" s="317"/>
      <c r="C1716" s="317"/>
      <c r="D1716" s="317"/>
      <c r="E1716" s="317"/>
      <c r="F1716" s="317"/>
      <c r="G1716" s="317"/>
      <c r="H1716" s="317"/>
      <c r="I1716" s="317"/>
      <c r="J1716" s="317"/>
      <c r="K1716" s="317"/>
      <c r="L1716" s="179"/>
      <c r="M1716" s="179"/>
    </row>
    <row r="1717" spans="2:13" x14ac:dyDescent="0.2">
      <c r="B1717" s="317"/>
      <c r="C1717" s="317"/>
      <c r="D1717" s="317"/>
      <c r="E1717" s="317"/>
      <c r="F1717" s="317"/>
      <c r="G1717" s="317"/>
      <c r="H1717" s="317"/>
      <c r="I1717" s="317"/>
      <c r="J1717" s="317"/>
      <c r="K1717" s="317"/>
      <c r="L1717" s="179"/>
      <c r="M1717" s="179"/>
    </row>
    <row r="1718" spans="2:13" x14ac:dyDescent="0.2">
      <c r="B1718" s="317"/>
      <c r="C1718" s="317"/>
      <c r="D1718" s="317"/>
      <c r="E1718" s="317"/>
      <c r="F1718" s="317"/>
      <c r="G1718" s="317"/>
      <c r="H1718" s="317"/>
      <c r="I1718" s="317"/>
      <c r="J1718" s="317"/>
      <c r="K1718" s="317"/>
      <c r="L1718" s="179"/>
      <c r="M1718" s="179"/>
    </row>
    <row r="1719" spans="2:13" x14ac:dyDescent="0.2">
      <c r="B1719" s="317"/>
      <c r="C1719" s="317"/>
      <c r="D1719" s="317"/>
      <c r="E1719" s="317"/>
      <c r="F1719" s="317"/>
      <c r="G1719" s="317"/>
      <c r="H1719" s="317"/>
      <c r="I1719" s="317"/>
      <c r="J1719" s="317"/>
      <c r="K1719" s="317"/>
      <c r="L1719" s="179"/>
      <c r="M1719" s="179"/>
    </row>
    <row r="1720" spans="2:13" x14ac:dyDescent="0.2">
      <c r="B1720" s="317"/>
      <c r="C1720" s="317"/>
      <c r="D1720" s="317"/>
      <c r="E1720" s="317"/>
      <c r="F1720" s="317"/>
      <c r="G1720" s="317"/>
      <c r="H1720" s="317"/>
      <c r="I1720" s="317"/>
      <c r="J1720" s="317"/>
      <c r="K1720" s="317"/>
      <c r="L1720" s="179"/>
      <c r="M1720" s="179"/>
    </row>
    <row r="1721" spans="2:13" x14ac:dyDescent="0.2">
      <c r="B1721" s="317"/>
      <c r="C1721" s="317"/>
      <c r="D1721" s="317"/>
      <c r="E1721" s="317"/>
      <c r="F1721" s="317"/>
      <c r="G1721" s="317"/>
      <c r="H1721" s="317"/>
      <c r="I1721" s="317"/>
      <c r="J1721" s="317"/>
      <c r="K1721" s="317"/>
      <c r="L1721" s="179"/>
      <c r="M1721" s="179"/>
    </row>
    <row r="1722" spans="2:13" x14ac:dyDescent="0.2">
      <c r="B1722" s="317"/>
      <c r="C1722" s="317"/>
      <c r="D1722" s="317"/>
      <c r="E1722" s="317"/>
      <c r="F1722" s="317"/>
      <c r="G1722" s="317"/>
      <c r="H1722" s="317"/>
      <c r="I1722" s="317"/>
      <c r="J1722" s="317"/>
      <c r="K1722" s="317"/>
      <c r="L1722" s="179"/>
      <c r="M1722" s="179"/>
    </row>
    <row r="1723" spans="2:13" x14ac:dyDescent="0.2">
      <c r="B1723" s="317"/>
      <c r="C1723" s="317"/>
      <c r="D1723" s="317"/>
      <c r="E1723" s="317"/>
      <c r="F1723" s="317"/>
      <c r="G1723" s="317"/>
      <c r="H1723" s="317"/>
      <c r="I1723" s="317"/>
      <c r="J1723" s="317"/>
      <c r="K1723" s="317"/>
      <c r="L1723" s="179"/>
      <c r="M1723" s="179"/>
    </row>
    <row r="1724" spans="2:13" x14ac:dyDescent="0.2">
      <c r="B1724" s="317"/>
      <c r="C1724" s="317"/>
      <c r="D1724" s="317"/>
      <c r="E1724" s="317"/>
      <c r="F1724" s="317"/>
      <c r="G1724" s="317"/>
      <c r="H1724" s="317"/>
      <c r="I1724" s="317"/>
      <c r="J1724" s="317"/>
      <c r="K1724" s="317"/>
      <c r="L1724" s="179"/>
      <c r="M1724" s="179"/>
    </row>
    <row r="1725" spans="2:13" x14ac:dyDescent="0.2">
      <c r="B1725" s="317"/>
      <c r="C1725" s="317"/>
      <c r="D1725" s="317"/>
      <c r="E1725" s="317"/>
      <c r="F1725" s="317"/>
      <c r="G1725" s="317"/>
      <c r="H1725" s="317"/>
      <c r="I1725" s="317"/>
      <c r="J1725" s="317"/>
      <c r="K1725" s="317"/>
      <c r="L1725" s="179"/>
      <c r="M1725" s="179"/>
    </row>
    <row r="1726" spans="2:13" x14ac:dyDescent="0.2">
      <c r="B1726" s="317"/>
      <c r="C1726" s="317"/>
      <c r="D1726" s="317"/>
      <c r="E1726" s="317"/>
      <c r="F1726" s="317"/>
      <c r="G1726" s="317"/>
      <c r="H1726" s="317"/>
      <c r="I1726" s="317"/>
      <c r="J1726" s="317"/>
      <c r="K1726" s="317"/>
      <c r="L1726" s="179"/>
      <c r="M1726" s="179"/>
    </row>
    <row r="1727" spans="2:13" x14ac:dyDescent="0.2">
      <c r="B1727" s="317"/>
      <c r="C1727" s="317"/>
      <c r="D1727" s="317"/>
      <c r="E1727" s="317"/>
      <c r="F1727" s="317"/>
      <c r="G1727" s="317"/>
      <c r="H1727" s="317"/>
      <c r="I1727" s="317"/>
      <c r="J1727" s="317"/>
      <c r="K1727" s="317"/>
      <c r="L1727" s="179"/>
      <c r="M1727" s="179"/>
    </row>
    <row r="1728" spans="2:13" x14ac:dyDescent="0.2">
      <c r="B1728" s="317"/>
      <c r="C1728" s="317"/>
      <c r="D1728" s="317"/>
      <c r="E1728" s="317"/>
      <c r="F1728" s="317"/>
      <c r="G1728" s="317"/>
      <c r="H1728" s="317"/>
      <c r="I1728" s="317"/>
      <c r="J1728" s="317"/>
      <c r="K1728" s="317"/>
      <c r="L1728" s="179"/>
      <c r="M1728" s="179"/>
    </row>
    <row r="1729" spans="2:13" x14ac:dyDescent="0.2">
      <c r="B1729" s="317"/>
      <c r="C1729" s="317"/>
      <c r="D1729" s="317"/>
      <c r="E1729" s="317"/>
      <c r="F1729" s="317"/>
      <c r="G1729" s="317"/>
      <c r="H1729" s="317"/>
      <c r="I1729" s="317"/>
      <c r="J1729" s="317"/>
      <c r="K1729" s="317"/>
      <c r="L1729" s="179"/>
      <c r="M1729" s="179"/>
    </row>
    <row r="1730" spans="2:13" x14ac:dyDescent="0.2">
      <c r="B1730" s="317"/>
      <c r="C1730" s="317"/>
      <c r="D1730" s="317"/>
      <c r="E1730" s="317"/>
      <c r="F1730" s="317"/>
      <c r="G1730" s="317"/>
      <c r="H1730" s="317"/>
      <c r="I1730" s="317"/>
      <c r="J1730" s="317"/>
      <c r="K1730" s="317"/>
      <c r="L1730" s="179"/>
      <c r="M1730" s="179"/>
    </row>
    <row r="1731" spans="2:13" x14ac:dyDescent="0.2">
      <c r="B1731" s="317"/>
      <c r="C1731" s="317"/>
      <c r="D1731" s="317"/>
      <c r="E1731" s="317"/>
      <c r="F1731" s="317"/>
      <c r="G1731" s="317"/>
      <c r="H1731" s="317"/>
      <c r="I1731" s="317"/>
      <c r="J1731" s="317"/>
      <c r="K1731" s="317"/>
      <c r="L1731" s="179"/>
      <c r="M1731" s="179"/>
    </row>
    <row r="1732" spans="2:13" x14ac:dyDescent="0.2">
      <c r="B1732" s="317"/>
      <c r="C1732" s="317"/>
      <c r="D1732" s="317"/>
      <c r="E1732" s="317"/>
      <c r="F1732" s="317"/>
      <c r="G1732" s="317"/>
      <c r="H1732" s="317"/>
      <c r="I1732" s="317"/>
      <c r="J1732" s="317"/>
      <c r="K1732" s="317"/>
      <c r="L1732" s="179"/>
      <c r="M1732" s="179"/>
    </row>
    <row r="1733" spans="2:13" x14ac:dyDescent="0.2">
      <c r="B1733" s="317"/>
      <c r="C1733" s="317"/>
      <c r="D1733" s="317"/>
      <c r="E1733" s="317"/>
      <c r="F1733" s="317"/>
      <c r="G1733" s="317"/>
      <c r="H1733" s="317"/>
      <c r="I1733" s="317"/>
      <c r="J1733" s="317"/>
      <c r="K1733" s="317"/>
      <c r="L1733" s="179"/>
      <c r="M1733" s="179"/>
    </row>
    <row r="1734" spans="2:13" x14ac:dyDescent="0.2">
      <c r="B1734" s="317"/>
      <c r="C1734" s="317"/>
      <c r="D1734" s="317"/>
      <c r="E1734" s="317"/>
      <c r="F1734" s="317"/>
      <c r="G1734" s="317"/>
      <c r="H1734" s="317"/>
      <c r="I1734" s="317"/>
      <c r="J1734" s="317"/>
      <c r="K1734" s="317"/>
      <c r="L1734" s="179"/>
      <c r="M1734" s="179"/>
    </row>
    <row r="1735" spans="2:13" x14ac:dyDescent="0.2">
      <c r="B1735" s="317"/>
      <c r="C1735" s="317"/>
      <c r="D1735" s="317"/>
      <c r="E1735" s="317"/>
      <c r="F1735" s="317"/>
      <c r="G1735" s="317"/>
      <c r="H1735" s="317"/>
      <c r="I1735" s="317"/>
      <c r="J1735" s="317"/>
      <c r="K1735" s="317"/>
      <c r="L1735" s="179"/>
      <c r="M1735" s="179"/>
    </row>
    <row r="1736" spans="2:13" x14ac:dyDescent="0.2">
      <c r="B1736" s="317"/>
      <c r="C1736" s="317"/>
      <c r="D1736" s="317"/>
      <c r="E1736" s="317"/>
      <c r="F1736" s="317"/>
      <c r="G1736" s="317"/>
      <c r="H1736" s="317"/>
      <c r="I1736" s="317"/>
      <c r="J1736" s="317"/>
      <c r="K1736" s="317"/>
      <c r="L1736" s="179"/>
      <c r="M1736" s="179"/>
    </row>
    <row r="1737" spans="2:13" x14ac:dyDescent="0.2">
      <c r="B1737" s="317"/>
      <c r="C1737" s="317"/>
      <c r="D1737" s="317"/>
      <c r="E1737" s="317"/>
      <c r="F1737" s="317"/>
      <c r="G1737" s="317"/>
      <c r="H1737" s="317"/>
      <c r="I1737" s="317"/>
      <c r="J1737" s="317"/>
      <c r="K1737" s="317"/>
      <c r="L1737" s="179"/>
      <c r="M1737" s="179"/>
    </row>
    <row r="1738" spans="2:13" x14ac:dyDescent="0.2">
      <c r="B1738" s="317"/>
      <c r="C1738" s="317"/>
      <c r="D1738" s="317"/>
      <c r="E1738" s="317"/>
      <c r="F1738" s="317"/>
      <c r="G1738" s="317"/>
      <c r="H1738" s="317"/>
      <c r="I1738" s="317"/>
      <c r="J1738" s="317"/>
      <c r="K1738" s="317"/>
      <c r="L1738" s="179"/>
      <c r="M1738" s="179"/>
    </row>
    <row r="1739" spans="2:13" x14ac:dyDescent="0.2">
      <c r="B1739" s="317"/>
      <c r="C1739" s="317"/>
      <c r="D1739" s="317"/>
      <c r="E1739" s="317"/>
      <c r="F1739" s="317"/>
      <c r="G1739" s="317"/>
      <c r="H1739" s="317"/>
      <c r="I1739" s="317"/>
      <c r="J1739" s="317"/>
      <c r="K1739" s="317"/>
      <c r="L1739" s="179"/>
      <c r="M1739" s="179"/>
    </row>
    <row r="1740" spans="2:13" x14ac:dyDescent="0.2">
      <c r="B1740" s="317"/>
      <c r="C1740" s="317"/>
      <c r="D1740" s="317"/>
      <c r="E1740" s="317"/>
      <c r="F1740" s="317"/>
      <c r="G1740" s="317"/>
      <c r="H1740" s="317"/>
      <c r="I1740" s="317"/>
      <c r="J1740" s="317"/>
      <c r="K1740" s="317"/>
      <c r="L1740" s="179"/>
      <c r="M1740" s="179"/>
    </row>
    <row r="1741" spans="2:13" x14ac:dyDescent="0.2">
      <c r="B1741" s="317"/>
      <c r="C1741" s="317"/>
      <c r="D1741" s="317"/>
      <c r="E1741" s="317"/>
      <c r="F1741" s="317"/>
      <c r="G1741" s="317"/>
      <c r="H1741" s="317"/>
      <c r="I1741" s="317"/>
      <c r="J1741" s="317"/>
      <c r="K1741" s="317"/>
      <c r="L1741" s="179"/>
      <c r="M1741" s="179"/>
    </row>
    <row r="1742" spans="2:13" x14ac:dyDescent="0.2">
      <c r="B1742" s="317"/>
      <c r="C1742" s="317"/>
      <c r="D1742" s="317"/>
      <c r="E1742" s="317"/>
      <c r="F1742" s="317"/>
      <c r="G1742" s="317"/>
      <c r="H1742" s="317"/>
      <c r="I1742" s="317"/>
      <c r="J1742" s="317"/>
      <c r="K1742" s="317"/>
      <c r="L1742" s="179"/>
      <c r="M1742" s="179"/>
    </row>
    <row r="1743" spans="2:13" x14ac:dyDescent="0.2">
      <c r="B1743" s="317"/>
      <c r="C1743" s="317"/>
      <c r="D1743" s="317"/>
      <c r="E1743" s="317"/>
      <c r="F1743" s="317"/>
      <c r="G1743" s="317"/>
      <c r="H1743" s="317"/>
      <c r="I1743" s="317"/>
      <c r="J1743" s="317"/>
      <c r="K1743" s="317"/>
      <c r="L1743" s="179"/>
      <c r="M1743" s="179"/>
    </row>
    <row r="1744" spans="2:13" x14ac:dyDescent="0.2">
      <c r="B1744" s="317"/>
      <c r="C1744" s="317"/>
      <c r="D1744" s="317"/>
      <c r="E1744" s="317"/>
      <c r="F1744" s="317"/>
      <c r="G1744" s="317"/>
      <c r="H1744" s="317"/>
      <c r="I1744" s="317"/>
      <c r="J1744" s="317"/>
      <c r="K1744" s="317"/>
      <c r="L1744" s="179"/>
      <c r="M1744" s="179"/>
    </row>
    <row r="1745" spans="2:13" x14ac:dyDescent="0.2">
      <c r="B1745" s="317"/>
      <c r="C1745" s="317"/>
      <c r="D1745" s="317"/>
      <c r="E1745" s="317"/>
      <c r="F1745" s="317"/>
      <c r="G1745" s="317"/>
      <c r="H1745" s="317"/>
      <c r="I1745" s="317"/>
      <c r="J1745" s="317"/>
      <c r="K1745" s="317"/>
      <c r="L1745" s="179"/>
      <c r="M1745" s="179"/>
    </row>
    <row r="1746" spans="2:13" x14ac:dyDescent="0.2">
      <c r="B1746" s="317"/>
      <c r="C1746" s="317"/>
      <c r="D1746" s="317"/>
      <c r="E1746" s="317"/>
      <c r="F1746" s="317"/>
      <c r="G1746" s="317"/>
      <c r="H1746" s="317"/>
      <c r="I1746" s="317"/>
      <c r="J1746" s="317"/>
      <c r="K1746" s="317"/>
      <c r="L1746" s="179"/>
      <c r="M1746" s="179"/>
    </row>
    <row r="1747" spans="2:13" x14ac:dyDescent="0.2">
      <c r="B1747" s="317"/>
      <c r="C1747" s="317"/>
      <c r="D1747" s="317"/>
      <c r="E1747" s="317"/>
      <c r="F1747" s="317"/>
      <c r="G1747" s="317"/>
      <c r="H1747" s="317"/>
      <c r="I1747" s="317"/>
      <c r="J1747" s="317"/>
      <c r="K1747" s="317"/>
      <c r="L1747" s="179"/>
      <c r="M1747" s="179"/>
    </row>
    <row r="1748" spans="2:13" x14ac:dyDescent="0.2">
      <c r="B1748" s="317"/>
      <c r="C1748" s="317"/>
      <c r="D1748" s="317"/>
      <c r="E1748" s="317"/>
      <c r="F1748" s="317"/>
      <c r="G1748" s="317"/>
      <c r="H1748" s="317"/>
      <c r="I1748" s="317"/>
      <c r="J1748" s="317"/>
      <c r="K1748" s="317"/>
      <c r="L1748" s="179"/>
      <c r="M1748" s="179"/>
    </row>
    <row r="1749" spans="2:13" x14ac:dyDescent="0.2">
      <c r="B1749" s="317"/>
      <c r="C1749" s="317"/>
      <c r="D1749" s="317"/>
      <c r="E1749" s="317"/>
      <c r="F1749" s="317"/>
      <c r="G1749" s="317"/>
      <c r="H1749" s="317"/>
      <c r="I1749" s="317"/>
      <c r="J1749" s="317"/>
      <c r="K1749" s="317"/>
      <c r="L1749" s="179"/>
      <c r="M1749" s="179"/>
    </row>
    <row r="1750" spans="2:13" x14ac:dyDescent="0.2">
      <c r="B1750" s="317"/>
      <c r="C1750" s="317"/>
      <c r="D1750" s="317"/>
      <c r="E1750" s="317"/>
      <c r="F1750" s="317"/>
      <c r="G1750" s="317"/>
      <c r="H1750" s="317"/>
      <c r="I1750" s="317"/>
      <c r="J1750" s="317"/>
      <c r="K1750" s="317"/>
      <c r="L1750" s="179"/>
      <c r="M1750" s="179"/>
    </row>
    <row r="1751" spans="2:13" x14ac:dyDescent="0.2">
      <c r="B1751" s="317"/>
      <c r="C1751" s="317"/>
      <c r="D1751" s="317"/>
      <c r="E1751" s="317"/>
      <c r="F1751" s="317"/>
      <c r="G1751" s="317"/>
      <c r="H1751" s="317"/>
      <c r="I1751" s="317"/>
      <c r="J1751" s="317"/>
      <c r="K1751" s="317"/>
      <c r="L1751" s="179"/>
      <c r="M1751" s="179"/>
    </row>
    <row r="1752" spans="2:13" x14ac:dyDescent="0.2">
      <c r="B1752" s="317"/>
      <c r="C1752" s="317"/>
      <c r="D1752" s="317"/>
      <c r="E1752" s="317"/>
      <c r="F1752" s="317"/>
      <c r="G1752" s="317"/>
      <c r="H1752" s="317"/>
      <c r="I1752" s="317"/>
      <c r="J1752" s="317"/>
      <c r="K1752" s="317"/>
      <c r="L1752" s="179"/>
      <c r="M1752" s="179"/>
    </row>
    <row r="1753" spans="2:13" x14ac:dyDescent="0.2">
      <c r="B1753" s="317"/>
      <c r="C1753" s="317"/>
      <c r="D1753" s="317"/>
      <c r="E1753" s="317"/>
      <c r="F1753" s="317"/>
      <c r="G1753" s="317"/>
      <c r="H1753" s="317"/>
      <c r="I1753" s="317"/>
      <c r="J1753" s="317"/>
      <c r="K1753" s="317"/>
      <c r="L1753" s="179"/>
      <c r="M1753" s="179"/>
    </row>
    <row r="1754" spans="2:13" x14ac:dyDescent="0.2">
      <c r="B1754" s="317"/>
      <c r="C1754" s="317"/>
      <c r="D1754" s="317"/>
      <c r="E1754" s="317"/>
      <c r="F1754" s="317"/>
      <c r="G1754" s="317"/>
      <c r="H1754" s="317"/>
      <c r="I1754" s="317"/>
      <c r="J1754" s="317"/>
      <c r="K1754" s="317"/>
      <c r="L1754" s="179"/>
      <c r="M1754" s="179"/>
    </row>
    <row r="1755" spans="2:13" x14ac:dyDescent="0.2">
      <c r="B1755" s="317"/>
      <c r="C1755" s="317"/>
      <c r="D1755" s="317"/>
      <c r="E1755" s="317"/>
      <c r="F1755" s="317"/>
      <c r="G1755" s="317"/>
      <c r="H1755" s="317"/>
      <c r="I1755" s="317"/>
      <c r="J1755" s="317"/>
      <c r="K1755" s="317"/>
      <c r="L1755" s="179"/>
      <c r="M1755" s="179"/>
    </row>
    <row r="1756" spans="2:13" x14ac:dyDescent="0.2">
      <c r="B1756" s="317"/>
      <c r="C1756" s="317"/>
      <c r="D1756" s="317"/>
      <c r="E1756" s="317"/>
      <c r="F1756" s="317"/>
      <c r="G1756" s="317"/>
      <c r="H1756" s="317"/>
      <c r="I1756" s="317"/>
      <c r="J1756" s="317"/>
      <c r="K1756" s="317"/>
      <c r="L1756" s="179"/>
      <c r="M1756" s="179"/>
    </row>
    <row r="1757" spans="2:13" x14ac:dyDescent="0.2">
      <c r="B1757" s="317"/>
      <c r="C1757" s="317"/>
      <c r="D1757" s="317"/>
      <c r="E1757" s="317"/>
      <c r="F1757" s="317"/>
      <c r="G1757" s="317"/>
      <c r="H1757" s="317"/>
      <c r="I1757" s="317"/>
      <c r="J1757" s="317"/>
      <c r="K1757" s="317"/>
      <c r="L1757" s="179"/>
      <c r="M1757" s="179"/>
    </row>
    <row r="1758" spans="2:13" x14ac:dyDescent="0.2">
      <c r="B1758" s="317"/>
      <c r="C1758" s="317"/>
      <c r="D1758" s="317"/>
      <c r="E1758" s="317"/>
      <c r="F1758" s="317"/>
      <c r="G1758" s="317"/>
      <c r="H1758" s="317"/>
      <c r="I1758" s="317"/>
      <c r="J1758" s="317"/>
      <c r="K1758" s="317"/>
      <c r="L1758" s="179"/>
      <c r="M1758" s="179"/>
    </row>
    <row r="1759" spans="2:13" x14ac:dyDescent="0.2">
      <c r="B1759" s="317"/>
      <c r="C1759" s="317"/>
      <c r="D1759" s="317"/>
      <c r="E1759" s="317"/>
      <c r="F1759" s="317"/>
      <c r="G1759" s="317"/>
      <c r="H1759" s="317"/>
      <c r="I1759" s="317"/>
      <c r="J1759" s="317"/>
      <c r="K1759" s="317"/>
      <c r="L1759" s="179"/>
      <c r="M1759" s="179"/>
    </row>
    <row r="1760" spans="2:13" x14ac:dyDescent="0.2">
      <c r="B1760" s="317"/>
      <c r="C1760" s="317"/>
      <c r="D1760" s="317"/>
      <c r="E1760" s="317"/>
      <c r="F1760" s="317"/>
      <c r="G1760" s="317"/>
      <c r="H1760" s="317"/>
      <c r="I1760" s="317"/>
      <c r="J1760" s="317"/>
      <c r="K1760" s="317"/>
      <c r="L1760" s="179"/>
      <c r="M1760" s="179"/>
    </row>
    <row r="1761" spans="2:13" x14ac:dyDescent="0.2">
      <c r="B1761" s="317"/>
      <c r="C1761" s="317"/>
      <c r="D1761" s="317"/>
      <c r="E1761" s="317"/>
      <c r="F1761" s="317"/>
      <c r="G1761" s="317"/>
      <c r="H1761" s="317"/>
      <c r="I1761" s="317"/>
      <c r="J1761" s="317"/>
      <c r="K1761" s="317"/>
      <c r="L1761" s="179"/>
      <c r="M1761" s="179"/>
    </row>
    <row r="1762" spans="2:13" x14ac:dyDescent="0.2">
      <c r="B1762" s="317"/>
      <c r="C1762" s="317"/>
      <c r="D1762" s="317"/>
      <c r="E1762" s="317"/>
      <c r="F1762" s="317"/>
      <c r="G1762" s="317"/>
      <c r="H1762" s="317"/>
      <c r="I1762" s="317"/>
      <c r="J1762" s="317"/>
      <c r="K1762" s="317"/>
      <c r="L1762" s="179"/>
      <c r="M1762" s="179"/>
    </row>
    <row r="1763" spans="2:13" x14ac:dyDescent="0.2">
      <c r="B1763" s="317"/>
      <c r="C1763" s="317"/>
      <c r="D1763" s="317"/>
      <c r="E1763" s="317"/>
      <c r="F1763" s="317"/>
      <c r="G1763" s="317"/>
      <c r="H1763" s="317"/>
      <c r="I1763" s="317"/>
      <c r="J1763" s="317"/>
      <c r="K1763" s="317"/>
      <c r="L1763" s="179"/>
      <c r="M1763" s="179"/>
    </row>
    <row r="1764" spans="2:13" x14ac:dyDescent="0.2">
      <c r="B1764" s="317"/>
      <c r="C1764" s="317"/>
      <c r="D1764" s="317"/>
      <c r="E1764" s="317"/>
      <c r="F1764" s="317"/>
      <c r="G1764" s="317"/>
      <c r="H1764" s="317"/>
      <c r="I1764" s="317"/>
      <c r="J1764" s="317"/>
      <c r="K1764" s="317"/>
      <c r="L1764" s="179"/>
      <c r="M1764" s="179"/>
    </row>
    <row r="1765" spans="2:13" x14ac:dyDescent="0.2">
      <c r="B1765" s="317"/>
      <c r="C1765" s="317"/>
      <c r="D1765" s="317"/>
      <c r="E1765" s="317"/>
      <c r="F1765" s="317"/>
      <c r="G1765" s="317"/>
      <c r="H1765" s="317"/>
      <c r="I1765" s="317"/>
      <c r="J1765" s="317"/>
      <c r="K1765" s="317"/>
      <c r="L1765" s="179"/>
      <c r="M1765" s="179"/>
    </row>
    <row r="1766" spans="2:13" x14ac:dyDescent="0.2">
      <c r="B1766" s="317"/>
      <c r="C1766" s="317"/>
      <c r="D1766" s="317"/>
      <c r="E1766" s="317"/>
      <c r="F1766" s="317"/>
      <c r="G1766" s="317"/>
      <c r="H1766" s="317"/>
      <c r="I1766" s="317"/>
      <c r="J1766" s="317"/>
      <c r="K1766" s="317"/>
      <c r="L1766" s="179"/>
      <c r="M1766" s="179"/>
    </row>
    <row r="1767" spans="2:13" x14ac:dyDescent="0.2">
      <c r="B1767" s="317"/>
      <c r="C1767" s="317"/>
      <c r="D1767" s="317"/>
      <c r="E1767" s="317"/>
      <c r="F1767" s="317"/>
      <c r="G1767" s="317"/>
      <c r="H1767" s="317"/>
      <c r="I1767" s="317"/>
      <c r="J1767" s="317"/>
      <c r="K1767" s="317"/>
      <c r="L1767" s="179"/>
      <c r="M1767" s="179"/>
    </row>
    <row r="1768" spans="2:13" x14ac:dyDescent="0.2">
      <c r="B1768" s="317"/>
      <c r="C1768" s="317"/>
      <c r="D1768" s="317"/>
      <c r="E1768" s="317"/>
      <c r="F1768" s="317"/>
      <c r="G1768" s="317"/>
      <c r="H1768" s="317"/>
      <c r="I1768" s="317"/>
      <c r="J1768" s="317"/>
      <c r="K1768" s="317"/>
      <c r="L1768" s="179"/>
      <c r="M1768" s="179"/>
    </row>
    <row r="1769" spans="2:13" x14ac:dyDescent="0.2">
      <c r="B1769" s="317"/>
      <c r="C1769" s="317"/>
      <c r="D1769" s="317"/>
      <c r="E1769" s="317"/>
      <c r="F1769" s="317"/>
      <c r="G1769" s="317"/>
      <c r="H1769" s="317"/>
      <c r="I1769" s="317"/>
      <c r="J1769" s="317"/>
      <c r="K1769" s="317"/>
      <c r="L1769" s="179"/>
      <c r="M1769" s="179"/>
    </row>
    <row r="1770" spans="2:13" x14ac:dyDescent="0.2">
      <c r="B1770" s="317"/>
      <c r="C1770" s="317"/>
      <c r="D1770" s="317"/>
      <c r="E1770" s="317"/>
      <c r="F1770" s="317"/>
      <c r="G1770" s="317"/>
      <c r="H1770" s="317"/>
      <c r="I1770" s="317"/>
      <c r="J1770" s="317"/>
      <c r="K1770" s="317"/>
      <c r="L1770" s="179"/>
      <c r="M1770" s="179"/>
    </row>
    <row r="1771" spans="2:13" x14ac:dyDescent="0.2">
      <c r="B1771" s="317"/>
      <c r="C1771" s="317"/>
      <c r="D1771" s="317"/>
      <c r="E1771" s="317"/>
      <c r="F1771" s="317"/>
      <c r="G1771" s="317"/>
      <c r="H1771" s="317"/>
      <c r="I1771" s="317"/>
      <c r="J1771" s="317"/>
      <c r="K1771" s="317"/>
      <c r="L1771" s="179"/>
      <c r="M1771" s="179"/>
    </row>
    <row r="1772" spans="2:13" x14ac:dyDescent="0.2">
      <c r="B1772" s="317"/>
      <c r="C1772" s="317"/>
      <c r="D1772" s="317"/>
      <c r="E1772" s="317"/>
      <c r="F1772" s="317"/>
      <c r="G1772" s="317"/>
      <c r="H1772" s="317"/>
      <c r="I1772" s="317"/>
      <c r="J1772" s="317"/>
      <c r="K1772" s="317"/>
      <c r="L1772" s="179"/>
      <c r="M1772" s="179"/>
    </row>
    <row r="1773" spans="2:13" x14ac:dyDescent="0.2">
      <c r="B1773" s="317"/>
      <c r="C1773" s="317"/>
      <c r="D1773" s="317"/>
      <c r="E1773" s="317"/>
      <c r="F1773" s="317"/>
      <c r="G1773" s="317"/>
      <c r="H1773" s="317"/>
      <c r="I1773" s="317"/>
      <c r="J1773" s="317"/>
      <c r="K1773" s="317"/>
      <c r="L1773" s="179"/>
      <c r="M1773" s="179"/>
    </row>
    <row r="1774" spans="2:13" x14ac:dyDescent="0.2">
      <c r="B1774" s="317"/>
      <c r="C1774" s="317"/>
      <c r="D1774" s="317"/>
      <c r="E1774" s="317"/>
      <c r="F1774" s="317"/>
      <c r="G1774" s="317"/>
      <c r="H1774" s="317"/>
      <c r="I1774" s="317"/>
      <c r="J1774" s="317"/>
      <c r="K1774" s="317"/>
      <c r="L1774" s="179"/>
      <c r="M1774" s="179"/>
    </row>
    <row r="1775" spans="2:13" x14ac:dyDescent="0.2">
      <c r="B1775" s="317"/>
      <c r="C1775" s="317"/>
      <c r="D1775" s="317"/>
      <c r="E1775" s="317"/>
      <c r="F1775" s="317"/>
      <c r="G1775" s="317"/>
      <c r="H1775" s="317"/>
      <c r="I1775" s="317"/>
      <c r="J1775" s="317"/>
      <c r="K1775" s="317"/>
      <c r="L1775" s="179"/>
      <c r="M1775" s="179"/>
    </row>
    <row r="1776" spans="2:13" x14ac:dyDescent="0.2">
      <c r="B1776" s="317"/>
      <c r="C1776" s="317"/>
      <c r="D1776" s="317"/>
      <c r="E1776" s="317"/>
      <c r="F1776" s="317"/>
      <c r="G1776" s="317"/>
      <c r="H1776" s="317"/>
      <c r="I1776" s="317"/>
      <c r="J1776" s="317"/>
      <c r="K1776" s="317"/>
      <c r="L1776" s="179"/>
      <c r="M1776" s="179"/>
    </row>
    <row r="1777" spans="2:13" x14ac:dyDescent="0.2">
      <c r="B1777" s="317"/>
      <c r="C1777" s="317"/>
      <c r="D1777" s="317"/>
      <c r="E1777" s="317"/>
      <c r="F1777" s="317"/>
      <c r="G1777" s="317"/>
      <c r="H1777" s="317"/>
      <c r="I1777" s="317"/>
      <c r="J1777" s="317"/>
      <c r="K1777" s="317"/>
      <c r="L1777" s="179"/>
      <c r="M1777" s="179"/>
    </row>
    <row r="1778" spans="2:13" x14ac:dyDescent="0.2">
      <c r="B1778" s="317"/>
      <c r="C1778" s="317"/>
      <c r="D1778" s="317"/>
      <c r="E1778" s="317"/>
      <c r="F1778" s="317"/>
      <c r="G1778" s="317"/>
      <c r="H1778" s="317"/>
      <c r="I1778" s="317"/>
      <c r="J1778" s="317"/>
      <c r="K1778" s="317"/>
      <c r="L1778" s="179"/>
      <c r="M1778" s="179"/>
    </row>
    <row r="1779" spans="2:13" x14ac:dyDescent="0.2">
      <c r="B1779" s="317"/>
      <c r="C1779" s="317"/>
      <c r="D1779" s="317"/>
      <c r="E1779" s="317"/>
      <c r="F1779" s="317"/>
      <c r="G1779" s="317"/>
      <c r="H1779" s="317"/>
      <c r="I1779" s="317"/>
      <c r="J1779" s="317"/>
      <c r="K1779" s="317"/>
      <c r="L1779" s="179"/>
      <c r="M1779" s="179"/>
    </row>
    <row r="1780" spans="2:13" x14ac:dyDescent="0.2">
      <c r="B1780" s="317"/>
      <c r="C1780" s="317"/>
      <c r="D1780" s="317"/>
      <c r="E1780" s="317"/>
      <c r="F1780" s="317"/>
      <c r="G1780" s="317"/>
      <c r="H1780" s="317"/>
      <c r="I1780" s="317"/>
      <c r="J1780" s="317"/>
      <c r="K1780" s="317"/>
      <c r="L1780" s="179"/>
      <c r="M1780" s="179"/>
    </row>
    <row r="1781" spans="2:13" x14ac:dyDescent="0.2">
      <c r="B1781" s="317"/>
      <c r="C1781" s="317"/>
      <c r="D1781" s="317"/>
      <c r="E1781" s="317"/>
      <c r="F1781" s="317"/>
      <c r="G1781" s="317"/>
      <c r="H1781" s="317"/>
      <c r="I1781" s="317"/>
      <c r="J1781" s="317"/>
      <c r="K1781" s="317"/>
      <c r="L1781" s="179"/>
      <c r="M1781" s="179"/>
    </row>
    <row r="1782" spans="2:13" x14ac:dyDescent="0.2">
      <c r="B1782" s="317"/>
      <c r="C1782" s="317"/>
      <c r="D1782" s="317"/>
      <c r="E1782" s="317"/>
      <c r="F1782" s="317"/>
      <c r="G1782" s="317"/>
      <c r="H1782" s="317"/>
      <c r="I1782" s="317"/>
      <c r="J1782" s="317"/>
      <c r="K1782" s="317"/>
      <c r="L1782" s="179"/>
      <c r="M1782" s="179"/>
    </row>
    <row r="1783" spans="2:13" x14ac:dyDescent="0.2">
      <c r="B1783" s="317"/>
      <c r="C1783" s="317"/>
      <c r="D1783" s="317"/>
      <c r="E1783" s="317"/>
      <c r="F1783" s="317"/>
      <c r="G1783" s="317"/>
      <c r="H1783" s="317"/>
      <c r="I1783" s="317"/>
      <c r="J1783" s="317"/>
      <c r="K1783" s="317"/>
      <c r="L1783" s="179"/>
      <c r="M1783" s="179"/>
    </row>
    <row r="1784" spans="2:13" x14ac:dyDescent="0.2">
      <c r="B1784" s="317"/>
      <c r="C1784" s="317"/>
      <c r="D1784" s="317"/>
      <c r="E1784" s="317"/>
      <c r="F1784" s="317"/>
      <c r="G1784" s="317"/>
      <c r="H1784" s="317"/>
      <c r="I1784" s="317"/>
      <c r="J1784" s="317"/>
      <c r="K1784" s="317"/>
      <c r="L1784" s="179"/>
      <c r="M1784" s="179"/>
    </row>
    <row r="1785" spans="2:13" x14ac:dyDescent="0.2">
      <c r="B1785" s="317"/>
      <c r="C1785" s="317"/>
      <c r="D1785" s="317"/>
      <c r="E1785" s="317"/>
      <c r="F1785" s="317"/>
      <c r="G1785" s="317"/>
      <c r="H1785" s="317"/>
      <c r="I1785" s="317"/>
      <c r="J1785" s="317"/>
      <c r="K1785" s="317"/>
      <c r="L1785" s="179"/>
      <c r="M1785" s="179"/>
    </row>
    <row r="1786" spans="2:13" x14ac:dyDescent="0.2">
      <c r="B1786" s="317"/>
      <c r="C1786" s="317"/>
      <c r="D1786" s="317"/>
      <c r="E1786" s="317"/>
      <c r="F1786" s="317"/>
      <c r="G1786" s="317"/>
      <c r="H1786" s="317"/>
      <c r="I1786" s="317"/>
      <c r="J1786" s="317"/>
      <c r="K1786" s="317"/>
      <c r="L1786" s="179"/>
      <c r="M1786" s="179"/>
    </row>
    <row r="1787" spans="2:13" x14ac:dyDescent="0.2">
      <c r="B1787" s="317"/>
      <c r="C1787" s="317"/>
      <c r="D1787" s="317"/>
      <c r="E1787" s="317"/>
      <c r="F1787" s="317"/>
      <c r="G1787" s="317"/>
      <c r="H1787" s="317"/>
      <c r="I1787" s="317"/>
      <c r="J1787" s="317"/>
      <c r="K1787" s="317"/>
      <c r="L1787" s="179"/>
      <c r="M1787" s="179"/>
    </row>
    <row r="1788" spans="2:13" x14ac:dyDescent="0.2">
      <c r="B1788" s="317"/>
      <c r="C1788" s="317"/>
      <c r="D1788" s="317"/>
      <c r="E1788" s="317"/>
      <c r="F1788" s="317"/>
      <c r="G1788" s="317"/>
      <c r="H1788" s="317"/>
      <c r="I1788" s="317"/>
      <c r="J1788" s="317"/>
      <c r="K1788" s="317"/>
      <c r="L1788" s="179"/>
      <c r="M1788" s="179"/>
    </row>
    <row r="1789" spans="2:13" x14ac:dyDescent="0.2">
      <c r="B1789" s="317"/>
      <c r="C1789" s="317"/>
      <c r="D1789" s="317"/>
      <c r="E1789" s="317"/>
      <c r="F1789" s="317"/>
      <c r="G1789" s="317"/>
      <c r="H1789" s="317"/>
      <c r="I1789" s="317"/>
      <c r="J1789" s="317"/>
      <c r="K1789" s="317"/>
      <c r="L1789" s="179"/>
      <c r="M1789" s="179"/>
    </row>
    <row r="1790" spans="2:13" x14ac:dyDescent="0.2">
      <c r="B1790" s="317"/>
      <c r="C1790" s="317"/>
      <c r="D1790" s="317"/>
      <c r="E1790" s="317"/>
      <c r="F1790" s="317"/>
      <c r="G1790" s="317"/>
      <c r="H1790" s="317"/>
      <c r="I1790" s="317"/>
      <c r="J1790" s="317"/>
      <c r="K1790" s="317"/>
      <c r="L1790" s="179"/>
      <c r="M1790" s="179"/>
    </row>
    <row r="1791" spans="2:13" x14ac:dyDescent="0.2">
      <c r="B1791" s="317"/>
      <c r="C1791" s="317"/>
      <c r="D1791" s="317"/>
      <c r="E1791" s="317"/>
      <c r="F1791" s="317"/>
      <c r="G1791" s="317"/>
      <c r="H1791" s="317"/>
      <c r="I1791" s="317"/>
      <c r="J1791" s="317"/>
      <c r="K1791" s="317"/>
      <c r="L1791" s="179"/>
      <c r="M1791" s="179"/>
    </row>
    <row r="1792" spans="2:13" x14ac:dyDescent="0.2">
      <c r="B1792" s="317"/>
      <c r="C1792" s="317"/>
      <c r="D1792" s="317"/>
      <c r="E1792" s="317"/>
      <c r="F1792" s="317"/>
      <c r="G1792" s="317"/>
      <c r="H1792" s="317"/>
      <c r="I1792" s="317"/>
      <c r="J1792" s="317"/>
      <c r="K1792" s="317"/>
      <c r="L1792" s="179"/>
      <c r="M1792" s="179"/>
    </row>
    <row r="1793" spans="2:13" x14ac:dyDescent="0.2">
      <c r="B1793" s="317"/>
      <c r="C1793" s="317"/>
      <c r="D1793" s="317"/>
      <c r="E1793" s="317"/>
      <c r="F1793" s="317"/>
      <c r="G1793" s="317"/>
      <c r="H1793" s="317"/>
      <c r="I1793" s="317"/>
      <c r="J1793" s="317"/>
      <c r="K1793" s="317"/>
      <c r="L1793" s="179"/>
      <c r="M1793" s="179"/>
    </row>
    <row r="1794" spans="2:13" x14ac:dyDescent="0.2">
      <c r="B1794" s="317"/>
      <c r="C1794" s="317"/>
      <c r="D1794" s="317"/>
      <c r="E1794" s="317"/>
      <c r="F1794" s="317"/>
      <c r="G1794" s="317"/>
      <c r="H1794" s="317"/>
      <c r="I1794" s="317"/>
      <c r="J1794" s="317"/>
      <c r="K1794" s="317"/>
      <c r="L1794" s="179"/>
      <c r="M1794" s="179"/>
    </row>
    <row r="1795" spans="2:13" x14ac:dyDescent="0.2">
      <c r="B1795" s="317"/>
      <c r="C1795" s="317"/>
      <c r="D1795" s="317"/>
      <c r="E1795" s="317"/>
      <c r="F1795" s="317"/>
      <c r="G1795" s="317"/>
      <c r="H1795" s="317"/>
      <c r="I1795" s="317"/>
      <c r="J1795" s="317"/>
      <c r="K1795" s="317"/>
      <c r="L1795" s="179"/>
      <c r="M1795" s="179"/>
    </row>
    <row r="1796" spans="2:13" x14ac:dyDescent="0.2">
      <c r="B1796" s="317"/>
      <c r="C1796" s="317"/>
      <c r="D1796" s="317"/>
      <c r="E1796" s="317"/>
      <c r="F1796" s="317"/>
      <c r="G1796" s="317"/>
      <c r="H1796" s="317"/>
      <c r="I1796" s="317"/>
      <c r="J1796" s="317"/>
      <c r="K1796" s="317"/>
      <c r="L1796" s="179"/>
      <c r="M1796" s="179"/>
    </row>
    <row r="1797" spans="2:13" x14ac:dyDescent="0.2">
      <c r="B1797" s="317"/>
      <c r="C1797" s="317"/>
      <c r="D1797" s="317"/>
      <c r="E1797" s="317"/>
      <c r="F1797" s="317"/>
      <c r="G1797" s="317"/>
      <c r="H1797" s="317"/>
      <c r="I1797" s="317"/>
      <c r="J1797" s="317"/>
      <c r="K1797" s="317"/>
      <c r="L1797" s="179"/>
      <c r="M1797" s="179"/>
    </row>
    <row r="1798" spans="2:13" x14ac:dyDescent="0.2">
      <c r="B1798" s="317"/>
      <c r="C1798" s="317"/>
      <c r="D1798" s="317"/>
      <c r="E1798" s="317"/>
      <c r="F1798" s="317"/>
      <c r="G1798" s="317"/>
      <c r="H1798" s="317"/>
      <c r="I1798" s="317"/>
      <c r="J1798" s="317"/>
      <c r="K1798" s="317"/>
      <c r="L1798" s="179"/>
      <c r="M1798" s="179"/>
    </row>
    <row r="1799" spans="2:13" x14ac:dyDescent="0.2">
      <c r="B1799" s="317"/>
      <c r="C1799" s="317"/>
      <c r="D1799" s="317"/>
      <c r="E1799" s="317"/>
      <c r="F1799" s="317"/>
      <c r="G1799" s="317"/>
      <c r="H1799" s="317"/>
      <c r="I1799" s="317"/>
      <c r="J1799" s="317"/>
      <c r="K1799" s="317"/>
      <c r="L1799" s="179"/>
      <c r="M1799" s="179"/>
    </row>
    <row r="1800" spans="2:13" x14ac:dyDescent="0.2">
      <c r="B1800" s="317"/>
      <c r="C1800" s="317"/>
      <c r="D1800" s="317"/>
      <c r="E1800" s="317"/>
      <c r="F1800" s="317"/>
      <c r="G1800" s="317"/>
      <c r="H1800" s="317"/>
      <c r="I1800" s="317"/>
      <c r="J1800" s="317"/>
      <c r="K1800" s="317"/>
      <c r="L1800" s="179"/>
      <c r="M1800" s="179"/>
    </row>
    <row r="1801" spans="2:13" x14ac:dyDescent="0.2">
      <c r="B1801" s="317"/>
      <c r="C1801" s="317"/>
      <c r="D1801" s="317"/>
      <c r="E1801" s="317"/>
      <c r="F1801" s="317"/>
      <c r="G1801" s="317"/>
      <c r="H1801" s="317"/>
      <c r="I1801" s="317"/>
      <c r="J1801" s="317"/>
      <c r="K1801" s="317"/>
      <c r="L1801" s="179"/>
      <c r="M1801" s="179"/>
    </row>
    <row r="1802" spans="2:13" x14ac:dyDescent="0.2">
      <c r="B1802" s="317"/>
      <c r="C1802" s="317"/>
      <c r="D1802" s="317"/>
      <c r="E1802" s="317"/>
      <c r="F1802" s="317"/>
      <c r="G1802" s="317"/>
      <c r="H1802" s="317"/>
      <c r="I1802" s="317"/>
      <c r="J1802" s="317"/>
      <c r="K1802" s="317"/>
      <c r="L1802" s="179"/>
      <c r="M1802" s="179"/>
    </row>
    <row r="1803" spans="2:13" x14ac:dyDescent="0.2">
      <c r="B1803" s="317"/>
      <c r="C1803" s="317"/>
      <c r="D1803" s="317"/>
      <c r="E1803" s="317"/>
      <c r="F1803" s="317"/>
      <c r="G1803" s="317"/>
      <c r="H1803" s="317"/>
      <c r="I1803" s="317"/>
      <c r="J1803" s="317"/>
      <c r="K1803" s="317"/>
      <c r="L1803" s="179"/>
      <c r="M1803" s="179"/>
    </row>
    <row r="1804" spans="2:13" x14ac:dyDescent="0.2">
      <c r="B1804" s="317"/>
      <c r="C1804" s="317"/>
      <c r="D1804" s="317"/>
      <c r="E1804" s="317"/>
      <c r="F1804" s="317"/>
      <c r="G1804" s="317"/>
      <c r="H1804" s="317"/>
      <c r="I1804" s="317"/>
      <c r="J1804" s="317"/>
      <c r="K1804" s="317"/>
      <c r="L1804" s="179"/>
      <c r="M1804" s="179"/>
    </row>
    <row r="1805" spans="2:13" x14ac:dyDescent="0.2">
      <c r="B1805" s="317"/>
      <c r="C1805" s="317"/>
      <c r="D1805" s="317"/>
      <c r="E1805" s="317"/>
      <c r="F1805" s="317"/>
      <c r="G1805" s="317"/>
      <c r="H1805" s="317"/>
      <c r="I1805" s="317"/>
      <c r="J1805" s="317"/>
      <c r="K1805" s="317"/>
      <c r="L1805" s="179"/>
      <c r="M1805" s="179"/>
    </row>
    <row r="1806" spans="2:13" x14ac:dyDescent="0.2">
      <c r="B1806" s="317"/>
      <c r="C1806" s="317"/>
      <c r="D1806" s="317"/>
      <c r="E1806" s="317"/>
      <c r="F1806" s="317"/>
      <c r="G1806" s="317"/>
      <c r="H1806" s="317"/>
      <c r="I1806" s="317"/>
      <c r="J1806" s="317"/>
      <c r="K1806" s="317"/>
      <c r="L1806" s="179"/>
      <c r="M1806" s="179"/>
    </row>
    <row r="1807" spans="2:13" x14ac:dyDescent="0.2">
      <c r="B1807" s="317"/>
      <c r="C1807" s="317"/>
      <c r="D1807" s="317"/>
      <c r="E1807" s="317"/>
      <c r="F1807" s="317"/>
      <c r="G1807" s="317"/>
      <c r="H1807" s="317"/>
      <c r="I1807" s="317"/>
      <c r="J1807" s="317"/>
      <c r="K1807" s="317"/>
      <c r="L1807" s="179"/>
      <c r="M1807" s="179"/>
    </row>
    <row r="1808" spans="2:13" x14ac:dyDescent="0.2">
      <c r="B1808" s="317"/>
      <c r="C1808" s="317"/>
      <c r="D1808" s="317"/>
      <c r="E1808" s="317"/>
      <c r="F1808" s="317"/>
      <c r="G1808" s="317"/>
      <c r="H1808" s="317"/>
      <c r="I1808" s="317"/>
      <c r="J1808" s="317"/>
      <c r="K1808" s="317"/>
      <c r="L1808" s="179"/>
      <c r="M1808" s="179"/>
    </row>
    <row r="1809" spans="2:13" x14ac:dyDescent="0.2">
      <c r="B1809" s="317"/>
      <c r="C1809" s="317"/>
      <c r="D1809" s="317"/>
      <c r="E1809" s="317"/>
      <c r="F1809" s="317"/>
      <c r="G1809" s="317"/>
      <c r="H1809" s="317"/>
      <c r="I1809" s="317"/>
      <c r="J1809" s="317"/>
      <c r="K1809" s="317"/>
      <c r="L1809" s="179"/>
      <c r="M1809" s="179"/>
    </row>
    <row r="1810" spans="2:13" x14ac:dyDescent="0.2">
      <c r="B1810" s="317"/>
      <c r="C1810" s="317"/>
      <c r="D1810" s="317"/>
      <c r="E1810" s="317"/>
      <c r="F1810" s="317"/>
      <c r="G1810" s="317"/>
      <c r="H1810" s="317"/>
      <c r="I1810" s="317"/>
      <c r="J1810" s="317"/>
      <c r="K1810" s="317"/>
      <c r="L1810" s="179"/>
      <c r="M1810" s="179"/>
    </row>
    <row r="1811" spans="2:13" x14ac:dyDescent="0.2">
      <c r="B1811" s="317"/>
      <c r="C1811" s="317"/>
      <c r="D1811" s="317"/>
      <c r="E1811" s="317"/>
      <c r="F1811" s="317"/>
      <c r="G1811" s="317"/>
      <c r="H1811" s="317"/>
      <c r="I1811" s="317"/>
      <c r="J1811" s="317"/>
      <c r="K1811" s="317"/>
      <c r="L1811" s="179"/>
      <c r="M1811" s="179"/>
    </row>
    <row r="1812" spans="2:13" x14ac:dyDescent="0.2">
      <c r="B1812" s="317"/>
      <c r="C1812" s="317"/>
      <c r="D1812" s="317"/>
      <c r="E1812" s="317"/>
      <c r="F1812" s="317"/>
      <c r="G1812" s="317"/>
      <c r="H1812" s="317"/>
      <c r="I1812" s="317"/>
      <c r="J1812" s="317"/>
      <c r="K1812" s="317"/>
      <c r="L1812" s="179"/>
      <c r="M1812" s="179"/>
    </row>
    <row r="1813" spans="2:13" x14ac:dyDescent="0.2">
      <c r="B1813" s="317"/>
      <c r="C1813" s="317"/>
      <c r="D1813" s="317"/>
      <c r="E1813" s="317"/>
      <c r="F1813" s="317"/>
      <c r="G1813" s="317"/>
      <c r="H1813" s="317"/>
      <c r="I1813" s="317"/>
      <c r="J1813" s="317"/>
      <c r="K1813" s="317"/>
      <c r="L1813" s="179"/>
      <c r="M1813" s="179"/>
    </row>
    <row r="1814" spans="2:13" x14ac:dyDescent="0.2">
      <c r="B1814" s="317"/>
      <c r="C1814" s="317"/>
      <c r="D1814" s="317"/>
      <c r="E1814" s="317"/>
      <c r="F1814" s="317"/>
      <c r="G1814" s="317"/>
      <c r="H1814" s="317"/>
      <c r="I1814" s="317"/>
      <c r="J1814" s="317"/>
      <c r="K1814" s="317"/>
      <c r="L1814" s="179"/>
      <c r="M1814" s="179"/>
    </row>
    <row r="1815" spans="2:13" x14ac:dyDescent="0.2">
      <c r="B1815" s="317"/>
      <c r="C1815" s="317"/>
      <c r="D1815" s="317"/>
      <c r="E1815" s="317"/>
      <c r="F1815" s="317"/>
      <c r="G1815" s="317"/>
      <c r="H1815" s="317"/>
      <c r="I1815" s="317"/>
      <c r="J1815" s="317"/>
      <c r="K1815" s="317"/>
      <c r="L1815" s="179"/>
      <c r="M1815" s="179"/>
    </row>
    <row r="1816" spans="2:13" x14ac:dyDescent="0.2">
      <c r="B1816" s="317"/>
      <c r="C1816" s="317"/>
      <c r="D1816" s="317"/>
      <c r="E1816" s="317"/>
      <c r="F1816" s="317"/>
      <c r="G1816" s="317"/>
      <c r="H1816" s="317"/>
      <c r="I1816" s="317"/>
      <c r="J1816" s="317"/>
      <c r="K1816" s="317"/>
      <c r="L1816" s="179"/>
      <c r="M1816" s="179"/>
    </row>
    <row r="1817" spans="2:13" x14ac:dyDescent="0.2">
      <c r="B1817" s="317"/>
      <c r="C1817" s="317"/>
      <c r="D1817" s="317"/>
      <c r="E1817" s="317"/>
      <c r="F1817" s="317"/>
      <c r="G1817" s="317"/>
      <c r="H1817" s="317"/>
      <c r="I1817" s="317"/>
      <c r="J1817" s="317"/>
      <c r="K1817" s="317"/>
      <c r="L1817" s="179"/>
      <c r="M1817" s="179"/>
    </row>
    <row r="1818" spans="2:13" x14ac:dyDescent="0.2">
      <c r="B1818" s="317"/>
      <c r="C1818" s="317"/>
      <c r="D1818" s="317"/>
      <c r="E1818" s="317"/>
      <c r="F1818" s="317"/>
      <c r="G1818" s="317"/>
      <c r="H1818" s="317"/>
      <c r="I1818" s="317"/>
      <c r="J1818" s="317"/>
      <c r="K1818" s="317"/>
      <c r="L1818" s="179"/>
      <c r="M1818" s="179"/>
    </row>
    <row r="1819" spans="2:13" x14ac:dyDescent="0.2">
      <c r="B1819" s="317"/>
      <c r="C1819" s="317"/>
      <c r="D1819" s="317"/>
      <c r="E1819" s="317"/>
      <c r="F1819" s="317"/>
      <c r="G1819" s="317"/>
      <c r="H1819" s="317"/>
      <c r="I1819" s="317"/>
      <c r="J1819" s="317"/>
      <c r="K1819" s="317"/>
      <c r="L1819" s="179"/>
      <c r="M1819" s="179"/>
    </row>
    <row r="1820" spans="2:13" x14ac:dyDescent="0.2">
      <c r="B1820" s="317"/>
      <c r="C1820" s="317"/>
      <c r="D1820" s="317"/>
      <c r="E1820" s="317"/>
      <c r="F1820" s="317"/>
      <c r="G1820" s="317"/>
      <c r="H1820" s="317"/>
      <c r="I1820" s="317"/>
      <c r="J1820" s="317"/>
      <c r="K1820" s="317"/>
      <c r="L1820" s="179"/>
      <c r="M1820" s="179"/>
    </row>
    <row r="1821" spans="2:13" x14ac:dyDescent="0.2">
      <c r="B1821" s="317"/>
      <c r="C1821" s="317"/>
      <c r="D1821" s="317"/>
      <c r="E1821" s="317"/>
      <c r="F1821" s="317"/>
      <c r="G1821" s="317"/>
      <c r="H1821" s="317"/>
      <c r="I1821" s="317"/>
      <c r="J1821" s="317"/>
      <c r="K1821" s="317"/>
      <c r="L1821" s="179"/>
      <c r="M1821" s="179"/>
    </row>
    <row r="1822" spans="2:13" x14ac:dyDescent="0.2">
      <c r="B1822" s="317"/>
      <c r="C1822" s="317"/>
      <c r="D1822" s="317"/>
      <c r="E1822" s="317"/>
      <c r="F1822" s="317"/>
      <c r="G1822" s="317"/>
      <c r="H1822" s="317"/>
      <c r="I1822" s="317"/>
      <c r="J1822" s="317"/>
      <c r="K1822" s="317"/>
      <c r="L1822" s="179"/>
      <c r="M1822" s="179"/>
    </row>
    <row r="1823" spans="2:13" x14ac:dyDescent="0.2">
      <c r="B1823" s="317"/>
      <c r="C1823" s="317"/>
      <c r="D1823" s="317"/>
      <c r="E1823" s="317"/>
      <c r="F1823" s="317"/>
      <c r="G1823" s="317"/>
      <c r="H1823" s="317"/>
      <c r="I1823" s="317"/>
      <c r="J1823" s="317"/>
      <c r="K1823" s="317"/>
      <c r="L1823" s="179"/>
      <c r="M1823" s="179"/>
    </row>
    <row r="1824" spans="2:13" x14ac:dyDescent="0.2">
      <c r="B1824" s="317"/>
      <c r="C1824" s="317"/>
      <c r="D1824" s="317"/>
      <c r="E1824" s="317"/>
      <c r="F1824" s="317"/>
      <c r="G1824" s="317"/>
      <c r="H1824" s="317"/>
      <c r="I1824" s="317"/>
      <c r="J1824" s="317"/>
      <c r="K1824" s="317"/>
      <c r="L1824" s="179"/>
      <c r="M1824" s="179"/>
    </row>
    <row r="1825" spans="2:13" x14ac:dyDescent="0.2">
      <c r="B1825" s="317"/>
      <c r="C1825" s="317"/>
      <c r="D1825" s="317"/>
      <c r="E1825" s="317"/>
      <c r="F1825" s="317"/>
      <c r="G1825" s="317"/>
      <c r="H1825" s="317"/>
      <c r="I1825" s="317"/>
      <c r="J1825" s="317"/>
      <c r="K1825" s="317"/>
      <c r="L1825" s="179"/>
      <c r="M1825" s="179"/>
    </row>
    <row r="1826" spans="2:13" x14ac:dyDescent="0.2">
      <c r="B1826" s="317"/>
      <c r="C1826" s="317"/>
      <c r="D1826" s="317"/>
      <c r="E1826" s="317"/>
      <c r="F1826" s="317"/>
      <c r="G1826" s="317"/>
      <c r="H1826" s="317"/>
      <c r="I1826" s="317"/>
      <c r="J1826" s="317"/>
      <c r="K1826" s="317"/>
      <c r="L1826" s="179"/>
      <c r="M1826" s="179"/>
    </row>
    <row r="1827" spans="2:13" x14ac:dyDescent="0.2">
      <c r="B1827" s="317"/>
      <c r="C1827" s="317"/>
      <c r="D1827" s="317"/>
      <c r="E1827" s="317"/>
      <c r="F1827" s="317"/>
      <c r="G1827" s="317"/>
      <c r="H1827" s="317"/>
      <c r="I1827" s="317"/>
      <c r="J1827" s="317"/>
      <c r="K1827" s="317"/>
      <c r="L1827" s="179"/>
      <c r="M1827" s="179"/>
    </row>
    <row r="1828" spans="2:13" x14ac:dyDescent="0.2">
      <c r="B1828" s="317"/>
      <c r="C1828" s="317"/>
      <c r="D1828" s="317"/>
      <c r="E1828" s="317"/>
      <c r="F1828" s="317"/>
      <c r="G1828" s="317"/>
      <c r="H1828" s="317"/>
      <c r="I1828" s="317"/>
      <c r="J1828" s="317"/>
      <c r="K1828" s="317"/>
      <c r="L1828" s="179"/>
      <c r="M1828" s="179"/>
    </row>
    <row r="1829" spans="2:13" x14ac:dyDescent="0.2">
      <c r="B1829" s="317"/>
      <c r="C1829" s="317"/>
      <c r="D1829" s="317"/>
      <c r="E1829" s="317"/>
      <c r="F1829" s="317"/>
      <c r="G1829" s="317"/>
      <c r="H1829" s="317"/>
      <c r="I1829" s="317"/>
      <c r="J1829" s="317"/>
      <c r="K1829" s="317"/>
      <c r="L1829" s="179"/>
      <c r="M1829" s="179"/>
    </row>
    <row r="1830" spans="2:13" x14ac:dyDescent="0.2">
      <c r="B1830" s="317"/>
      <c r="C1830" s="317"/>
      <c r="D1830" s="317"/>
      <c r="E1830" s="317"/>
      <c r="F1830" s="317"/>
      <c r="G1830" s="317"/>
      <c r="H1830" s="317"/>
      <c r="I1830" s="317"/>
      <c r="J1830" s="317"/>
      <c r="K1830" s="317"/>
      <c r="L1830" s="179"/>
      <c r="M1830" s="179"/>
    </row>
    <row r="1831" spans="2:13" x14ac:dyDescent="0.2">
      <c r="B1831" s="317"/>
      <c r="C1831" s="317"/>
      <c r="D1831" s="317"/>
      <c r="E1831" s="317"/>
      <c r="F1831" s="317"/>
      <c r="G1831" s="317"/>
      <c r="H1831" s="317"/>
      <c r="I1831" s="317"/>
      <c r="J1831" s="317"/>
      <c r="K1831" s="317"/>
      <c r="L1831" s="179"/>
      <c r="M1831" s="179"/>
    </row>
    <row r="1832" spans="2:13" x14ac:dyDescent="0.2">
      <c r="B1832" s="317"/>
      <c r="C1832" s="317"/>
      <c r="D1832" s="317"/>
      <c r="E1832" s="317"/>
      <c r="F1832" s="317"/>
      <c r="G1832" s="317"/>
      <c r="H1832" s="317"/>
      <c r="I1832" s="317"/>
      <c r="J1832" s="317"/>
      <c r="K1832" s="317"/>
      <c r="L1832" s="179"/>
      <c r="M1832" s="179"/>
    </row>
    <row r="1833" spans="2:13" x14ac:dyDescent="0.2">
      <c r="B1833" s="317"/>
      <c r="C1833" s="317"/>
      <c r="D1833" s="317"/>
      <c r="E1833" s="317"/>
      <c r="F1833" s="317"/>
      <c r="G1833" s="317"/>
      <c r="H1833" s="317"/>
      <c r="I1833" s="317"/>
      <c r="J1833" s="317"/>
      <c r="K1833" s="317"/>
      <c r="L1833" s="179"/>
      <c r="M1833" s="179"/>
    </row>
    <row r="1834" spans="2:13" x14ac:dyDescent="0.2">
      <c r="B1834" s="317"/>
      <c r="C1834" s="317"/>
      <c r="D1834" s="317"/>
      <c r="E1834" s="317"/>
      <c r="F1834" s="317"/>
      <c r="G1834" s="317"/>
      <c r="H1834" s="317"/>
      <c r="I1834" s="317"/>
      <c r="J1834" s="317"/>
      <c r="K1834" s="317"/>
      <c r="L1834" s="179"/>
      <c r="M1834" s="179"/>
    </row>
    <row r="1835" spans="2:13" x14ac:dyDescent="0.2">
      <c r="B1835" s="317"/>
      <c r="C1835" s="317"/>
      <c r="D1835" s="317"/>
      <c r="E1835" s="317"/>
      <c r="F1835" s="317"/>
      <c r="G1835" s="317"/>
      <c r="H1835" s="317"/>
      <c r="I1835" s="317"/>
      <c r="J1835" s="317"/>
      <c r="K1835" s="317"/>
      <c r="L1835" s="179"/>
      <c r="M1835" s="179"/>
    </row>
    <row r="1836" spans="2:13" x14ac:dyDescent="0.2">
      <c r="B1836" s="317"/>
      <c r="C1836" s="317"/>
      <c r="D1836" s="317"/>
      <c r="E1836" s="317"/>
      <c r="F1836" s="317"/>
      <c r="G1836" s="317"/>
      <c r="H1836" s="317"/>
      <c r="I1836" s="317"/>
      <c r="J1836" s="317"/>
      <c r="K1836" s="317"/>
      <c r="L1836" s="179"/>
      <c r="M1836" s="179"/>
    </row>
    <row r="1837" spans="2:13" x14ac:dyDescent="0.2">
      <c r="B1837" s="317"/>
      <c r="C1837" s="317"/>
      <c r="D1837" s="317"/>
      <c r="E1837" s="317"/>
      <c r="F1837" s="317"/>
      <c r="G1837" s="317"/>
      <c r="H1837" s="317"/>
      <c r="I1837" s="317"/>
      <c r="J1837" s="317"/>
      <c r="K1837" s="317"/>
      <c r="L1837" s="179"/>
      <c r="M1837" s="179"/>
    </row>
    <row r="1838" spans="2:13" x14ac:dyDescent="0.2">
      <c r="B1838" s="317"/>
      <c r="C1838" s="317"/>
      <c r="D1838" s="317"/>
      <c r="E1838" s="317"/>
      <c r="F1838" s="317"/>
      <c r="G1838" s="317"/>
      <c r="H1838" s="317"/>
      <c r="I1838" s="317"/>
      <c r="J1838" s="317"/>
      <c r="K1838" s="317"/>
      <c r="L1838" s="179"/>
      <c r="M1838" s="179"/>
    </row>
    <row r="1839" spans="2:13" x14ac:dyDescent="0.2">
      <c r="B1839" s="317"/>
      <c r="C1839" s="317"/>
      <c r="D1839" s="317"/>
      <c r="E1839" s="317"/>
      <c r="F1839" s="317"/>
      <c r="G1839" s="317"/>
      <c r="H1839" s="317"/>
      <c r="I1839" s="317"/>
      <c r="J1839" s="317"/>
      <c r="K1839" s="317"/>
      <c r="L1839" s="179"/>
      <c r="M1839" s="179"/>
    </row>
    <row r="1840" spans="2:13" x14ac:dyDescent="0.2">
      <c r="B1840" s="317"/>
      <c r="C1840" s="317"/>
      <c r="D1840" s="317"/>
      <c r="E1840" s="317"/>
      <c r="F1840" s="317"/>
      <c r="G1840" s="317"/>
      <c r="H1840" s="317"/>
      <c r="I1840" s="317"/>
      <c r="J1840" s="317"/>
      <c r="K1840" s="317"/>
      <c r="L1840" s="179"/>
      <c r="M1840" s="179"/>
    </row>
    <row r="1841" spans="2:13" x14ac:dyDescent="0.2">
      <c r="B1841" s="317"/>
      <c r="C1841" s="317"/>
      <c r="D1841" s="317"/>
      <c r="E1841" s="317"/>
      <c r="F1841" s="317"/>
      <c r="G1841" s="317"/>
      <c r="H1841" s="317"/>
      <c r="I1841" s="317"/>
      <c r="J1841" s="317"/>
      <c r="K1841" s="317"/>
      <c r="L1841" s="179"/>
      <c r="M1841" s="179"/>
    </row>
    <row r="1842" spans="2:13" x14ac:dyDescent="0.2">
      <c r="B1842" s="317"/>
      <c r="C1842" s="317"/>
      <c r="D1842" s="317"/>
      <c r="E1842" s="317"/>
      <c r="F1842" s="317"/>
      <c r="G1842" s="317"/>
      <c r="H1842" s="317"/>
      <c r="I1842" s="317"/>
      <c r="J1842" s="317"/>
      <c r="K1842" s="317"/>
      <c r="L1842" s="179"/>
      <c r="M1842" s="179"/>
    </row>
    <row r="1843" spans="2:13" x14ac:dyDescent="0.2">
      <c r="B1843" s="317"/>
      <c r="C1843" s="317"/>
      <c r="D1843" s="317"/>
      <c r="E1843" s="317"/>
      <c r="F1843" s="317"/>
      <c r="G1843" s="317"/>
      <c r="H1843" s="317"/>
      <c r="I1843" s="317"/>
      <c r="J1843" s="317"/>
      <c r="K1843" s="317"/>
      <c r="L1843" s="179"/>
      <c r="M1843" s="179"/>
    </row>
    <row r="1844" spans="2:13" x14ac:dyDescent="0.2">
      <c r="B1844" s="317"/>
      <c r="C1844" s="317"/>
      <c r="D1844" s="317"/>
      <c r="E1844" s="317"/>
      <c r="F1844" s="317"/>
      <c r="G1844" s="317"/>
      <c r="H1844" s="317"/>
      <c r="I1844" s="317"/>
      <c r="J1844" s="317"/>
      <c r="K1844" s="317"/>
      <c r="L1844" s="179"/>
      <c r="M1844" s="179"/>
    </row>
    <row r="1845" spans="2:13" x14ac:dyDescent="0.2">
      <c r="B1845" s="317"/>
      <c r="C1845" s="317"/>
      <c r="D1845" s="317"/>
      <c r="E1845" s="317"/>
      <c r="F1845" s="317"/>
      <c r="G1845" s="317"/>
      <c r="H1845" s="317"/>
      <c r="I1845" s="317"/>
      <c r="J1845" s="317"/>
      <c r="K1845" s="317"/>
      <c r="L1845" s="179"/>
      <c r="M1845" s="179"/>
    </row>
    <row r="1846" spans="2:13" x14ac:dyDescent="0.2">
      <c r="B1846" s="317"/>
      <c r="C1846" s="317"/>
      <c r="D1846" s="317"/>
      <c r="E1846" s="317"/>
      <c r="F1846" s="317"/>
      <c r="G1846" s="317"/>
      <c r="H1846" s="317"/>
      <c r="I1846" s="317"/>
      <c r="J1846" s="317"/>
      <c r="K1846" s="317"/>
      <c r="L1846" s="179"/>
      <c r="M1846" s="179"/>
    </row>
    <row r="1847" spans="2:13" x14ac:dyDescent="0.2">
      <c r="B1847" s="317"/>
      <c r="C1847" s="317"/>
      <c r="D1847" s="317"/>
      <c r="E1847" s="317"/>
      <c r="F1847" s="317"/>
      <c r="G1847" s="317"/>
      <c r="H1847" s="317"/>
      <c r="I1847" s="317"/>
      <c r="J1847" s="317"/>
      <c r="K1847" s="317"/>
      <c r="L1847" s="179"/>
      <c r="M1847" s="179"/>
    </row>
    <row r="1848" spans="2:13" x14ac:dyDescent="0.2">
      <c r="B1848" s="317"/>
      <c r="C1848" s="317"/>
      <c r="D1848" s="317"/>
      <c r="E1848" s="317"/>
      <c r="F1848" s="317"/>
      <c r="G1848" s="317"/>
      <c r="H1848" s="317"/>
      <c r="I1848" s="317"/>
      <c r="J1848" s="317"/>
      <c r="K1848" s="317"/>
      <c r="L1848" s="179"/>
      <c r="M1848" s="179"/>
    </row>
    <row r="1849" spans="2:13" x14ac:dyDescent="0.2">
      <c r="B1849" s="317"/>
      <c r="C1849" s="317"/>
      <c r="D1849" s="317"/>
      <c r="E1849" s="317"/>
      <c r="F1849" s="317"/>
      <c r="G1849" s="317"/>
      <c r="H1849" s="317"/>
      <c r="I1849" s="317"/>
      <c r="J1849" s="317"/>
      <c r="K1849" s="317"/>
      <c r="L1849" s="179"/>
      <c r="M1849" s="179"/>
    </row>
    <row r="1850" spans="2:13" x14ac:dyDescent="0.2">
      <c r="B1850" s="317"/>
      <c r="C1850" s="317"/>
      <c r="D1850" s="317"/>
      <c r="E1850" s="317"/>
      <c r="F1850" s="317"/>
      <c r="G1850" s="317"/>
      <c r="H1850" s="317"/>
      <c r="I1850" s="317"/>
      <c r="J1850" s="317"/>
      <c r="K1850" s="317"/>
      <c r="L1850" s="179"/>
      <c r="M1850" s="179"/>
    </row>
    <row r="1851" spans="2:13" x14ac:dyDescent="0.2">
      <c r="B1851" s="317"/>
      <c r="C1851" s="317"/>
      <c r="D1851" s="317"/>
      <c r="E1851" s="317"/>
      <c r="F1851" s="317"/>
      <c r="G1851" s="317"/>
      <c r="H1851" s="317"/>
      <c r="I1851" s="317"/>
      <c r="J1851" s="317"/>
      <c r="K1851" s="317"/>
      <c r="L1851" s="179"/>
      <c r="M1851" s="179"/>
    </row>
    <row r="1852" spans="2:13" x14ac:dyDescent="0.2">
      <c r="B1852" s="317"/>
      <c r="C1852" s="317"/>
      <c r="D1852" s="317"/>
      <c r="E1852" s="317"/>
      <c r="F1852" s="317"/>
      <c r="G1852" s="317"/>
      <c r="H1852" s="317"/>
      <c r="I1852" s="317"/>
      <c r="J1852" s="317"/>
      <c r="K1852" s="317"/>
      <c r="L1852" s="179"/>
      <c r="M1852" s="179"/>
    </row>
    <row r="1853" spans="2:13" x14ac:dyDescent="0.2">
      <c r="B1853" s="317"/>
      <c r="C1853" s="317"/>
      <c r="D1853" s="317"/>
      <c r="E1853" s="317"/>
      <c r="F1853" s="317"/>
      <c r="G1853" s="317"/>
      <c r="H1853" s="317"/>
      <c r="I1853" s="317"/>
      <c r="J1853" s="317"/>
      <c r="K1853" s="317"/>
      <c r="L1853" s="179"/>
      <c r="M1853" s="179"/>
    </row>
    <row r="1854" spans="2:13" x14ac:dyDescent="0.2">
      <c r="B1854" s="317"/>
      <c r="C1854" s="317"/>
      <c r="D1854" s="317"/>
      <c r="E1854" s="317"/>
      <c r="F1854" s="317"/>
      <c r="G1854" s="317"/>
      <c r="H1854" s="317"/>
      <c r="I1854" s="317"/>
      <c r="J1854" s="317"/>
      <c r="K1854" s="317"/>
      <c r="L1854" s="179"/>
      <c r="M1854" s="179"/>
    </row>
    <row r="1855" spans="2:13" x14ac:dyDescent="0.2">
      <c r="B1855" s="317"/>
      <c r="C1855" s="317"/>
      <c r="D1855" s="317"/>
      <c r="E1855" s="317"/>
      <c r="F1855" s="317"/>
      <c r="G1855" s="317"/>
      <c r="H1855" s="317"/>
      <c r="I1855" s="317"/>
      <c r="J1855" s="317"/>
      <c r="K1855" s="317"/>
      <c r="L1855" s="179"/>
      <c r="M1855" s="179"/>
    </row>
    <row r="1856" spans="2:13" x14ac:dyDescent="0.2">
      <c r="B1856" s="317"/>
      <c r="C1856" s="317"/>
      <c r="D1856" s="317"/>
      <c r="E1856" s="317"/>
      <c r="F1856" s="317"/>
      <c r="G1856" s="317"/>
      <c r="H1856" s="317"/>
      <c r="I1856" s="317"/>
      <c r="J1856" s="317"/>
      <c r="K1856" s="317"/>
      <c r="L1856" s="179"/>
      <c r="M1856" s="179"/>
    </row>
    <row r="1857" spans="2:13" x14ac:dyDescent="0.2">
      <c r="B1857" s="317"/>
      <c r="C1857" s="317"/>
      <c r="D1857" s="317"/>
      <c r="E1857" s="317"/>
      <c r="F1857" s="317"/>
      <c r="G1857" s="317"/>
      <c r="H1857" s="317"/>
      <c r="I1857" s="317"/>
      <c r="J1857" s="317"/>
      <c r="K1857" s="317"/>
      <c r="L1857" s="179"/>
      <c r="M1857" s="179"/>
    </row>
    <row r="1858" spans="2:13" x14ac:dyDescent="0.2">
      <c r="B1858" s="317"/>
      <c r="C1858" s="317"/>
      <c r="D1858" s="317"/>
      <c r="E1858" s="317"/>
      <c r="F1858" s="317"/>
      <c r="G1858" s="317"/>
      <c r="H1858" s="317"/>
      <c r="I1858" s="317"/>
      <c r="J1858" s="317"/>
      <c r="K1858" s="317"/>
      <c r="L1858" s="179"/>
      <c r="M1858" s="179"/>
    </row>
    <row r="1859" spans="2:13" x14ac:dyDescent="0.2">
      <c r="B1859" s="317"/>
      <c r="C1859" s="317"/>
      <c r="D1859" s="317"/>
      <c r="E1859" s="317"/>
      <c r="F1859" s="317"/>
      <c r="G1859" s="317"/>
      <c r="H1859" s="317"/>
      <c r="I1859" s="317"/>
      <c r="J1859" s="317"/>
      <c r="K1859" s="317"/>
      <c r="L1859" s="179"/>
      <c r="M1859" s="179"/>
    </row>
    <row r="1860" spans="2:13" x14ac:dyDescent="0.2">
      <c r="B1860" s="317"/>
      <c r="C1860" s="317"/>
      <c r="D1860" s="317"/>
      <c r="E1860" s="317"/>
      <c r="F1860" s="317"/>
      <c r="G1860" s="317"/>
      <c r="H1860" s="317"/>
      <c r="I1860" s="317"/>
      <c r="J1860" s="317"/>
      <c r="K1860" s="317"/>
      <c r="L1860" s="179"/>
      <c r="M1860" s="179"/>
    </row>
    <row r="1861" spans="2:13" x14ac:dyDescent="0.2">
      <c r="B1861" s="317"/>
      <c r="C1861" s="317"/>
      <c r="D1861" s="317"/>
      <c r="E1861" s="317"/>
      <c r="F1861" s="317"/>
      <c r="G1861" s="317"/>
      <c r="H1861" s="317"/>
      <c r="I1861" s="317"/>
      <c r="J1861" s="317"/>
      <c r="K1861" s="317"/>
      <c r="L1861" s="179"/>
      <c r="M1861" s="179"/>
    </row>
    <row r="1862" spans="2:13" x14ac:dyDescent="0.2">
      <c r="B1862" s="317"/>
      <c r="C1862" s="317"/>
      <c r="D1862" s="317"/>
      <c r="E1862" s="317"/>
      <c r="F1862" s="317"/>
      <c r="G1862" s="317"/>
      <c r="H1862" s="317"/>
      <c r="I1862" s="317"/>
      <c r="J1862" s="317"/>
      <c r="K1862" s="317"/>
      <c r="L1862" s="179"/>
      <c r="M1862" s="179"/>
    </row>
    <row r="1863" spans="2:13" x14ac:dyDescent="0.2">
      <c r="B1863" s="317"/>
      <c r="C1863" s="317"/>
      <c r="D1863" s="317"/>
      <c r="E1863" s="317"/>
      <c r="F1863" s="317"/>
      <c r="G1863" s="317"/>
      <c r="H1863" s="317"/>
      <c r="I1863" s="317"/>
      <c r="J1863" s="317"/>
      <c r="K1863" s="317"/>
      <c r="L1863" s="179"/>
      <c r="M1863" s="179"/>
    </row>
    <row r="1864" spans="2:13" x14ac:dyDescent="0.2">
      <c r="B1864" s="317"/>
      <c r="C1864" s="317"/>
      <c r="D1864" s="317"/>
      <c r="E1864" s="317"/>
      <c r="F1864" s="317"/>
      <c r="G1864" s="317"/>
      <c r="H1864" s="317"/>
      <c r="I1864" s="317"/>
      <c r="J1864" s="317"/>
      <c r="K1864" s="317"/>
      <c r="L1864" s="179"/>
      <c r="M1864" s="179"/>
    </row>
    <row r="1865" spans="2:13" x14ac:dyDescent="0.2">
      <c r="B1865" s="317"/>
      <c r="C1865" s="317"/>
      <c r="D1865" s="317"/>
      <c r="E1865" s="317"/>
      <c r="F1865" s="317"/>
      <c r="G1865" s="317"/>
      <c r="H1865" s="317"/>
      <c r="I1865" s="317"/>
      <c r="J1865" s="317"/>
      <c r="K1865" s="317"/>
      <c r="L1865" s="179"/>
      <c r="M1865" s="179"/>
    </row>
    <row r="1866" spans="2:13" x14ac:dyDescent="0.2">
      <c r="B1866" s="317"/>
      <c r="C1866" s="317"/>
      <c r="D1866" s="317"/>
      <c r="E1866" s="317"/>
      <c r="F1866" s="317"/>
      <c r="G1866" s="317"/>
      <c r="H1866" s="317"/>
      <c r="I1866" s="317"/>
      <c r="J1866" s="317"/>
      <c r="K1866" s="317"/>
      <c r="L1866" s="179"/>
      <c r="M1866" s="179"/>
    </row>
    <row r="1867" spans="2:13" x14ac:dyDescent="0.2">
      <c r="B1867" s="317"/>
      <c r="C1867" s="317"/>
      <c r="D1867" s="317"/>
      <c r="E1867" s="317"/>
      <c r="F1867" s="317"/>
      <c r="G1867" s="317"/>
      <c r="H1867" s="317"/>
      <c r="I1867" s="317"/>
      <c r="J1867" s="317"/>
      <c r="K1867" s="317"/>
      <c r="L1867" s="179"/>
      <c r="M1867" s="179"/>
    </row>
    <row r="1868" spans="2:13" x14ac:dyDescent="0.2">
      <c r="B1868" s="317"/>
      <c r="C1868" s="317"/>
      <c r="D1868" s="317"/>
      <c r="E1868" s="317"/>
      <c r="F1868" s="317"/>
      <c r="G1868" s="317"/>
      <c r="H1868" s="317"/>
      <c r="I1868" s="317"/>
      <c r="J1868" s="317"/>
      <c r="K1868" s="317"/>
      <c r="L1868" s="179"/>
      <c r="M1868" s="179"/>
    </row>
    <row r="1869" spans="2:13" x14ac:dyDescent="0.2">
      <c r="B1869" s="317"/>
      <c r="C1869" s="317"/>
      <c r="D1869" s="317"/>
      <c r="E1869" s="317"/>
      <c r="F1869" s="317"/>
      <c r="G1869" s="317"/>
      <c r="H1869" s="317"/>
      <c r="I1869" s="317"/>
      <c r="J1869" s="317"/>
      <c r="K1869" s="317"/>
      <c r="L1869" s="179"/>
      <c r="M1869" s="179"/>
    </row>
    <row r="1870" spans="2:13" x14ac:dyDescent="0.2">
      <c r="B1870" s="317"/>
      <c r="C1870" s="317"/>
      <c r="D1870" s="317"/>
      <c r="E1870" s="317"/>
      <c r="F1870" s="317"/>
      <c r="G1870" s="317"/>
      <c r="H1870" s="317"/>
      <c r="I1870" s="317"/>
      <c r="J1870" s="317"/>
      <c r="K1870" s="317"/>
      <c r="L1870" s="179"/>
      <c r="M1870" s="179"/>
    </row>
    <row r="1871" spans="2:13" x14ac:dyDescent="0.2">
      <c r="B1871" s="317"/>
      <c r="C1871" s="317"/>
      <c r="D1871" s="317"/>
      <c r="E1871" s="317"/>
      <c r="F1871" s="317"/>
      <c r="G1871" s="317"/>
      <c r="H1871" s="317"/>
      <c r="I1871" s="317"/>
      <c r="J1871" s="317"/>
      <c r="K1871" s="317"/>
      <c r="L1871" s="179"/>
      <c r="M1871" s="179"/>
    </row>
    <row r="1872" spans="2:13" x14ac:dyDescent="0.2">
      <c r="B1872" s="317"/>
      <c r="C1872" s="317"/>
      <c r="D1872" s="317"/>
      <c r="E1872" s="317"/>
      <c r="F1872" s="317"/>
      <c r="G1872" s="317"/>
      <c r="H1872" s="317"/>
      <c r="I1872" s="317"/>
      <c r="J1872" s="317"/>
      <c r="K1872" s="317"/>
      <c r="L1872" s="179"/>
      <c r="M1872" s="179"/>
    </row>
    <row r="1873" spans="2:13" x14ac:dyDescent="0.2">
      <c r="B1873" s="317"/>
      <c r="C1873" s="317"/>
      <c r="D1873" s="317"/>
      <c r="E1873" s="317"/>
      <c r="F1873" s="317"/>
      <c r="G1873" s="317"/>
      <c r="H1873" s="317"/>
      <c r="I1873" s="317"/>
      <c r="J1873" s="317"/>
      <c r="K1873" s="317"/>
      <c r="L1873" s="179"/>
      <c r="M1873" s="179"/>
    </row>
    <row r="1874" spans="2:13" x14ac:dyDescent="0.2">
      <c r="B1874" s="317"/>
      <c r="C1874" s="317"/>
      <c r="D1874" s="317"/>
      <c r="E1874" s="317"/>
      <c r="F1874" s="317"/>
      <c r="G1874" s="317"/>
      <c r="H1874" s="317"/>
      <c r="I1874" s="317"/>
      <c r="J1874" s="317"/>
      <c r="K1874" s="317"/>
      <c r="L1874" s="179"/>
      <c r="M1874" s="179"/>
    </row>
    <row r="1875" spans="2:13" x14ac:dyDescent="0.2">
      <c r="B1875" s="317"/>
      <c r="C1875" s="317"/>
      <c r="D1875" s="317"/>
      <c r="E1875" s="317"/>
      <c r="F1875" s="317"/>
      <c r="G1875" s="317"/>
      <c r="H1875" s="317"/>
      <c r="I1875" s="317"/>
      <c r="J1875" s="317"/>
      <c r="K1875" s="317"/>
      <c r="L1875" s="179"/>
      <c r="M1875" s="179"/>
    </row>
    <row r="1876" spans="2:13" x14ac:dyDescent="0.2">
      <c r="B1876" s="317"/>
      <c r="C1876" s="317"/>
      <c r="D1876" s="317"/>
      <c r="E1876" s="317"/>
      <c r="F1876" s="317"/>
      <c r="G1876" s="317"/>
      <c r="H1876" s="317"/>
      <c r="I1876" s="317"/>
      <c r="J1876" s="317"/>
      <c r="K1876" s="317"/>
      <c r="L1876" s="179"/>
      <c r="M1876" s="179"/>
    </row>
    <row r="1877" spans="2:13" x14ac:dyDescent="0.2">
      <c r="B1877" s="317"/>
      <c r="C1877" s="317"/>
      <c r="D1877" s="317"/>
      <c r="E1877" s="317"/>
      <c r="F1877" s="317"/>
      <c r="G1877" s="317"/>
      <c r="H1877" s="317"/>
      <c r="I1877" s="317"/>
      <c r="J1877" s="317"/>
      <c r="K1877" s="317"/>
      <c r="L1877" s="179"/>
      <c r="M1877" s="179"/>
    </row>
    <row r="1878" spans="2:13" x14ac:dyDescent="0.2">
      <c r="B1878" s="317"/>
      <c r="C1878" s="317"/>
      <c r="D1878" s="317"/>
      <c r="E1878" s="317"/>
      <c r="F1878" s="317"/>
      <c r="G1878" s="317"/>
      <c r="H1878" s="317"/>
      <c r="I1878" s="317"/>
      <c r="J1878" s="317"/>
      <c r="K1878" s="317"/>
      <c r="L1878" s="179"/>
      <c r="M1878" s="179"/>
    </row>
    <row r="1879" spans="2:13" x14ac:dyDescent="0.2">
      <c r="B1879" s="317"/>
      <c r="C1879" s="317"/>
      <c r="D1879" s="317"/>
      <c r="E1879" s="317"/>
      <c r="F1879" s="317"/>
      <c r="G1879" s="317"/>
      <c r="H1879" s="317"/>
      <c r="I1879" s="317"/>
      <c r="J1879" s="317"/>
      <c r="K1879" s="317"/>
      <c r="L1879" s="179"/>
      <c r="M1879" s="179"/>
    </row>
    <row r="1880" spans="2:13" x14ac:dyDescent="0.2">
      <c r="B1880" s="317"/>
      <c r="C1880" s="317"/>
      <c r="D1880" s="317"/>
      <c r="E1880" s="317"/>
      <c r="F1880" s="317"/>
      <c r="G1880" s="317"/>
      <c r="H1880" s="317"/>
      <c r="I1880" s="317"/>
      <c r="J1880" s="317"/>
      <c r="K1880" s="317"/>
      <c r="L1880" s="179"/>
      <c r="M1880" s="179"/>
    </row>
    <row r="1881" spans="2:13" x14ac:dyDescent="0.2">
      <c r="B1881" s="317"/>
      <c r="C1881" s="317"/>
      <c r="D1881" s="317"/>
      <c r="E1881" s="317"/>
      <c r="F1881" s="317"/>
      <c r="G1881" s="317"/>
      <c r="H1881" s="317"/>
      <c r="I1881" s="317"/>
      <c r="J1881" s="317"/>
      <c r="K1881" s="317"/>
      <c r="L1881" s="179"/>
      <c r="M1881" s="179"/>
    </row>
    <row r="1882" spans="2:13" x14ac:dyDescent="0.2">
      <c r="B1882" s="317"/>
      <c r="C1882" s="317"/>
      <c r="D1882" s="317"/>
      <c r="E1882" s="317"/>
      <c r="F1882" s="317"/>
      <c r="G1882" s="317"/>
      <c r="H1882" s="317"/>
      <c r="I1882" s="317"/>
      <c r="J1882" s="317"/>
      <c r="K1882" s="317"/>
      <c r="L1882" s="179"/>
      <c r="M1882" s="179"/>
    </row>
    <row r="1883" spans="2:13" x14ac:dyDescent="0.2">
      <c r="B1883" s="317"/>
      <c r="C1883" s="317"/>
      <c r="D1883" s="317"/>
      <c r="E1883" s="317"/>
      <c r="F1883" s="317"/>
      <c r="G1883" s="317"/>
      <c r="H1883" s="317"/>
      <c r="I1883" s="317"/>
      <c r="J1883" s="317"/>
      <c r="K1883" s="317"/>
      <c r="L1883" s="179"/>
      <c r="M1883" s="179"/>
    </row>
    <row r="1884" spans="2:13" x14ac:dyDescent="0.2">
      <c r="B1884" s="317"/>
      <c r="C1884" s="317"/>
      <c r="D1884" s="317"/>
      <c r="E1884" s="317"/>
      <c r="F1884" s="317"/>
      <c r="G1884" s="317"/>
      <c r="H1884" s="317"/>
      <c r="I1884" s="317"/>
      <c r="J1884" s="317"/>
      <c r="K1884" s="317"/>
      <c r="L1884" s="179"/>
      <c r="M1884" s="179"/>
    </row>
    <row r="1885" spans="2:13" x14ac:dyDescent="0.2">
      <c r="B1885" s="317"/>
      <c r="C1885" s="317"/>
      <c r="D1885" s="317"/>
      <c r="E1885" s="317"/>
      <c r="F1885" s="317"/>
      <c r="G1885" s="317"/>
      <c r="H1885" s="317"/>
      <c r="I1885" s="317"/>
      <c r="J1885" s="317"/>
      <c r="K1885" s="317"/>
      <c r="L1885" s="179"/>
      <c r="M1885" s="179"/>
    </row>
    <row r="1886" spans="2:13" x14ac:dyDescent="0.2">
      <c r="B1886" s="317"/>
      <c r="C1886" s="317"/>
      <c r="D1886" s="317"/>
      <c r="E1886" s="317"/>
      <c r="F1886" s="317"/>
      <c r="G1886" s="317"/>
      <c r="H1886" s="317"/>
      <c r="I1886" s="317"/>
      <c r="J1886" s="317"/>
      <c r="K1886" s="317"/>
      <c r="L1886" s="179"/>
      <c r="M1886" s="179"/>
    </row>
    <row r="1887" spans="2:13" x14ac:dyDescent="0.2">
      <c r="B1887" s="317"/>
      <c r="C1887" s="317"/>
      <c r="D1887" s="317"/>
      <c r="E1887" s="317"/>
      <c r="F1887" s="317"/>
      <c r="G1887" s="317"/>
      <c r="H1887" s="317"/>
      <c r="I1887" s="317"/>
      <c r="J1887" s="317"/>
      <c r="K1887" s="317"/>
      <c r="L1887" s="179"/>
      <c r="M1887" s="179"/>
    </row>
    <row r="1888" spans="2:13" x14ac:dyDescent="0.2">
      <c r="B1888" s="317"/>
      <c r="C1888" s="317"/>
      <c r="D1888" s="317"/>
      <c r="E1888" s="317"/>
      <c r="F1888" s="317"/>
      <c r="G1888" s="317"/>
      <c r="H1888" s="317"/>
      <c r="I1888" s="317"/>
      <c r="J1888" s="317"/>
      <c r="K1888" s="317"/>
      <c r="L1888" s="179"/>
      <c r="M1888" s="179"/>
    </row>
    <row r="1889" spans="2:13" x14ac:dyDescent="0.2">
      <c r="B1889" s="317"/>
      <c r="C1889" s="317"/>
      <c r="D1889" s="317"/>
      <c r="E1889" s="317"/>
      <c r="F1889" s="317"/>
      <c r="G1889" s="317"/>
      <c r="H1889" s="317"/>
      <c r="I1889" s="317"/>
      <c r="J1889" s="317"/>
      <c r="K1889" s="317"/>
      <c r="L1889" s="179"/>
      <c r="M1889" s="179"/>
    </row>
    <row r="1890" spans="2:13" x14ac:dyDescent="0.2">
      <c r="B1890" s="317"/>
      <c r="C1890" s="317"/>
      <c r="D1890" s="317"/>
      <c r="E1890" s="317"/>
      <c r="F1890" s="317"/>
      <c r="G1890" s="317"/>
      <c r="H1890" s="317"/>
      <c r="I1890" s="317"/>
      <c r="J1890" s="317"/>
      <c r="K1890" s="317"/>
      <c r="L1890" s="179"/>
      <c r="M1890" s="179"/>
    </row>
    <row r="1891" spans="2:13" x14ac:dyDescent="0.2">
      <c r="B1891" s="317"/>
      <c r="C1891" s="317"/>
      <c r="D1891" s="317"/>
      <c r="E1891" s="317"/>
      <c r="F1891" s="317"/>
      <c r="G1891" s="317"/>
      <c r="H1891" s="317"/>
      <c r="I1891" s="317"/>
      <c r="J1891" s="317"/>
      <c r="K1891" s="317"/>
      <c r="L1891" s="179"/>
      <c r="M1891" s="179"/>
    </row>
    <row r="1892" spans="2:13" x14ac:dyDescent="0.2">
      <c r="B1892" s="317"/>
      <c r="C1892" s="317"/>
      <c r="D1892" s="317"/>
      <c r="E1892" s="317"/>
      <c r="F1892" s="317"/>
      <c r="G1892" s="317"/>
      <c r="H1892" s="317"/>
      <c r="I1892" s="317"/>
      <c r="J1892" s="317"/>
      <c r="K1892" s="317"/>
      <c r="L1892" s="179"/>
      <c r="M1892" s="179"/>
    </row>
    <row r="1893" spans="2:13" x14ac:dyDescent="0.2">
      <c r="B1893" s="317"/>
      <c r="C1893" s="317"/>
      <c r="D1893" s="317"/>
      <c r="E1893" s="317"/>
      <c r="F1893" s="317"/>
      <c r="G1893" s="317"/>
      <c r="H1893" s="317"/>
      <c r="I1893" s="317"/>
      <c r="J1893" s="317"/>
      <c r="K1893" s="317"/>
      <c r="L1893" s="179"/>
      <c r="M1893" s="179"/>
    </row>
    <row r="1894" spans="2:13" x14ac:dyDescent="0.2">
      <c r="B1894" s="317"/>
      <c r="C1894" s="317"/>
      <c r="D1894" s="317"/>
      <c r="E1894" s="317"/>
      <c r="F1894" s="317"/>
      <c r="G1894" s="317"/>
      <c r="H1894" s="317"/>
      <c r="I1894" s="317"/>
      <c r="J1894" s="317"/>
      <c r="K1894" s="317"/>
      <c r="L1894" s="179"/>
      <c r="M1894" s="179"/>
    </row>
    <row r="1895" spans="2:13" x14ac:dyDescent="0.2">
      <c r="B1895" s="317"/>
      <c r="C1895" s="317"/>
      <c r="D1895" s="317"/>
      <c r="E1895" s="317"/>
      <c r="F1895" s="317"/>
      <c r="G1895" s="317"/>
      <c r="H1895" s="317"/>
      <c r="I1895" s="317"/>
      <c r="J1895" s="317"/>
      <c r="K1895" s="317"/>
      <c r="L1895" s="179"/>
      <c r="M1895" s="179"/>
    </row>
    <row r="1896" spans="2:13" x14ac:dyDescent="0.2">
      <c r="B1896" s="317"/>
      <c r="C1896" s="317"/>
      <c r="D1896" s="317"/>
      <c r="E1896" s="317"/>
      <c r="F1896" s="317"/>
      <c r="G1896" s="317"/>
      <c r="H1896" s="317"/>
      <c r="I1896" s="317"/>
      <c r="J1896" s="317"/>
      <c r="K1896" s="317"/>
      <c r="L1896" s="179"/>
      <c r="M1896" s="179"/>
    </row>
    <row r="1897" spans="2:13" x14ac:dyDescent="0.2">
      <c r="B1897" s="317"/>
      <c r="C1897" s="317"/>
      <c r="D1897" s="317"/>
      <c r="E1897" s="317"/>
      <c r="F1897" s="317"/>
      <c r="G1897" s="317"/>
      <c r="H1897" s="317"/>
      <c r="I1897" s="317"/>
      <c r="J1897" s="317"/>
      <c r="K1897" s="317"/>
      <c r="L1897" s="179"/>
      <c r="M1897" s="179"/>
    </row>
    <row r="1898" spans="2:13" x14ac:dyDescent="0.2">
      <c r="B1898" s="317"/>
      <c r="C1898" s="317"/>
      <c r="D1898" s="317"/>
      <c r="E1898" s="317"/>
      <c r="F1898" s="317"/>
      <c r="G1898" s="317"/>
      <c r="H1898" s="317"/>
      <c r="I1898" s="317"/>
      <c r="J1898" s="317"/>
      <c r="K1898" s="317"/>
      <c r="L1898" s="179"/>
      <c r="M1898" s="179"/>
    </row>
    <row r="1899" spans="2:13" x14ac:dyDescent="0.2">
      <c r="B1899" s="317"/>
      <c r="C1899" s="317"/>
      <c r="D1899" s="317"/>
      <c r="E1899" s="317"/>
      <c r="F1899" s="317"/>
      <c r="G1899" s="317"/>
      <c r="H1899" s="317"/>
      <c r="I1899" s="317"/>
      <c r="J1899" s="317"/>
      <c r="K1899" s="317"/>
      <c r="L1899" s="179"/>
      <c r="M1899" s="179"/>
    </row>
    <row r="1900" spans="2:13" x14ac:dyDescent="0.2">
      <c r="B1900" s="317"/>
      <c r="C1900" s="317"/>
      <c r="D1900" s="317"/>
      <c r="E1900" s="317"/>
      <c r="F1900" s="317"/>
      <c r="G1900" s="317"/>
      <c r="H1900" s="317"/>
      <c r="I1900" s="317"/>
      <c r="J1900" s="317"/>
      <c r="K1900" s="317"/>
      <c r="L1900" s="179"/>
      <c r="M1900" s="179"/>
    </row>
    <row r="1901" spans="2:13" x14ac:dyDescent="0.2">
      <c r="B1901" s="317"/>
      <c r="C1901" s="317"/>
      <c r="D1901" s="317"/>
      <c r="E1901" s="317"/>
      <c r="F1901" s="317"/>
      <c r="G1901" s="317"/>
      <c r="H1901" s="317"/>
      <c r="I1901" s="317"/>
      <c r="J1901" s="317"/>
      <c r="K1901" s="317"/>
      <c r="L1901" s="179"/>
      <c r="M1901" s="179"/>
    </row>
    <row r="1902" spans="2:13" x14ac:dyDescent="0.2">
      <c r="B1902" s="317"/>
      <c r="C1902" s="317"/>
      <c r="D1902" s="317"/>
      <c r="E1902" s="317"/>
      <c r="F1902" s="317"/>
      <c r="G1902" s="317"/>
      <c r="H1902" s="317"/>
      <c r="I1902" s="317"/>
      <c r="J1902" s="317"/>
      <c r="K1902" s="317"/>
      <c r="L1902" s="179"/>
      <c r="M1902" s="179"/>
    </row>
    <row r="1903" spans="2:13" x14ac:dyDescent="0.2">
      <c r="B1903" s="317"/>
      <c r="C1903" s="317"/>
      <c r="D1903" s="317"/>
      <c r="E1903" s="317"/>
      <c r="F1903" s="317"/>
      <c r="G1903" s="317"/>
      <c r="H1903" s="317"/>
      <c r="I1903" s="317"/>
      <c r="J1903" s="317"/>
      <c r="K1903" s="317"/>
      <c r="L1903" s="179"/>
      <c r="M1903" s="179"/>
    </row>
    <row r="1904" spans="2:13" x14ac:dyDescent="0.2">
      <c r="B1904" s="317"/>
      <c r="C1904" s="317"/>
      <c r="D1904" s="317"/>
      <c r="E1904" s="317"/>
      <c r="F1904" s="317"/>
      <c r="G1904" s="317"/>
      <c r="H1904" s="317"/>
      <c r="I1904" s="317"/>
      <c r="J1904" s="317"/>
      <c r="K1904" s="317"/>
      <c r="L1904" s="179"/>
      <c r="M1904" s="179"/>
    </row>
    <row r="1905" spans="2:13" x14ac:dyDescent="0.2">
      <c r="B1905" s="317"/>
      <c r="C1905" s="317"/>
      <c r="D1905" s="317"/>
      <c r="E1905" s="317"/>
      <c r="F1905" s="317"/>
      <c r="G1905" s="317"/>
      <c r="H1905" s="317"/>
      <c r="I1905" s="317"/>
      <c r="J1905" s="317"/>
      <c r="K1905" s="317"/>
      <c r="L1905" s="179"/>
      <c r="M1905" s="179"/>
    </row>
    <row r="1906" spans="2:13" x14ac:dyDescent="0.2">
      <c r="B1906" s="317"/>
      <c r="C1906" s="317"/>
      <c r="D1906" s="317"/>
      <c r="E1906" s="317"/>
      <c r="F1906" s="317"/>
      <c r="G1906" s="317"/>
      <c r="H1906" s="317"/>
      <c r="I1906" s="317"/>
      <c r="J1906" s="317"/>
      <c r="K1906" s="317"/>
      <c r="L1906" s="179"/>
      <c r="M1906" s="179"/>
    </row>
    <row r="1907" spans="2:13" x14ac:dyDescent="0.2">
      <c r="B1907" s="317"/>
      <c r="C1907" s="317"/>
      <c r="D1907" s="317"/>
      <c r="E1907" s="317"/>
      <c r="F1907" s="317"/>
      <c r="G1907" s="317"/>
      <c r="H1907" s="317"/>
      <c r="I1907" s="317"/>
      <c r="J1907" s="317"/>
      <c r="K1907" s="317"/>
      <c r="L1907" s="179"/>
      <c r="M1907" s="179"/>
    </row>
    <row r="1908" spans="2:13" x14ac:dyDescent="0.2">
      <c r="B1908" s="317"/>
      <c r="C1908" s="317"/>
      <c r="D1908" s="317"/>
      <c r="E1908" s="317"/>
      <c r="F1908" s="317"/>
      <c r="G1908" s="317"/>
      <c r="H1908" s="317"/>
      <c r="I1908" s="317"/>
      <c r="J1908" s="317"/>
      <c r="K1908" s="317"/>
      <c r="L1908" s="179"/>
      <c r="M1908" s="179"/>
    </row>
    <row r="1909" spans="2:13" x14ac:dyDescent="0.2">
      <c r="B1909" s="317"/>
      <c r="C1909" s="317"/>
      <c r="D1909" s="317"/>
      <c r="E1909" s="317"/>
      <c r="F1909" s="317"/>
      <c r="G1909" s="317"/>
      <c r="H1909" s="317"/>
      <c r="I1909" s="317"/>
      <c r="J1909" s="317"/>
      <c r="K1909" s="317"/>
      <c r="L1909" s="179"/>
      <c r="M1909" s="179"/>
    </row>
    <row r="1910" spans="2:13" x14ac:dyDescent="0.2">
      <c r="B1910" s="317"/>
      <c r="C1910" s="317"/>
      <c r="D1910" s="317"/>
      <c r="E1910" s="317"/>
      <c r="F1910" s="317"/>
      <c r="G1910" s="317"/>
      <c r="H1910" s="317"/>
      <c r="I1910" s="317"/>
      <c r="J1910" s="317"/>
      <c r="K1910" s="317"/>
      <c r="L1910" s="179"/>
      <c r="M1910" s="179"/>
    </row>
    <row r="1911" spans="2:13" x14ac:dyDescent="0.2">
      <c r="B1911" s="317"/>
      <c r="C1911" s="317"/>
      <c r="D1911" s="317"/>
      <c r="E1911" s="317"/>
      <c r="F1911" s="317"/>
      <c r="G1911" s="317"/>
      <c r="H1911" s="317"/>
      <c r="I1911" s="317"/>
      <c r="J1911" s="317"/>
      <c r="K1911" s="317"/>
      <c r="L1911" s="179"/>
      <c r="M1911" s="179"/>
    </row>
    <row r="1912" spans="2:13" x14ac:dyDescent="0.2">
      <c r="B1912" s="317"/>
      <c r="C1912" s="317"/>
      <c r="D1912" s="317"/>
      <c r="E1912" s="317"/>
      <c r="F1912" s="317"/>
      <c r="G1912" s="317"/>
      <c r="H1912" s="317"/>
      <c r="I1912" s="317"/>
      <c r="J1912" s="317"/>
      <c r="K1912" s="317"/>
      <c r="L1912" s="179"/>
      <c r="M1912" s="179"/>
    </row>
    <row r="1913" spans="2:13" x14ac:dyDescent="0.2">
      <c r="B1913" s="317"/>
      <c r="C1913" s="317"/>
      <c r="D1913" s="317"/>
      <c r="E1913" s="317"/>
      <c r="F1913" s="317"/>
      <c r="G1913" s="317"/>
      <c r="H1913" s="317"/>
      <c r="I1913" s="317"/>
      <c r="J1913" s="317"/>
      <c r="K1913" s="317"/>
      <c r="L1913" s="179"/>
      <c r="M1913" s="179"/>
    </row>
    <row r="1914" spans="2:13" x14ac:dyDescent="0.2">
      <c r="B1914" s="317"/>
      <c r="C1914" s="317"/>
      <c r="D1914" s="317"/>
      <c r="E1914" s="317"/>
      <c r="F1914" s="317"/>
      <c r="G1914" s="317"/>
      <c r="H1914" s="317"/>
      <c r="I1914" s="317"/>
      <c r="J1914" s="317"/>
      <c r="K1914" s="317"/>
      <c r="L1914" s="179"/>
      <c r="M1914" s="179"/>
    </row>
    <row r="1915" spans="2:13" x14ac:dyDescent="0.2">
      <c r="B1915" s="317"/>
      <c r="C1915" s="317"/>
      <c r="D1915" s="317"/>
      <c r="E1915" s="317"/>
      <c r="F1915" s="317"/>
      <c r="G1915" s="317"/>
      <c r="H1915" s="317"/>
      <c r="I1915" s="317"/>
      <c r="J1915" s="317"/>
      <c r="K1915" s="317"/>
      <c r="L1915" s="179"/>
      <c r="M1915" s="179"/>
    </row>
    <row r="1916" spans="2:13" x14ac:dyDescent="0.2">
      <c r="B1916" s="317"/>
      <c r="C1916" s="317"/>
      <c r="D1916" s="317"/>
      <c r="E1916" s="317"/>
      <c r="F1916" s="317"/>
      <c r="G1916" s="317"/>
      <c r="H1916" s="317"/>
      <c r="I1916" s="317"/>
      <c r="J1916" s="317"/>
      <c r="K1916" s="317"/>
      <c r="L1916" s="179"/>
      <c r="M1916" s="179"/>
    </row>
    <row r="1917" spans="2:13" x14ac:dyDescent="0.2">
      <c r="B1917" s="317"/>
      <c r="C1917" s="317"/>
      <c r="D1917" s="317"/>
      <c r="E1917" s="317"/>
      <c r="F1917" s="317"/>
      <c r="G1917" s="317"/>
      <c r="H1917" s="317"/>
      <c r="I1917" s="317"/>
      <c r="J1917" s="317"/>
      <c r="K1917" s="317"/>
      <c r="L1917" s="179"/>
      <c r="M1917" s="179"/>
    </row>
    <row r="1918" spans="2:13" x14ac:dyDescent="0.2">
      <c r="B1918" s="317"/>
      <c r="C1918" s="317"/>
      <c r="D1918" s="317"/>
      <c r="E1918" s="317"/>
      <c r="F1918" s="317"/>
      <c r="G1918" s="317"/>
      <c r="H1918" s="317"/>
      <c r="I1918" s="317"/>
      <c r="J1918" s="317"/>
      <c r="K1918" s="317"/>
      <c r="L1918" s="179"/>
      <c r="M1918" s="179"/>
    </row>
    <row r="1919" spans="2:13" x14ac:dyDescent="0.2">
      <c r="B1919" s="317"/>
      <c r="C1919" s="317"/>
      <c r="D1919" s="317"/>
      <c r="E1919" s="317"/>
      <c r="F1919" s="317"/>
      <c r="G1919" s="317"/>
      <c r="H1919" s="317"/>
      <c r="I1919" s="317"/>
      <c r="J1919" s="317"/>
      <c r="K1919" s="317"/>
      <c r="L1919" s="179"/>
      <c r="M1919" s="179"/>
    </row>
    <row r="1920" spans="2:13" x14ac:dyDescent="0.2">
      <c r="B1920" s="317"/>
      <c r="C1920" s="317"/>
      <c r="D1920" s="317"/>
      <c r="E1920" s="317"/>
      <c r="F1920" s="317"/>
      <c r="G1920" s="317"/>
      <c r="H1920" s="317"/>
      <c r="I1920" s="317"/>
      <c r="J1920" s="317"/>
      <c r="K1920" s="317"/>
      <c r="L1920" s="179"/>
      <c r="M1920" s="179"/>
    </row>
    <row r="1921" spans="2:13" x14ac:dyDescent="0.2">
      <c r="B1921" s="317"/>
      <c r="C1921" s="317"/>
      <c r="D1921" s="317"/>
      <c r="E1921" s="317"/>
      <c r="F1921" s="317"/>
      <c r="G1921" s="317"/>
      <c r="H1921" s="317"/>
      <c r="I1921" s="317"/>
      <c r="J1921" s="317"/>
      <c r="K1921" s="317"/>
      <c r="L1921" s="179"/>
      <c r="M1921" s="179"/>
    </row>
    <row r="1922" spans="2:13" x14ac:dyDescent="0.2">
      <c r="B1922" s="317"/>
      <c r="C1922" s="317"/>
      <c r="D1922" s="317"/>
      <c r="E1922" s="317"/>
      <c r="F1922" s="317"/>
      <c r="G1922" s="317"/>
      <c r="H1922" s="317"/>
      <c r="I1922" s="317"/>
      <c r="J1922" s="317"/>
      <c r="K1922" s="317"/>
      <c r="L1922" s="179"/>
      <c r="M1922" s="179"/>
    </row>
    <row r="1923" spans="2:13" x14ac:dyDescent="0.2">
      <c r="B1923" s="317"/>
      <c r="C1923" s="317"/>
      <c r="D1923" s="317"/>
      <c r="E1923" s="317"/>
      <c r="F1923" s="317"/>
      <c r="G1923" s="317"/>
      <c r="H1923" s="317"/>
      <c r="I1923" s="317"/>
      <c r="J1923" s="317"/>
      <c r="K1923" s="317"/>
      <c r="L1923" s="179"/>
      <c r="M1923" s="179"/>
    </row>
    <row r="1924" spans="2:13" x14ac:dyDescent="0.2">
      <c r="B1924" s="317"/>
      <c r="C1924" s="317"/>
      <c r="D1924" s="317"/>
      <c r="E1924" s="317"/>
      <c r="F1924" s="317"/>
      <c r="G1924" s="317"/>
      <c r="H1924" s="317"/>
      <c r="I1924" s="317"/>
      <c r="J1924" s="317"/>
      <c r="K1924" s="317"/>
      <c r="L1924" s="179"/>
      <c r="M1924" s="179"/>
    </row>
    <row r="1925" spans="2:13" x14ac:dyDescent="0.2">
      <c r="B1925" s="317"/>
      <c r="C1925" s="317"/>
      <c r="D1925" s="317"/>
      <c r="E1925" s="317"/>
      <c r="F1925" s="317"/>
      <c r="G1925" s="317"/>
      <c r="H1925" s="317"/>
      <c r="I1925" s="317"/>
      <c r="J1925" s="317"/>
      <c r="K1925" s="317"/>
      <c r="L1925" s="179"/>
      <c r="M1925" s="179"/>
    </row>
    <row r="1926" spans="2:13" x14ac:dyDescent="0.2">
      <c r="B1926" s="317"/>
      <c r="C1926" s="317"/>
      <c r="D1926" s="317"/>
      <c r="E1926" s="317"/>
      <c r="F1926" s="317"/>
      <c r="G1926" s="317"/>
      <c r="H1926" s="317"/>
      <c r="I1926" s="317"/>
      <c r="J1926" s="317"/>
      <c r="K1926" s="317"/>
      <c r="L1926" s="179"/>
      <c r="M1926" s="179"/>
    </row>
    <row r="1927" spans="2:13" x14ac:dyDescent="0.2">
      <c r="B1927" s="317"/>
      <c r="C1927" s="317"/>
      <c r="D1927" s="317"/>
      <c r="E1927" s="317"/>
      <c r="F1927" s="317"/>
      <c r="G1927" s="317"/>
      <c r="H1927" s="317"/>
      <c r="I1927" s="317"/>
      <c r="J1927" s="317"/>
      <c r="K1927" s="317"/>
      <c r="L1927" s="179"/>
      <c r="M1927" s="179"/>
    </row>
    <row r="1928" spans="2:13" x14ac:dyDescent="0.2">
      <c r="B1928" s="317"/>
      <c r="C1928" s="317"/>
      <c r="D1928" s="317"/>
      <c r="E1928" s="317"/>
      <c r="F1928" s="317"/>
      <c r="G1928" s="317"/>
      <c r="H1928" s="317"/>
      <c r="I1928" s="317"/>
      <c r="J1928" s="317"/>
      <c r="K1928" s="317"/>
      <c r="L1928" s="179"/>
      <c r="M1928" s="179"/>
    </row>
    <row r="1929" spans="2:13" x14ac:dyDescent="0.2">
      <c r="B1929" s="317"/>
      <c r="C1929" s="317"/>
      <c r="D1929" s="317"/>
      <c r="E1929" s="317"/>
      <c r="F1929" s="317"/>
      <c r="G1929" s="317"/>
      <c r="H1929" s="317"/>
      <c r="I1929" s="317"/>
      <c r="J1929" s="317"/>
      <c r="K1929" s="317"/>
      <c r="L1929" s="179"/>
      <c r="M1929" s="179"/>
    </row>
    <row r="1930" spans="2:13" x14ac:dyDescent="0.2">
      <c r="B1930" s="317"/>
      <c r="C1930" s="317"/>
      <c r="D1930" s="317"/>
      <c r="E1930" s="317"/>
      <c r="F1930" s="317"/>
      <c r="G1930" s="317"/>
      <c r="H1930" s="317"/>
      <c r="I1930" s="317"/>
      <c r="J1930" s="317"/>
      <c r="K1930" s="317"/>
      <c r="L1930" s="179"/>
      <c r="M1930" s="179"/>
    </row>
    <row r="1931" spans="2:13" x14ac:dyDescent="0.2">
      <c r="B1931" s="317"/>
      <c r="C1931" s="317"/>
      <c r="D1931" s="317"/>
      <c r="E1931" s="317"/>
      <c r="F1931" s="317"/>
      <c r="G1931" s="317"/>
      <c r="H1931" s="317"/>
      <c r="I1931" s="317"/>
      <c r="J1931" s="317"/>
      <c r="K1931" s="317"/>
      <c r="L1931" s="179"/>
      <c r="M1931" s="179"/>
    </row>
    <row r="1932" spans="2:13" x14ac:dyDescent="0.2">
      <c r="B1932" s="317"/>
      <c r="C1932" s="317"/>
      <c r="D1932" s="317"/>
      <c r="E1932" s="317"/>
      <c r="F1932" s="317"/>
      <c r="G1932" s="317"/>
      <c r="H1932" s="317"/>
      <c r="I1932" s="317"/>
      <c r="J1932" s="317"/>
      <c r="K1932" s="317"/>
      <c r="L1932" s="179"/>
      <c r="M1932" s="179"/>
    </row>
    <row r="1933" spans="2:13" x14ac:dyDescent="0.2">
      <c r="B1933" s="317"/>
      <c r="C1933" s="317"/>
      <c r="D1933" s="317"/>
      <c r="E1933" s="317"/>
      <c r="F1933" s="317"/>
      <c r="G1933" s="317"/>
      <c r="H1933" s="317"/>
      <c r="I1933" s="317"/>
      <c r="J1933" s="317"/>
      <c r="K1933" s="317"/>
      <c r="L1933" s="179"/>
      <c r="M1933" s="179"/>
    </row>
    <row r="1934" spans="2:13" x14ac:dyDescent="0.2">
      <c r="B1934" s="317"/>
      <c r="C1934" s="317"/>
      <c r="D1934" s="317"/>
      <c r="E1934" s="317"/>
      <c r="F1934" s="317"/>
      <c r="G1934" s="317"/>
      <c r="H1934" s="317"/>
      <c r="I1934" s="317"/>
      <c r="J1934" s="317"/>
      <c r="K1934" s="317"/>
      <c r="L1934" s="179"/>
      <c r="M1934" s="179"/>
    </row>
    <row r="1935" spans="2:13" x14ac:dyDescent="0.2">
      <c r="B1935" s="317"/>
      <c r="C1935" s="317"/>
      <c r="D1935" s="317"/>
      <c r="E1935" s="317"/>
      <c r="F1935" s="317"/>
      <c r="G1935" s="317"/>
      <c r="H1935" s="317"/>
      <c r="I1935" s="317"/>
      <c r="J1935" s="317"/>
      <c r="K1935" s="317"/>
      <c r="L1935" s="179"/>
      <c r="M1935" s="179"/>
    </row>
    <row r="1936" spans="2:13" x14ac:dyDescent="0.2">
      <c r="B1936" s="317"/>
      <c r="C1936" s="317"/>
      <c r="D1936" s="317"/>
      <c r="E1936" s="317"/>
      <c r="F1936" s="317"/>
      <c r="G1936" s="317"/>
      <c r="H1936" s="317"/>
      <c r="I1936" s="317"/>
      <c r="J1936" s="317"/>
      <c r="K1936" s="317"/>
      <c r="L1936" s="179"/>
      <c r="M1936" s="179"/>
    </row>
    <row r="1937" spans="2:13" x14ac:dyDescent="0.2">
      <c r="B1937" s="317"/>
      <c r="C1937" s="317"/>
      <c r="D1937" s="317"/>
      <c r="E1937" s="317"/>
      <c r="F1937" s="317"/>
      <c r="G1937" s="317"/>
      <c r="H1937" s="317"/>
      <c r="I1937" s="317"/>
      <c r="J1937" s="317"/>
      <c r="K1937" s="317"/>
      <c r="L1937" s="179"/>
      <c r="M1937" s="179"/>
    </row>
    <row r="1938" spans="2:13" x14ac:dyDescent="0.2">
      <c r="B1938" s="317"/>
      <c r="C1938" s="317"/>
      <c r="D1938" s="317"/>
      <c r="E1938" s="317"/>
      <c r="F1938" s="317"/>
      <c r="G1938" s="317"/>
      <c r="H1938" s="317"/>
      <c r="I1938" s="317"/>
      <c r="J1938" s="317"/>
      <c r="K1938" s="317"/>
      <c r="L1938" s="179"/>
      <c r="M1938" s="179"/>
    </row>
    <row r="1939" spans="2:13" x14ac:dyDescent="0.2">
      <c r="B1939" s="317"/>
      <c r="C1939" s="317"/>
      <c r="D1939" s="317"/>
      <c r="E1939" s="317"/>
      <c r="F1939" s="317"/>
      <c r="G1939" s="317"/>
      <c r="H1939" s="317"/>
      <c r="I1939" s="317"/>
      <c r="J1939" s="317"/>
      <c r="K1939" s="317"/>
      <c r="L1939" s="179"/>
      <c r="M1939" s="179"/>
    </row>
    <row r="1940" spans="2:13" x14ac:dyDescent="0.2">
      <c r="B1940" s="317"/>
      <c r="C1940" s="317"/>
      <c r="D1940" s="317"/>
      <c r="E1940" s="317"/>
      <c r="F1940" s="317"/>
      <c r="G1940" s="317"/>
      <c r="H1940" s="317"/>
      <c r="I1940" s="317"/>
      <c r="J1940" s="317"/>
      <c r="K1940" s="317"/>
      <c r="L1940" s="179"/>
      <c r="M1940" s="179"/>
    </row>
    <row r="1941" spans="2:13" x14ac:dyDescent="0.2">
      <c r="B1941" s="317"/>
      <c r="C1941" s="317"/>
      <c r="D1941" s="317"/>
      <c r="E1941" s="317"/>
      <c r="F1941" s="317"/>
      <c r="G1941" s="317"/>
      <c r="H1941" s="317"/>
      <c r="I1941" s="317"/>
      <c r="J1941" s="317"/>
      <c r="K1941" s="317"/>
      <c r="L1941" s="179"/>
      <c r="M1941" s="179"/>
    </row>
    <row r="1942" spans="2:13" x14ac:dyDescent="0.2">
      <c r="B1942" s="317"/>
      <c r="C1942" s="317"/>
      <c r="D1942" s="317"/>
      <c r="E1942" s="317"/>
      <c r="F1942" s="317"/>
      <c r="G1942" s="317"/>
      <c r="H1942" s="317"/>
      <c r="I1942" s="317"/>
      <c r="J1942" s="317"/>
      <c r="K1942" s="317"/>
      <c r="L1942" s="179"/>
      <c r="M1942" s="179"/>
    </row>
    <row r="1943" spans="2:13" x14ac:dyDescent="0.2">
      <c r="B1943" s="317"/>
      <c r="C1943" s="317"/>
      <c r="D1943" s="317"/>
      <c r="E1943" s="317"/>
      <c r="F1943" s="317"/>
      <c r="G1943" s="317"/>
      <c r="H1943" s="317"/>
      <c r="I1943" s="317"/>
      <c r="J1943" s="317"/>
      <c r="K1943" s="317"/>
      <c r="L1943" s="179"/>
      <c r="M1943" s="179"/>
    </row>
    <row r="1944" spans="2:13" x14ac:dyDescent="0.2">
      <c r="B1944" s="317"/>
      <c r="C1944" s="317"/>
      <c r="D1944" s="317"/>
      <c r="E1944" s="317"/>
      <c r="F1944" s="317"/>
      <c r="G1944" s="317"/>
      <c r="H1944" s="317"/>
      <c r="I1944" s="317"/>
      <c r="J1944" s="317"/>
      <c r="K1944" s="317"/>
      <c r="L1944" s="179"/>
      <c r="M1944" s="179"/>
    </row>
    <row r="1945" spans="2:13" x14ac:dyDescent="0.2">
      <c r="B1945" s="317"/>
      <c r="C1945" s="317"/>
      <c r="D1945" s="317"/>
      <c r="E1945" s="317"/>
      <c r="F1945" s="317"/>
      <c r="G1945" s="317"/>
      <c r="H1945" s="317"/>
      <c r="I1945" s="317"/>
      <c r="J1945" s="317"/>
      <c r="K1945" s="317"/>
      <c r="L1945" s="179"/>
      <c r="M1945" s="179"/>
    </row>
    <row r="1946" spans="2:13" x14ac:dyDescent="0.2">
      <c r="B1946" s="317"/>
      <c r="C1946" s="317"/>
      <c r="D1946" s="317"/>
      <c r="E1946" s="317"/>
      <c r="F1946" s="317"/>
      <c r="G1946" s="317"/>
      <c r="H1946" s="317"/>
      <c r="I1946" s="317"/>
      <c r="J1946" s="317"/>
      <c r="K1946" s="317"/>
      <c r="L1946" s="179"/>
      <c r="M1946" s="179"/>
    </row>
    <row r="1947" spans="2:13" x14ac:dyDescent="0.2">
      <c r="B1947" s="317"/>
      <c r="C1947" s="317"/>
      <c r="D1947" s="317"/>
      <c r="E1947" s="317"/>
      <c r="F1947" s="317"/>
      <c r="G1947" s="317"/>
      <c r="H1947" s="317"/>
      <c r="I1947" s="317"/>
      <c r="J1947" s="317"/>
      <c r="K1947" s="317"/>
      <c r="L1947" s="179"/>
      <c r="M1947" s="179"/>
    </row>
    <row r="1948" spans="2:13" x14ac:dyDescent="0.2">
      <c r="B1948" s="317"/>
      <c r="C1948" s="317"/>
      <c r="D1948" s="317"/>
      <c r="E1948" s="317"/>
      <c r="F1948" s="317"/>
      <c r="G1948" s="317"/>
      <c r="H1948" s="317"/>
      <c r="I1948" s="317"/>
      <c r="J1948" s="317"/>
      <c r="K1948" s="317"/>
      <c r="L1948" s="179"/>
      <c r="M1948" s="179"/>
    </row>
    <row r="1949" spans="2:13" x14ac:dyDescent="0.2">
      <c r="B1949" s="317"/>
      <c r="C1949" s="317"/>
      <c r="D1949" s="317"/>
      <c r="E1949" s="317"/>
      <c r="F1949" s="317"/>
      <c r="G1949" s="317"/>
      <c r="H1949" s="317"/>
      <c r="I1949" s="317"/>
      <c r="J1949" s="317"/>
      <c r="K1949" s="317"/>
      <c r="L1949" s="179"/>
      <c r="M1949" s="179"/>
    </row>
    <row r="1950" spans="2:13" x14ac:dyDescent="0.2">
      <c r="B1950" s="317"/>
      <c r="C1950" s="317"/>
      <c r="D1950" s="317"/>
      <c r="E1950" s="317"/>
      <c r="F1950" s="317"/>
      <c r="G1950" s="317"/>
      <c r="H1950" s="317"/>
      <c r="I1950" s="317"/>
      <c r="J1950" s="317"/>
      <c r="K1950" s="317"/>
      <c r="L1950" s="179"/>
      <c r="M1950" s="179"/>
    </row>
    <row r="1951" spans="2:13" x14ac:dyDescent="0.2">
      <c r="B1951" s="317"/>
      <c r="C1951" s="317"/>
      <c r="D1951" s="317"/>
      <c r="E1951" s="317"/>
      <c r="F1951" s="317"/>
      <c r="G1951" s="317"/>
      <c r="H1951" s="317"/>
      <c r="I1951" s="317"/>
      <c r="J1951" s="317"/>
      <c r="K1951" s="317"/>
      <c r="L1951" s="179"/>
      <c r="M1951" s="179"/>
    </row>
    <row r="1952" spans="2:13" x14ac:dyDescent="0.2">
      <c r="B1952" s="317"/>
      <c r="C1952" s="317"/>
      <c r="D1952" s="317"/>
      <c r="E1952" s="317"/>
      <c r="F1952" s="317"/>
      <c r="G1952" s="317"/>
      <c r="H1952" s="317"/>
      <c r="I1952" s="317"/>
      <c r="J1952" s="317"/>
      <c r="K1952" s="317"/>
      <c r="L1952" s="179"/>
      <c r="M1952" s="179"/>
    </row>
    <row r="1953" spans="2:13" x14ac:dyDescent="0.2">
      <c r="B1953" s="317"/>
      <c r="C1953" s="317"/>
      <c r="D1953" s="317"/>
      <c r="E1953" s="317"/>
      <c r="F1953" s="317"/>
      <c r="G1953" s="317"/>
      <c r="H1953" s="317"/>
      <c r="I1953" s="317"/>
      <c r="J1953" s="317"/>
      <c r="K1953" s="317"/>
      <c r="L1953" s="179"/>
      <c r="M1953" s="179"/>
    </row>
    <row r="1954" spans="2:13" x14ac:dyDescent="0.2">
      <c r="B1954" s="317"/>
      <c r="C1954" s="317"/>
      <c r="D1954" s="317"/>
      <c r="E1954" s="317"/>
      <c r="F1954" s="317"/>
      <c r="G1954" s="317"/>
      <c r="H1954" s="317"/>
      <c r="I1954" s="317"/>
      <c r="J1954" s="317"/>
      <c r="K1954" s="317"/>
      <c r="L1954" s="179"/>
      <c r="M1954" s="179"/>
    </row>
    <row r="1955" spans="2:13" x14ac:dyDescent="0.2">
      <c r="B1955" s="317"/>
      <c r="C1955" s="317"/>
      <c r="D1955" s="317"/>
      <c r="E1955" s="317"/>
      <c r="F1955" s="317"/>
      <c r="G1955" s="317"/>
      <c r="H1955" s="317"/>
      <c r="I1955" s="317"/>
      <c r="J1955" s="317"/>
      <c r="K1955" s="317"/>
      <c r="L1955" s="179"/>
      <c r="M1955" s="179"/>
    </row>
    <row r="1956" spans="2:13" x14ac:dyDescent="0.2">
      <c r="B1956" s="317"/>
      <c r="C1956" s="317"/>
      <c r="D1956" s="317"/>
      <c r="E1956" s="317"/>
      <c r="F1956" s="317"/>
      <c r="G1956" s="317"/>
      <c r="H1956" s="317"/>
      <c r="I1956" s="317"/>
      <c r="J1956" s="317"/>
      <c r="K1956" s="317"/>
      <c r="L1956" s="179"/>
      <c r="M1956" s="179"/>
    </row>
    <row r="1957" spans="2:13" x14ac:dyDescent="0.2">
      <c r="B1957" s="317"/>
      <c r="C1957" s="317"/>
      <c r="D1957" s="317"/>
      <c r="E1957" s="317"/>
      <c r="F1957" s="317"/>
      <c r="G1957" s="317"/>
      <c r="H1957" s="317"/>
      <c r="I1957" s="317"/>
      <c r="J1957" s="317"/>
      <c r="K1957" s="317"/>
      <c r="L1957" s="179"/>
      <c r="M1957" s="179"/>
    </row>
    <row r="1958" spans="2:13" x14ac:dyDescent="0.2">
      <c r="B1958" s="317"/>
      <c r="C1958" s="317"/>
      <c r="D1958" s="317"/>
      <c r="E1958" s="317"/>
      <c r="F1958" s="317"/>
      <c r="G1958" s="317"/>
      <c r="H1958" s="317"/>
      <c r="I1958" s="317"/>
      <c r="J1958" s="317"/>
      <c r="K1958" s="317"/>
      <c r="L1958" s="179"/>
      <c r="M1958" s="179"/>
    </row>
    <row r="1959" spans="2:13" x14ac:dyDescent="0.2">
      <c r="B1959" s="317"/>
      <c r="C1959" s="317"/>
      <c r="D1959" s="317"/>
      <c r="E1959" s="317"/>
      <c r="F1959" s="317"/>
      <c r="G1959" s="317"/>
      <c r="H1959" s="317"/>
      <c r="I1959" s="317"/>
      <c r="J1959" s="317"/>
      <c r="K1959" s="317"/>
      <c r="L1959" s="179"/>
      <c r="M1959" s="179"/>
    </row>
    <row r="1960" spans="2:13" x14ac:dyDescent="0.2">
      <c r="B1960" s="317"/>
      <c r="C1960" s="317"/>
      <c r="D1960" s="317"/>
      <c r="E1960" s="317"/>
      <c r="F1960" s="317"/>
      <c r="G1960" s="317"/>
      <c r="H1960" s="317"/>
      <c r="I1960" s="317"/>
      <c r="J1960" s="317"/>
      <c r="K1960" s="317"/>
      <c r="L1960" s="179"/>
      <c r="M1960" s="179"/>
    </row>
    <row r="1961" spans="2:13" x14ac:dyDescent="0.2">
      <c r="B1961" s="317"/>
      <c r="C1961" s="317"/>
      <c r="D1961" s="317"/>
      <c r="E1961" s="317"/>
      <c r="F1961" s="317"/>
      <c r="G1961" s="317"/>
      <c r="H1961" s="317"/>
      <c r="I1961" s="317"/>
      <c r="J1961" s="317"/>
      <c r="K1961" s="317"/>
      <c r="L1961" s="179"/>
      <c r="M1961" s="179"/>
    </row>
    <row r="1962" spans="2:13" x14ac:dyDescent="0.2">
      <c r="B1962" s="317"/>
      <c r="C1962" s="317"/>
      <c r="D1962" s="317"/>
      <c r="E1962" s="317"/>
      <c r="F1962" s="317"/>
      <c r="G1962" s="317"/>
      <c r="H1962" s="317"/>
      <c r="I1962" s="317"/>
      <c r="J1962" s="317"/>
      <c r="K1962" s="317"/>
      <c r="L1962" s="179"/>
      <c r="M1962" s="179"/>
    </row>
    <row r="1963" spans="2:13" x14ac:dyDescent="0.2">
      <c r="B1963" s="317"/>
      <c r="C1963" s="317"/>
      <c r="D1963" s="317"/>
      <c r="E1963" s="317"/>
      <c r="F1963" s="317"/>
      <c r="G1963" s="317"/>
      <c r="H1963" s="317"/>
      <c r="I1963" s="317"/>
      <c r="J1963" s="317"/>
      <c r="K1963" s="317"/>
      <c r="L1963" s="179"/>
      <c r="M1963" s="179"/>
    </row>
    <row r="1964" spans="2:13" x14ac:dyDescent="0.2">
      <c r="B1964" s="317"/>
      <c r="C1964" s="317"/>
      <c r="D1964" s="317"/>
      <c r="E1964" s="317"/>
      <c r="F1964" s="317"/>
      <c r="G1964" s="317"/>
      <c r="H1964" s="317"/>
      <c r="I1964" s="317"/>
      <c r="J1964" s="317"/>
      <c r="K1964" s="317"/>
      <c r="L1964" s="179"/>
      <c r="M1964" s="179"/>
    </row>
    <row r="1965" spans="2:13" x14ac:dyDescent="0.2">
      <c r="B1965" s="317"/>
      <c r="C1965" s="317"/>
      <c r="D1965" s="317"/>
      <c r="E1965" s="317"/>
      <c r="F1965" s="317"/>
      <c r="G1965" s="317"/>
      <c r="H1965" s="317"/>
      <c r="I1965" s="317"/>
      <c r="J1965" s="317"/>
      <c r="K1965" s="317"/>
      <c r="L1965" s="179"/>
      <c r="M1965" s="179"/>
    </row>
    <row r="1966" spans="2:13" x14ac:dyDescent="0.2">
      <c r="B1966" s="317"/>
      <c r="C1966" s="317"/>
      <c r="D1966" s="317"/>
      <c r="E1966" s="317"/>
      <c r="F1966" s="317"/>
      <c r="G1966" s="317"/>
      <c r="H1966" s="317"/>
      <c r="I1966" s="317"/>
      <c r="J1966" s="317"/>
      <c r="K1966" s="317"/>
      <c r="L1966" s="179"/>
      <c r="M1966" s="179"/>
    </row>
    <row r="1967" spans="2:13" x14ac:dyDescent="0.2">
      <c r="B1967" s="317"/>
      <c r="C1967" s="317"/>
      <c r="D1967" s="317"/>
      <c r="E1967" s="317"/>
      <c r="F1967" s="317"/>
      <c r="G1967" s="317"/>
      <c r="H1967" s="317"/>
      <c r="I1967" s="317"/>
      <c r="J1967" s="317"/>
      <c r="K1967" s="317"/>
      <c r="L1967" s="179"/>
      <c r="M1967" s="179"/>
    </row>
    <row r="1968" spans="2:13" x14ac:dyDescent="0.2">
      <c r="B1968" s="317"/>
      <c r="C1968" s="317"/>
      <c r="D1968" s="317"/>
      <c r="E1968" s="317"/>
      <c r="F1968" s="317"/>
      <c r="G1968" s="317"/>
      <c r="H1968" s="317"/>
      <c r="I1968" s="317"/>
      <c r="J1968" s="317"/>
      <c r="K1968" s="317"/>
      <c r="L1968" s="179"/>
      <c r="M1968" s="179"/>
    </row>
    <row r="1969" spans="2:13" x14ac:dyDescent="0.2">
      <c r="B1969" s="317"/>
      <c r="C1969" s="317"/>
      <c r="D1969" s="317"/>
      <c r="E1969" s="317"/>
      <c r="F1969" s="317"/>
      <c r="G1969" s="317"/>
      <c r="H1969" s="317"/>
      <c r="I1969" s="317"/>
      <c r="J1969" s="317"/>
      <c r="K1969" s="317"/>
      <c r="L1969" s="179"/>
      <c r="M1969" s="179"/>
    </row>
    <row r="1970" spans="2:13" x14ac:dyDescent="0.2">
      <c r="B1970" s="317"/>
      <c r="C1970" s="317"/>
      <c r="D1970" s="317"/>
      <c r="E1970" s="317"/>
      <c r="F1970" s="317"/>
      <c r="G1970" s="317"/>
      <c r="H1970" s="317"/>
      <c r="I1970" s="317"/>
      <c r="J1970" s="317"/>
      <c r="K1970" s="317"/>
      <c r="L1970" s="179"/>
      <c r="M1970" s="179"/>
    </row>
    <row r="1971" spans="2:13" x14ac:dyDescent="0.2">
      <c r="B1971" s="317"/>
      <c r="C1971" s="317"/>
      <c r="D1971" s="317"/>
      <c r="E1971" s="317"/>
      <c r="F1971" s="317"/>
      <c r="G1971" s="317"/>
      <c r="H1971" s="317"/>
      <c r="I1971" s="317"/>
      <c r="J1971" s="317"/>
      <c r="K1971" s="317"/>
      <c r="L1971" s="179"/>
      <c r="M1971" s="179"/>
    </row>
    <row r="1972" spans="2:13" x14ac:dyDescent="0.2">
      <c r="B1972" s="317"/>
      <c r="C1972" s="317"/>
      <c r="D1972" s="317"/>
      <c r="E1972" s="317"/>
      <c r="F1972" s="317"/>
      <c r="G1972" s="317"/>
      <c r="H1972" s="317"/>
      <c r="I1972" s="317"/>
      <c r="J1972" s="317"/>
      <c r="K1972" s="317"/>
      <c r="L1972" s="179"/>
      <c r="M1972" s="179"/>
    </row>
    <row r="1973" spans="2:13" x14ac:dyDescent="0.2">
      <c r="B1973" s="317"/>
      <c r="C1973" s="317"/>
      <c r="D1973" s="317"/>
      <c r="E1973" s="317"/>
      <c r="F1973" s="317"/>
      <c r="G1973" s="317"/>
      <c r="H1973" s="317"/>
      <c r="I1973" s="317"/>
      <c r="J1973" s="317"/>
      <c r="K1973" s="317"/>
      <c r="L1973" s="179"/>
      <c r="M1973" s="179"/>
    </row>
    <row r="1974" spans="2:13" x14ac:dyDescent="0.2">
      <c r="B1974" s="317"/>
      <c r="C1974" s="317"/>
      <c r="D1974" s="317"/>
      <c r="E1974" s="317"/>
      <c r="F1974" s="317"/>
      <c r="G1974" s="317"/>
      <c r="H1974" s="317"/>
      <c r="I1974" s="317"/>
      <c r="J1974" s="317"/>
      <c r="K1974" s="317"/>
      <c r="L1974" s="179"/>
      <c r="M1974" s="179"/>
    </row>
    <row r="1975" spans="2:13" x14ac:dyDescent="0.2">
      <c r="B1975" s="317"/>
      <c r="C1975" s="317"/>
      <c r="D1975" s="317"/>
      <c r="E1975" s="317"/>
      <c r="F1975" s="317"/>
      <c r="G1975" s="317"/>
      <c r="H1975" s="317"/>
      <c r="I1975" s="317"/>
      <c r="J1975" s="317"/>
      <c r="K1975" s="317"/>
      <c r="L1975" s="179"/>
      <c r="M1975" s="179"/>
    </row>
    <row r="1976" spans="2:13" x14ac:dyDescent="0.2">
      <c r="B1976" s="317"/>
      <c r="C1976" s="317"/>
      <c r="D1976" s="317"/>
      <c r="E1976" s="317"/>
      <c r="F1976" s="317"/>
      <c r="G1976" s="317"/>
      <c r="H1976" s="317"/>
      <c r="I1976" s="317"/>
      <c r="J1976" s="317"/>
      <c r="K1976" s="317"/>
      <c r="L1976" s="179"/>
      <c r="M1976" s="179"/>
    </row>
    <row r="1977" spans="2:13" x14ac:dyDescent="0.2">
      <c r="B1977" s="317"/>
      <c r="C1977" s="317"/>
      <c r="D1977" s="317"/>
      <c r="E1977" s="317"/>
      <c r="F1977" s="317"/>
      <c r="G1977" s="317"/>
      <c r="H1977" s="317"/>
      <c r="I1977" s="317"/>
      <c r="J1977" s="317"/>
      <c r="K1977" s="317"/>
      <c r="L1977" s="179"/>
      <c r="M1977" s="179"/>
    </row>
    <row r="1978" spans="2:13" x14ac:dyDescent="0.2">
      <c r="B1978" s="317"/>
      <c r="C1978" s="317"/>
      <c r="D1978" s="317"/>
      <c r="E1978" s="317"/>
      <c r="F1978" s="317"/>
      <c r="G1978" s="317"/>
      <c r="H1978" s="317"/>
      <c r="I1978" s="317"/>
      <c r="J1978" s="317"/>
      <c r="K1978" s="317"/>
      <c r="L1978" s="179"/>
      <c r="M1978" s="179"/>
    </row>
    <row r="1979" spans="2:13" x14ac:dyDescent="0.2">
      <c r="B1979" s="317"/>
      <c r="C1979" s="317"/>
      <c r="D1979" s="317"/>
      <c r="E1979" s="317"/>
      <c r="F1979" s="317"/>
      <c r="G1979" s="317"/>
      <c r="H1979" s="317"/>
      <c r="I1979" s="317"/>
      <c r="J1979" s="317"/>
      <c r="K1979" s="317"/>
      <c r="L1979" s="179"/>
      <c r="M1979" s="179"/>
    </row>
    <row r="1980" spans="2:13" x14ac:dyDescent="0.2">
      <c r="B1980" s="317"/>
      <c r="C1980" s="317"/>
      <c r="D1980" s="317"/>
      <c r="E1980" s="317"/>
      <c r="F1980" s="317"/>
      <c r="G1980" s="317"/>
      <c r="H1980" s="317"/>
      <c r="I1980" s="317"/>
      <c r="J1980" s="317"/>
      <c r="K1980" s="317"/>
      <c r="L1980" s="179"/>
      <c r="M1980" s="179"/>
    </row>
    <row r="1981" spans="2:13" x14ac:dyDescent="0.2">
      <c r="B1981" s="317"/>
      <c r="C1981" s="317"/>
      <c r="D1981" s="317"/>
      <c r="E1981" s="317"/>
      <c r="F1981" s="317"/>
      <c r="G1981" s="317"/>
      <c r="H1981" s="317"/>
      <c r="I1981" s="317"/>
      <c r="J1981" s="317"/>
      <c r="K1981" s="317"/>
      <c r="L1981" s="179"/>
      <c r="M1981" s="179"/>
    </row>
    <row r="1982" spans="2:13" x14ac:dyDescent="0.2">
      <c r="B1982" s="317"/>
      <c r="C1982" s="317"/>
      <c r="D1982" s="317"/>
      <c r="E1982" s="317"/>
      <c r="F1982" s="317"/>
      <c r="G1982" s="317"/>
      <c r="H1982" s="317"/>
      <c r="I1982" s="317"/>
      <c r="J1982" s="317"/>
      <c r="K1982" s="317"/>
      <c r="L1982" s="179"/>
      <c r="M1982" s="179"/>
    </row>
    <row r="1983" spans="2:13" x14ac:dyDescent="0.2">
      <c r="B1983" s="317"/>
      <c r="C1983" s="317"/>
      <c r="D1983" s="317"/>
      <c r="E1983" s="317"/>
      <c r="F1983" s="317"/>
      <c r="G1983" s="317"/>
      <c r="H1983" s="317"/>
      <c r="I1983" s="317"/>
      <c r="J1983" s="317"/>
      <c r="K1983" s="317"/>
      <c r="L1983" s="179"/>
      <c r="M1983" s="179"/>
    </row>
    <row r="1984" spans="2:13" x14ac:dyDescent="0.2">
      <c r="B1984" s="317"/>
      <c r="C1984" s="317"/>
      <c r="D1984" s="317"/>
      <c r="E1984" s="317"/>
      <c r="F1984" s="317"/>
      <c r="G1984" s="317"/>
      <c r="H1984" s="317"/>
      <c r="I1984" s="317"/>
      <c r="J1984" s="317"/>
      <c r="K1984" s="317"/>
      <c r="L1984" s="179"/>
      <c r="M1984" s="179"/>
    </row>
    <row r="1985" spans="2:13" x14ac:dyDescent="0.2">
      <c r="B1985" s="317"/>
      <c r="C1985" s="317"/>
      <c r="D1985" s="317"/>
      <c r="E1985" s="317"/>
      <c r="F1985" s="317"/>
      <c r="G1985" s="317"/>
      <c r="H1985" s="317"/>
      <c r="I1985" s="317"/>
      <c r="J1985" s="317"/>
      <c r="K1985" s="317"/>
      <c r="L1985" s="179"/>
      <c r="M1985" s="179"/>
    </row>
    <row r="1986" spans="2:13" x14ac:dyDescent="0.2">
      <c r="B1986" s="317"/>
      <c r="C1986" s="317"/>
      <c r="D1986" s="317"/>
      <c r="E1986" s="317"/>
      <c r="F1986" s="317"/>
      <c r="G1986" s="317"/>
      <c r="H1986" s="317"/>
      <c r="I1986" s="317"/>
      <c r="J1986" s="317"/>
      <c r="K1986" s="317"/>
      <c r="L1986" s="179"/>
      <c r="M1986" s="179"/>
    </row>
    <row r="1987" spans="2:13" x14ac:dyDescent="0.2">
      <c r="B1987" s="317"/>
      <c r="C1987" s="317"/>
      <c r="D1987" s="317"/>
      <c r="E1987" s="317"/>
      <c r="F1987" s="317"/>
      <c r="G1987" s="317"/>
      <c r="H1987" s="317"/>
      <c r="I1987" s="317"/>
      <c r="J1987" s="317"/>
      <c r="K1987" s="317"/>
      <c r="L1987" s="179"/>
      <c r="M1987" s="179"/>
    </row>
    <row r="1988" spans="2:13" x14ac:dyDescent="0.2">
      <c r="B1988" s="317"/>
      <c r="C1988" s="317"/>
      <c r="D1988" s="317"/>
      <c r="E1988" s="317"/>
      <c r="F1988" s="317"/>
      <c r="G1988" s="317"/>
      <c r="H1988" s="317"/>
      <c r="I1988" s="317"/>
      <c r="J1988" s="317"/>
      <c r="K1988" s="317"/>
      <c r="L1988" s="179"/>
      <c r="M1988" s="179"/>
    </row>
    <row r="1989" spans="2:13" x14ac:dyDescent="0.2">
      <c r="B1989" s="317"/>
      <c r="C1989" s="317"/>
      <c r="D1989" s="317"/>
      <c r="E1989" s="317"/>
      <c r="F1989" s="317"/>
      <c r="G1989" s="317"/>
      <c r="H1989" s="317"/>
      <c r="I1989" s="317"/>
      <c r="J1989" s="317"/>
      <c r="K1989" s="317"/>
      <c r="L1989" s="179"/>
      <c r="M1989" s="179"/>
    </row>
    <row r="1990" spans="2:13" x14ac:dyDescent="0.2">
      <c r="B1990" s="317"/>
      <c r="C1990" s="317"/>
      <c r="D1990" s="317"/>
      <c r="E1990" s="317"/>
      <c r="F1990" s="317"/>
      <c r="G1990" s="317"/>
      <c r="H1990" s="317"/>
      <c r="I1990" s="317"/>
      <c r="J1990" s="317"/>
      <c r="K1990" s="317"/>
      <c r="L1990" s="179"/>
      <c r="M1990" s="179"/>
    </row>
    <row r="1991" spans="2:13" x14ac:dyDescent="0.2">
      <c r="B1991" s="317"/>
      <c r="C1991" s="317"/>
      <c r="D1991" s="317"/>
      <c r="E1991" s="317"/>
      <c r="F1991" s="317"/>
      <c r="G1991" s="317"/>
      <c r="H1991" s="317"/>
      <c r="I1991" s="317"/>
      <c r="J1991" s="317"/>
      <c r="K1991" s="317"/>
      <c r="L1991" s="179"/>
      <c r="M1991" s="179"/>
    </row>
    <row r="1992" spans="2:13" x14ac:dyDescent="0.2">
      <c r="B1992" s="317"/>
      <c r="C1992" s="317"/>
      <c r="D1992" s="317"/>
      <c r="E1992" s="317"/>
      <c r="F1992" s="317"/>
      <c r="G1992" s="317"/>
      <c r="H1992" s="317"/>
      <c r="I1992" s="317"/>
      <c r="J1992" s="317"/>
      <c r="K1992" s="317"/>
      <c r="L1992" s="179"/>
      <c r="M1992" s="179"/>
    </row>
    <row r="1993" spans="2:13" x14ac:dyDescent="0.2">
      <c r="B1993" s="317"/>
      <c r="C1993" s="317"/>
      <c r="D1993" s="317"/>
      <c r="E1993" s="317"/>
      <c r="F1993" s="317"/>
      <c r="G1993" s="317"/>
      <c r="H1993" s="317"/>
      <c r="I1993" s="317"/>
      <c r="J1993" s="317"/>
      <c r="K1993" s="317"/>
      <c r="L1993" s="179"/>
      <c r="M1993" s="179"/>
    </row>
    <row r="1994" spans="2:13" x14ac:dyDescent="0.2">
      <c r="B1994" s="317"/>
      <c r="C1994" s="317"/>
      <c r="D1994" s="317"/>
      <c r="E1994" s="317"/>
      <c r="F1994" s="317"/>
      <c r="G1994" s="317"/>
      <c r="H1994" s="317"/>
      <c r="I1994" s="317"/>
      <c r="J1994" s="317"/>
      <c r="K1994" s="317"/>
      <c r="L1994" s="179"/>
      <c r="M1994" s="179"/>
    </row>
    <row r="1995" spans="2:13" x14ac:dyDescent="0.2">
      <c r="B1995" s="317"/>
      <c r="C1995" s="317"/>
      <c r="D1995" s="317"/>
      <c r="E1995" s="317"/>
      <c r="F1995" s="317"/>
      <c r="G1995" s="317"/>
      <c r="H1995" s="317"/>
      <c r="I1995" s="317"/>
      <c r="J1995" s="317"/>
      <c r="K1995" s="317"/>
      <c r="L1995" s="179"/>
      <c r="M1995" s="179"/>
    </row>
    <row r="1996" spans="2:13" x14ac:dyDescent="0.2">
      <c r="B1996" s="317"/>
      <c r="C1996" s="317"/>
      <c r="D1996" s="317"/>
      <c r="E1996" s="317"/>
      <c r="F1996" s="317"/>
      <c r="G1996" s="317"/>
      <c r="H1996" s="317"/>
      <c r="I1996" s="317"/>
      <c r="J1996" s="317"/>
      <c r="K1996" s="317"/>
      <c r="L1996" s="179"/>
      <c r="M1996" s="179"/>
    </row>
    <row r="1997" spans="2:13" x14ac:dyDescent="0.2">
      <c r="B1997" s="317"/>
      <c r="C1997" s="317"/>
      <c r="D1997" s="317"/>
      <c r="E1997" s="317"/>
      <c r="F1997" s="317"/>
      <c r="G1997" s="317"/>
      <c r="H1997" s="317"/>
      <c r="I1997" s="317"/>
      <c r="J1997" s="317"/>
      <c r="K1997" s="317"/>
      <c r="L1997" s="179"/>
      <c r="M1997" s="179"/>
    </row>
    <row r="1998" spans="2:13" x14ac:dyDescent="0.2">
      <c r="B1998" s="317"/>
      <c r="C1998" s="317"/>
      <c r="D1998" s="317"/>
      <c r="E1998" s="317"/>
      <c r="F1998" s="317"/>
      <c r="G1998" s="317"/>
      <c r="H1998" s="317"/>
      <c r="I1998" s="317"/>
      <c r="J1998" s="317"/>
      <c r="K1998" s="317"/>
      <c r="L1998" s="179"/>
      <c r="M1998" s="179"/>
    </row>
    <row r="1999" spans="2:13" x14ac:dyDescent="0.2">
      <c r="B1999" s="317"/>
      <c r="C1999" s="317"/>
      <c r="D1999" s="317"/>
      <c r="E1999" s="317"/>
      <c r="F1999" s="317"/>
      <c r="G1999" s="317"/>
      <c r="H1999" s="317"/>
      <c r="I1999" s="317"/>
      <c r="J1999" s="317"/>
      <c r="K1999" s="317"/>
      <c r="L1999" s="179"/>
      <c r="M1999" s="179"/>
    </row>
    <row r="2000" spans="2:13" x14ac:dyDescent="0.2">
      <c r="B2000" s="317"/>
      <c r="C2000" s="317"/>
      <c r="D2000" s="317"/>
      <c r="E2000" s="317"/>
      <c r="F2000" s="317"/>
      <c r="G2000" s="317"/>
      <c r="H2000" s="317"/>
      <c r="I2000" s="317"/>
      <c r="J2000" s="317"/>
      <c r="K2000" s="317"/>
      <c r="L2000" s="179"/>
      <c r="M2000" s="179"/>
    </row>
    <row r="2001" spans="2:13" x14ac:dyDescent="0.2">
      <c r="B2001" s="317"/>
      <c r="C2001" s="317"/>
      <c r="D2001" s="317"/>
      <c r="E2001" s="317"/>
      <c r="F2001" s="317"/>
      <c r="G2001" s="317"/>
      <c r="H2001" s="317"/>
      <c r="I2001" s="317"/>
      <c r="J2001" s="317"/>
      <c r="K2001" s="317"/>
      <c r="L2001" s="179"/>
      <c r="M2001" s="179"/>
    </row>
    <row r="2002" spans="2:13" x14ac:dyDescent="0.2">
      <c r="B2002" s="317"/>
      <c r="C2002" s="317"/>
      <c r="D2002" s="317"/>
      <c r="E2002" s="317"/>
      <c r="F2002" s="317"/>
      <c r="G2002" s="317"/>
      <c r="H2002" s="317"/>
      <c r="I2002" s="317"/>
      <c r="J2002" s="317"/>
      <c r="K2002" s="317"/>
      <c r="L2002" s="179"/>
      <c r="M2002" s="179"/>
    </row>
    <row r="2003" spans="2:13" x14ac:dyDescent="0.2">
      <c r="B2003" s="317"/>
      <c r="C2003" s="317"/>
      <c r="D2003" s="317"/>
      <c r="E2003" s="317"/>
      <c r="F2003" s="317"/>
      <c r="G2003" s="317"/>
      <c r="H2003" s="317"/>
      <c r="I2003" s="317"/>
      <c r="J2003" s="317"/>
      <c r="K2003" s="317"/>
      <c r="L2003" s="179"/>
      <c r="M2003" s="179"/>
    </row>
    <row r="2004" spans="2:13" x14ac:dyDescent="0.2">
      <c r="B2004" s="317"/>
      <c r="C2004" s="317"/>
      <c r="D2004" s="317"/>
      <c r="E2004" s="317"/>
      <c r="F2004" s="317"/>
      <c r="G2004" s="317"/>
      <c r="H2004" s="317"/>
      <c r="I2004" s="317"/>
      <c r="J2004" s="317"/>
      <c r="K2004" s="317"/>
      <c r="L2004" s="179"/>
      <c r="M2004" s="179"/>
    </row>
    <row r="2005" spans="2:13" x14ac:dyDescent="0.2">
      <c r="B2005" s="317"/>
      <c r="C2005" s="317"/>
      <c r="D2005" s="317"/>
      <c r="E2005" s="317"/>
      <c r="F2005" s="317"/>
      <c r="G2005" s="317"/>
      <c r="H2005" s="317"/>
      <c r="I2005" s="317"/>
      <c r="J2005" s="317"/>
      <c r="K2005" s="317"/>
      <c r="L2005" s="179"/>
      <c r="M2005" s="179"/>
    </row>
    <row r="2006" spans="2:13" x14ac:dyDescent="0.2">
      <c r="B2006" s="317"/>
      <c r="C2006" s="317"/>
      <c r="D2006" s="317"/>
      <c r="E2006" s="317"/>
      <c r="F2006" s="317"/>
      <c r="G2006" s="317"/>
      <c r="H2006" s="317"/>
      <c r="I2006" s="317"/>
      <c r="J2006" s="317"/>
      <c r="K2006" s="317"/>
      <c r="L2006" s="179"/>
      <c r="M2006" s="179"/>
    </row>
    <row r="2007" spans="2:13" x14ac:dyDescent="0.2">
      <c r="B2007" s="317"/>
      <c r="C2007" s="317"/>
      <c r="D2007" s="317"/>
      <c r="E2007" s="317"/>
      <c r="F2007" s="317"/>
      <c r="G2007" s="317"/>
      <c r="H2007" s="317"/>
      <c r="I2007" s="317"/>
      <c r="J2007" s="317"/>
      <c r="K2007" s="317"/>
      <c r="L2007" s="179"/>
      <c r="M2007" s="179"/>
    </row>
    <row r="2008" spans="2:13" x14ac:dyDescent="0.2">
      <c r="B2008" s="317"/>
      <c r="C2008" s="317"/>
      <c r="D2008" s="317"/>
      <c r="E2008" s="317"/>
      <c r="F2008" s="317"/>
      <c r="G2008" s="317"/>
      <c r="H2008" s="317"/>
      <c r="I2008" s="317"/>
      <c r="J2008" s="317"/>
      <c r="K2008" s="317"/>
      <c r="L2008" s="179"/>
      <c r="M2008" s="179"/>
    </row>
    <row r="2009" spans="2:13" x14ac:dyDescent="0.2">
      <c r="B2009" s="317"/>
      <c r="C2009" s="317"/>
      <c r="D2009" s="317"/>
      <c r="E2009" s="317"/>
      <c r="F2009" s="317"/>
      <c r="G2009" s="317"/>
      <c r="H2009" s="317"/>
      <c r="I2009" s="317"/>
      <c r="J2009" s="317"/>
      <c r="K2009" s="317"/>
      <c r="L2009" s="179"/>
      <c r="M2009" s="179"/>
    </row>
    <row r="2010" spans="2:13" x14ac:dyDescent="0.2">
      <c r="B2010" s="317"/>
      <c r="C2010" s="317"/>
      <c r="D2010" s="317"/>
      <c r="E2010" s="317"/>
      <c r="F2010" s="317"/>
      <c r="G2010" s="317"/>
      <c r="H2010" s="317"/>
      <c r="I2010" s="317"/>
      <c r="J2010" s="317"/>
      <c r="K2010" s="317"/>
      <c r="L2010" s="179"/>
      <c r="M2010" s="179"/>
    </row>
    <row r="2011" spans="2:13" x14ac:dyDescent="0.2">
      <c r="B2011" s="317"/>
      <c r="C2011" s="317"/>
      <c r="D2011" s="317"/>
      <c r="E2011" s="317"/>
      <c r="F2011" s="317"/>
      <c r="G2011" s="317"/>
      <c r="H2011" s="317"/>
      <c r="I2011" s="317"/>
      <c r="J2011" s="317"/>
      <c r="K2011" s="317"/>
      <c r="L2011" s="179"/>
      <c r="M2011" s="179"/>
    </row>
    <row r="2012" spans="2:13" x14ac:dyDescent="0.2">
      <c r="B2012" s="317"/>
      <c r="C2012" s="317"/>
      <c r="D2012" s="317"/>
      <c r="E2012" s="317"/>
      <c r="F2012" s="317"/>
      <c r="G2012" s="317"/>
      <c r="H2012" s="317"/>
      <c r="I2012" s="317"/>
      <c r="J2012" s="317"/>
      <c r="K2012" s="317"/>
      <c r="L2012" s="179"/>
      <c r="M2012" s="179"/>
    </row>
    <row r="2013" spans="2:13" x14ac:dyDescent="0.2">
      <c r="B2013" s="317"/>
      <c r="C2013" s="317"/>
      <c r="D2013" s="317"/>
      <c r="E2013" s="317"/>
      <c r="F2013" s="317"/>
      <c r="G2013" s="317"/>
      <c r="H2013" s="317"/>
      <c r="I2013" s="317"/>
      <c r="J2013" s="317"/>
      <c r="K2013" s="317"/>
      <c r="L2013" s="179"/>
      <c r="M2013" s="179"/>
    </row>
    <row r="2014" spans="2:13" x14ac:dyDescent="0.2">
      <c r="B2014" s="317"/>
      <c r="C2014" s="317"/>
      <c r="D2014" s="317"/>
      <c r="E2014" s="317"/>
      <c r="F2014" s="317"/>
      <c r="G2014" s="317"/>
      <c r="H2014" s="317"/>
      <c r="I2014" s="317"/>
      <c r="J2014" s="317"/>
      <c r="K2014" s="317"/>
      <c r="L2014" s="179"/>
      <c r="M2014" s="179"/>
    </row>
    <row r="2015" spans="2:13" x14ac:dyDescent="0.2">
      <c r="B2015" s="317"/>
      <c r="C2015" s="317"/>
      <c r="D2015" s="317"/>
      <c r="E2015" s="317"/>
      <c r="F2015" s="317"/>
      <c r="G2015" s="317"/>
      <c r="H2015" s="317"/>
      <c r="I2015" s="317"/>
      <c r="J2015" s="317"/>
      <c r="K2015" s="317"/>
      <c r="L2015" s="179"/>
      <c r="M2015" s="179"/>
    </row>
    <row r="2016" spans="2:13" x14ac:dyDescent="0.2">
      <c r="B2016" s="317"/>
      <c r="C2016" s="317"/>
      <c r="D2016" s="317"/>
      <c r="E2016" s="317"/>
      <c r="F2016" s="317"/>
      <c r="G2016" s="317"/>
      <c r="H2016" s="317"/>
      <c r="I2016" s="317"/>
      <c r="J2016" s="317"/>
      <c r="K2016" s="317"/>
      <c r="L2016" s="179"/>
      <c r="M2016" s="179"/>
    </row>
    <row r="2017" spans="2:13" x14ac:dyDescent="0.2">
      <c r="B2017" s="317"/>
      <c r="C2017" s="317"/>
      <c r="D2017" s="317"/>
      <c r="E2017" s="317"/>
      <c r="F2017" s="317"/>
      <c r="G2017" s="317"/>
      <c r="H2017" s="317"/>
      <c r="I2017" s="317"/>
      <c r="J2017" s="317"/>
      <c r="K2017" s="317"/>
      <c r="L2017" s="179"/>
      <c r="M2017" s="179"/>
    </row>
    <row r="2018" spans="2:13" x14ac:dyDescent="0.2">
      <c r="B2018" s="317"/>
      <c r="C2018" s="317"/>
      <c r="D2018" s="317"/>
      <c r="E2018" s="317"/>
      <c r="F2018" s="317"/>
      <c r="G2018" s="317"/>
      <c r="H2018" s="317"/>
      <c r="I2018" s="317"/>
      <c r="J2018" s="317"/>
      <c r="K2018" s="317"/>
      <c r="L2018" s="179"/>
      <c r="M2018" s="179"/>
    </row>
    <row r="2019" spans="2:13" x14ac:dyDescent="0.2">
      <c r="B2019" s="317"/>
      <c r="C2019" s="317"/>
      <c r="D2019" s="317"/>
      <c r="E2019" s="317"/>
      <c r="F2019" s="317"/>
      <c r="G2019" s="317"/>
      <c r="H2019" s="317"/>
      <c r="I2019" s="317"/>
      <c r="J2019" s="317"/>
      <c r="K2019" s="317"/>
      <c r="L2019" s="179"/>
      <c r="M2019" s="179"/>
    </row>
    <row r="2020" spans="2:13" x14ac:dyDescent="0.2">
      <c r="B2020" s="317"/>
      <c r="C2020" s="317"/>
      <c r="D2020" s="317"/>
      <c r="E2020" s="317"/>
      <c r="F2020" s="317"/>
      <c r="G2020" s="317"/>
      <c r="H2020" s="317"/>
      <c r="I2020" s="317"/>
      <c r="J2020" s="317"/>
      <c r="K2020" s="317"/>
      <c r="L2020" s="179"/>
      <c r="M2020" s="179"/>
    </row>
    <row r="2021" spans="2:13" x14ac:dyDescent="0.2">
      <c r="B2021" s="317"/>
      <c r="C2021" s="317"/>
      <c r="D2021" s="317"/>
      <c r="E2021" s="317"/>
      <c r="F2021" s="317"/>
      <c r="G2021" s="317"/>
      <c r="H2021" s="317"/>
      <c r="I2021" s="317"/>
      <c r="J2021" s="317"/>
      <c r="K2021" s="317"/>
      <c r="L2021" s="179"/>
      <c r="M2021" s="179"/>
    </row>
    <row r="2022" spans="2:13" x14ac:dyDescent="0.2">
      <c r="B2022" s="317"/>
      <c r="C2022" s="317"/>
      <c r="D2022" s="317"/>
      <c r="E2022" s="317"/>
      <c r="F2022" s="317"/>
      <c r="G2022" s="317"/>
      <c r="H2022" s="317"/>
      <c r="I2022" s="317"/>
      <c r="J2022" s="317"/>
      <c r="K2022" s="317"/>
      <c r="L2022" s="179"/>
      <c r="M2022" s="179"/>
    </row>
    <row r="2023" spans="2:13" x14ac:dyDescent="0.2">
      <c r="B2023" s="317"/>
      <c r="C2023" s="317"/>
      <c r="D2023" s="317"/>
      <c r="E2023" s="317"/>
      <c r="F2023" s="317"/>
      <c r="G2023" s="317"/>
      <c r="H2023" s="317"/>
      <c r="I2023" s="317"/>
      <c r="J2023" s="317"/>
      <c r="K2023" s="317"/>
      <c r="L2023" s="179"/>
      <c r="M2023" s="179"/>
    </row>
    <row r="2024" spans="2:13" x14ac:dyDescent="0.2">
      <c r="B2024" s="317"/>
      <c r="C2024" s="317"/>
      <c r="D2024" s="317"/>
      <c r="E2024" s="317"/>
      <c r="F2024" s="317"/>
      <c r="G2024" s="317"/>
      <c r="H2024" s="317"/>
      <c r="I2024" s="317"/>
      <c r="J2024" s="317"/>
      <c r="K2024" s="317"/>
      <c r="L2024" s="179"/>
      <c r="M2024" s="179"/>
    </row>
    <row r="2025" spans="2:13" x14ac:dyDescent="0.2">
      <c r="B2025" s="317"/>
      <c r="C2025" s="317"/>
      <c r="D2025" s="317"/>
      <c r="E2025" s="317"/>
      <c r="F2025" s="317"/>
      <c r="G2025" s="317"/>
      <c r="H2025" s="317"/>
      <c r="I2025" s="317"/>
      <c r="J2025" s="317"/>
      <c r="K2025" s="317"/>
      <c r="L2025" s="179"/>
      <c r="M2025" s="179"/>
    </row>
    <row r="2026" spans="2:13" x14ac:dyDescent="0.2">
      <c r="B2026" s="317"/>
      <c r="C2026" s="317"/>
      <c r="D2026" s="317"/>
      <c r="E2026" s="317"/>
      <c r="F2026" s="317"/>
      <c r="G2026" s="317"/>
      <c r="H2026" s="317"/>
      <c r="I2026" s="317"/>
      <c r="J2026" s="317"/>
      <c r="K2026" s="317"/>
      <c r="L2026" s="179"/>
      <c r="M2026" s="179"/>
    </row>
    <row r="2027" spans="2:13" x14ac:dyDescent="0.2">
      <c r="B2027" s="317"/>
      <c r="C2027" s="317"/>
      <c r="D2027" s="317"/>
      <c r="E2027" s="317"/>
      <c r="F2027" s="317"/>
      <c r="G2027" s="317"/>
      <c r="H2027" s="317"/>
      <c r="I2027" s="317"/>
      <c r="J2027" s="317"/>
      <c r="K2027" s="317"/>
      <c r="L2027" s="179"/>
      <c r="M2027" s="179"/>
    </row>
    <row r="2028" spans="2:13" x14ac:dyDescent="0.2">
      <c r="B2028" s="317"/>
      <c r="C2028" s="317"/>
      <c r="D2028" s="317"/>
      <c r="E2028" s="317"/>
      <c r="F2028" s="317"/>
      <c r="G2028" s="317"/>
      <c r="H2028" s="317"/>
      <c r="I2028" s="317"/>
      <c r="J2028" s="317"/>
      <c r="K2028" s="317"/>
      <c r="L2028" s="179"/>
      <c r="M2028" s="179"/>
    </row>
    <row r="2029" spans="2:13" x14ac:dyDescent="0.2">
      <c r="B2029" s="317"/>
      <c r="C2029" s="317"/>
      <c r="D2029" s="317"/>
      <c r="E2029" s="317"/>
      <c r="F2029" s="317"/>
      <c r="G2029" s="317"/>
      <c r="H2029" s="317"/>
      <c r="I2029" s="317"/>
      <c r="J2029" s="317"/>
      <c r="K2029" s="317"/>
      <c r="L2029" s="179"/>
      <c r="M2029" s="179"/>
    </row>
    <row r="2030" spans="2:13" x14ac:dyDescent="0.2">
      <c r="B2030" s="317"/>
      <c r="C2030" s="317"/>
      <c r="D2030" s="317"/>
      <c r="E2030" s="317"/>
      <c r="F2030" s="317"/>
      <c r="G2030" s="317"/>
      <c r="H2030" s="317"/>
      <c r="I2030" s="317"/>
      <c r="J2030" s="317"/>
      <c r="K2030" s="317"/>
      <c r="L2030" s="179"/>
      <c r="M2030" s="179"/>
    </row>
    <row r="2031" spans="2:13" x14ac:dyDescent="0.2">
      <c r="B2031" s="317"/>
      <c r="C2031" s="317"/>
      <c r="D2031" s="317"/>
      <c r="E2031" s="317"/>
      <c r="F2031" s="317"/>
      <c r="G2031" s="317"/>
      <c r="H2031" s="317"/>
      <c r="I2031" s="317"/>
      <c r="J2031" s="317"/>
      <c r="K2031" s="317"/>
      <c r="L2031" s="179"/>
      <c r="M2031" s="179"/>
    </row>
    <row r="2032" spans="2:13" x14ac:dyDescent="0.2">
      <c r="B2032" s="317"/>
      <c r="C2032" s="317"/>
      <c r="D2032" s="317"/>
      <c r="E2032" s="317"/>
      <c r="F2032" s="317"/>
      <c r="G2032" s="317"/>
      <c r="H2032" s="317"/>
      <c r="I2032" s="317"/>
      <c r="J2032" s="317"/>
      <c r="K2032" s="317"/>
      <c r="L2032" s="179"/>
      <c r="M2032" s="179"/>
    </row>
    <row r="2033" spans="2:13" x14ac:dyDescent="0.2">
      <c r="B2033" s="317"/>
      <c r="C2033" s="317"/>
      <c r="D2033" s="317"/>
      <c r="E2033" s="317"/>
      <c r="F2033" s="317"/>
      <c r="G2033" s="317"/>
      <c r="H2033" s="317"/>
      <c r="I2033" s="317"/>
      <c r="J2033" s="317"/>
      <c r="K2033" s="317"/>
      <c r="L2033" s="179"/>
      <c r="M2033" s="179"/>
    </row>
    <row r="2034" spans="2:13" x14ac:dyDescent="0.2">
      <c r="B2034" s="317"/>
      <c r="C2034" s="317"/>
      <c r="D2034" s="317"/>
      <c r="E2034" s="317"/>
      <c r="F2034" s="317"/>
      <c r="G2034" s="317"/>
      <c r="H2034" s="317"/>
      <c r="I2034" s="317"/>
      <c r="J2034" s="317"/>
      <c r="K2034" s="317"/>
      <c r="L2034" s="179"/>
      <c r="M2034" s="179"/>
    </row>
    <row r="2035" spans="2:13" x14ac:dyDescent="0.2">
      <c r="B2035" s="317"/>
      <c r="C2035" s="317"/>
      <c r="D2035" s="317"/>
      <c r="E2035" s="317"/>
      <c r="F2035" s="317"/>
      <c r="G2035" s="317"/>
      <c r="H2035" s="317"/>
      <c r="I2035" s="317"/>
      <c r="J2035" s="317"/>
      <c r="K2035" s="317"/>
      <c r="L2035" s="179"/>
      <c r="M2035" s="179"/>
    </row>
    <row r="2036" spans="2:13" x14ac:dyDescent="0.2">
      <c r="B2036" s="317"/>
      <c r="C2036" s="317"/>
      <c r="D2036" s="317"/>
      <c r="E2036" s="317"/>
      <c r="F2036" s="317"/>
      <c r="G2036" s="317"/>
      <c r="H2036" s="317"/>
      <c r="I2036" s="317"/>
      <c r="J2036" s="317"/>
      <c r="K2036" s="317"/>
      <c r="L2036" s="179"/>
      <c r="M2036" s="179"/>
    </row>
    <row r="2037" spans="2:13" x14ac:dyDescent="0.2">
      <c r="B2037" s="317"/>
      <c r="C2037" s="317"/>
      <c r="D2037" s="317"/>
      <c r="E2037" s="317"/>
      <c r="F2037" s="317"/>
      <c r="G2037" s="317"/>
      <c r="H2037" s="317"/>
      <c r="I2037" s="317"/>
      <c r="J2037" s="317"/>
      <c r="K2037" s="317"/>
      <c r="L2037" s="179"/>
      <c r="M2037" s="179"/>
    </row>
    <row r="2038" spans="2:13" x14ac:dyDescent="0.2">
      <c r="B2038" s="317"/>
      <c r="C2038" s="317"/>
      <c r="D2038" s="317"/>
      <c r="E2038" s="317"/>
      <c r="F2038" s="317"/>
      <c r="G2038" s="317"/>
      <c r="H2038" s="317"/>
      <c r="I2038" s="317"/>
      <c r="J2038" s="317"/>
      <c r="K2038" s="317"/>
      <c r="L2038" s="179"/>
      <c r="M2038" s="179"/>
    </row>
    <row r="2039" spans="2:13" x14ac:dyDescent="0.2">
      <c r="B2039" s="317"/>
      <c r="C2039" s="317"/>
      <c r="D2039" s="317"/>
      <c r="E2039" s="317"/>
      <c r="F2039" s="317"/>
      <c r="G2039" s="317"/>
      <c r="H2039" s="317"/>
      <c r="I2039" s="317"/>
      <c r="J2039" s="317"/>
      <c r="K2039" s="317"/>
      <c r="L2039" s="179"/>
      <c r="M2039" s="179"/>
    </row>
    <row r="2040" spans="2:13" x14ac:dyDescent="0.2">
      <c r="B2040" s="317"/>
      <c r="C2040" s="317"/>
      <c r="D2040" s="317"/>
      <c r="E2040" s="317"/>
      <c r="F2040" s="317"/>
      <c r="G2040" s="317"/>
      <c r="H2040" s="317"/>
      <c r="I2040" s="317"/>
      <c r="J2040" s="317"/>
      <c r="K2040" s="317"/>
      <c r="L2040" s="179"/>
      <c r="M2040" s="179"/>
    </row>
    <row r="2041" spans="2:13" x14ac:dyDescent="0.2">
      <c r="B2041" s="317"/>
      <c r="C2041" s="317"/>
      <c r="D2041" s="317"/>
      <c r="E2041" s="317"/>
      <c r="F2041" s="317"/>
      <c r="G2041" s="317"/>
      <c r="H2041" s="317"/>
      <c r="I2041" s="317"/>
      <c r="J2041" s="317"/>
      <c r="K2041" s="317"/>
      <c r="L2041" s="179"/>
      <c r="M2041" s="179"/>
    </row>
    <row r="2042" spans="2:13" x14ac:dyDescent="0.2">
      <c r="B2042" s="317"/>
      <c r="C2042" s="317"/>
      <c r="D2042" s="317"/>
      <c r="E2042" s="317"/>
      <c r="F2042" s="317"/>
      <c r="G2042" s="317"/>
      <c r="H2042" s="317"/>
      <c r="I2042" s="317"/>
      <c r="J2042" s="317"/>
      <c r="K2042" s="317"/>
      <c r="L2042" s="179"/>
      <c r="M2042" s="179"/>
    </row>
    <row r="2043" spans="2:13" x14ac:dyDescent="0.2">
      <c r="B2043" s="317"/>
      <c r="C2043" s="317"/>
      <c r="D2043" s="317"/>
      <c r="E2043" s="317"/>
      <c r="F2043" s="317"/>
      <c r="G2043" s="317"/>
      <c r="H2043" s="317"/>
      <c r="I2043" s="317"/>
      <c r="J2043" s="317"/>
      <c r="K2043" s="317"/>
      <c r="L2043" s="179"/>
      <c r="M2043" s="179"/>
    </row>
    <row r="2044" spans="2:13" x14ac:dyDescent="0.2">
      <c r="B2044" s="317"/>
      <c r="C2044" s="317"/>
      <c r="D2044" s="317"/>
      <c r="E2044" s="317"/>
      <c r="F2044" s="317"/>
      <c r="G2044" s="317"/>
      <c r="H2044" s="317"/>
      <c r="I2044" s="317"/>
      <c r="J2044" s="317"/>
      <c r="K2044" s="317"/>
      <c r="L2044" s="179"/>
      <c r="M2044" s="179"/>
    </row>
    <row r="2045" spans="2:13" x14ac:dyDescent="0.2">
      <c r="B2045" s="317"/>
      <c r="C2045" s="317"/>
      <c r="D2045" s="317"/>
      <c r="E2045" s="317"/>
      <c r="F2045" s="317"/>
      <c r="G2045" s="317"/>
      <c r="H2045" s="317"/>
      <c r="I2045" s="317"/>
      <c r="J2045" s="317"/>
      <c r="K2045" s="317"/>
      <c r="L2045" s="179"/>
      <c r="M2045" s="179"/>
    </row>
    <row r="2046" spans="2:13" x14ac:dyDescent="0.2">
      <c r="B2046" s="317"/>
      <c r="C2046" s="317"/>
      <c r="D2046" s="317"/>
      <c r="E2046" s="317"/>
      <c r="F2046" s="317"/>
      <c r="G2046" s="317"/>
      <c r="H2046" s="317"/>
      <c r="I2046" s="317"/>
      <c r="J2046" s="317"/>
      <c r="K2046" s="317"/>
      <c r="L2046" s="179"/>
      <c r="M2046" s="179"/>
    </row>
    <row r="2047" spans="2:13" x14ac:dyDescent="0.2">
      <c r="B2047" s="317"/>
      <c r="C2047" s="317"/>
      <c r="D2047" s="317"/>
      <c r="E2047" s="317"/>
      <c r="F2047" s="317"/>
      <c r="G2047" s="317"/>
      <c r="H2047" s="317"/>
      <c r="I2047" s="317"/>
      <c r="J2047" s="317"/>
      <c r="K2047" s="317"/>
      <c r="L2047" s="179"/>
      <c r="M2047" s="179"/>
    </row>
    <row r="2048" spans="2:13" x14ac:dyDescent="0.2">
      <c r="B2048" s="317"/>
      <c r="C2048" s="317"/>
      <c r="D2048" s="317"/>
      <c r="E2048" s="317"/>
      <c r="F2048" s="317"/>
      <c r="G2048" s="317"/>
      <c r="H2048" s="317"/>
      <c r="I2048" s="317"/>
      <c r="J2048" s="317"/>
      <c r="K2048" s="317"/>
      <c r="L2048" s="179"/>
      <c r="M2048" s="179"/>
    </row>
    <row r="2049" spans="2:13" x14ac:dyDescent="0.2">
      <c r="B2049" s="317"/>
      <c r="C2049" s="317"/>
      <c r="D2049" s="317"/>
      <c r="E2049" s="317"/>
      <c r="F2049" s="317"/>
      <c r="G2049" s="317"/>
      <c r="H2049" s="317"/>
      <c r="I2049" s="317"/>
      <c r="J2049" s="317"/>
      <c r="K2049" s="317"/>
      <c r="L2049" s="179"/>
      <c r="M2049" s="179"/>
    </row>
    <row r="2050" spans="2:13" x14ac:dyDescent="0.2">
      <c r="B2050" s="317"/>
      <c r="C2050" s="317"/>
      <c r="D2050" s="317"/>
      <c r="E2050" s="317"/>
      <c r="F2050" s="317"/>
      <c r="G2050" s="317"/>
      <c r="H2050" s="317"/>
      <c r="I2050" s="317"/>
      <c r="J2050" s="317"/>
      <c r="K2050" s="317"/>
      <c r="L2050" s="179"/>
      <c r="M2050" s="179"/>
    </row>
    <row r="2051" spans="2:13" x14ac:dyDescent="0.2">
      <c r="B2051" s="317"/>
      <c r="C2051" s="317"/>
      <c r="D2051" s="317"/>
      <c r="E2051" s="317"/>
      <c r="F2051" s="317"/>
      <c r="G2051" s="317"/>
      <c r="H2051" s="317"/>
      <c r="I2051" s="317"/>
      <c r="J2051" s="317"/>
      <c r="K2051" s="317"/>
      <c r="L2051" s="179"/>
      <c r="M2051" s="179"/>
    </row>
    <row r="2052" spans="2:13" x14ac:dyDescent="0.2">
      <c r="B2052" s="317"/>
      <c r="C2052" s="317"/>
      <c r="D2052" s="317"/>
      <c r="E2052" s="317"/>
      <c r="F2052" s="317"/>
      <c r="G2052" s="317"/>
      <c r="H2052" s="317"/>
      <c r="I2052" s="317"/>
      <c r="J2052" s="317"/>
      <c r="K2052" s="317"/>
      <c r="L2052" s="179"/>
      <c r="M2052" s="179"/>
    </row>
    <row r="2053" spans="2:13" x14ac:dyDescent="0.2">
      <c r="B2053" s="317"/>
      <c r="C2053" s="317"/>
      <c r="D2053" s="317"/>
      <c r="E2053" s="317"/>
      <c r="F2053" s="317"/>
      <c r="G2053" s="317"/>
      <c r="H2053" s="317"/>
      <c r="I2053" s="317"/>
      <c r="J2053" s="317"/>
      <c r="K2053" s="317"/>
      <c r="L2053" s="179"/>
      <c r="M2053" s="179"/>
    </row>
    <row r="2054" spans="2:13" x14ac:dyDescent="0.2">
      <c r="B2054" s="317"/>
      <c r="C2054" s="317"/>
      <c r="D2054" s="317"/>
      <c r="E2054" s="317"/>
      <c r="F2054" s="317"/>
      <c r="G2054" s="317"/>
      <c r="H2054" s="317"/>
      <c r="I2054" s="317"/>
      <c r="J2054" s="317"/>
      <c r="K2054" s="317"/>
      <c r="L2054" s="179"/>
      <c r="M2054" s="179"/>
    </row>
    <row r="2055" spans="2:13" x14ac:dyDescent="0.2">
      <c r="B2055" s="317"/>
      <c r="C2055" s="317"/>
      <c r="D2055" s="317"/>
      <c r="E2055" s="317"/>
      <c r="F2055" s="317"/>
      <c r="G2055" s="317"/>
      <c r="H2055" s="317"/>
      <c r="I2055" s="317"/>
      <c r="J2055" s="317"/>
      <c r="K2055" s="317"/>
      <c r="L2055" s="179"/>
      <c r="M2055" s="179"/>
    </row>
    <row r="2056" spans="2:13" x14ac:dyDescent="0.2">
      <c r="B2056" s="317"/>
      <c r="C2056" s="317"/>
      <c r="D2056" s="317"/>
      <c r="E2056" s="317"/>
      <c r="F2056" s="317"/>
      <c r="G2056" s="317"/>
      <c r="H2056" s="317"/>
      <c r="I2056" s="317"/>
      <c r="J2056" s="317"/>
      <c r="K2056" s="317"/>
      <c r="L2056" s="179"/>
      <c r="M2056" s="179"/>
    </row>
    <row r="2057" spans="2:13" x14ac:dyDescent="0.2">
      <c r="B2057" s="317"/>
      <c r="C2057" s="317"/>
      <c r="D2057" s="317"/>
      <c r="E2057" s="317"/>
      <c r="F2057" s="317"/>
      <c r="G2057" s="317"/>
      <c r="H2057" s="317"/>
      <c r="I2057" s="317"/>
      <c r="J2057" s="317"/>
      <c r="K2057" s="317"/>
      <c r="L2057" s="179"/>
      <c r="M2057" s="179"/>
    </row>
    <row r="2058" spans="2:13" x14ac:dyDescent="0.2">
      <c r="B2058" s="317"/>
      <c r="C2058" s="317"/>
      <c r="D2058" s="317"/>
      <c r="E2058" s="317"/>
      <c r="F2058" s="317"/>
      <c r="G2058" s="317"/>
      <c r="H2058" s="317"/>
      <c r="I2058" s="317"/>
      <c r="J2058" s="317"/>
      <c r="K2058" s="317"/>
      <c r="L2058" s="179"/>
      <c r="M2058" s="179"/>
    </row>
    <row r="2059" spans="2:13" x14ac:dyDescent="0.2">
      <c r="B2059" s="317"/>
      <c r="C2059" s="317"/>
      <c r="D2059" s="317"/>
      <c r="E2059" s="317"/>
      <c r="F2059" s="317"/>
      <c r="G2059" s="317"/>
      <c r="H2059" s="317"/>
      <c r="I2059" s="317"/>
      <c r="J2059" s="317"/>
      <c r="K2059" s="317"/>
      <c r="L2059" s="179"/>
      <c r="M2059" s="179"/>
    </row>
    <row r="2060" spans="2:13" x14ac:dyDescent="0.2">
      <c r="B2060" s="317"/>
      <c r="C2060" s="317"/>
      <c r="D2060" s="317"/>
      <c r="E2060" s="317"/>
      <c r="F2060" s="317"/>
      <c r="G2060" s="317"/>
      <c r="H2060" s="317"/>
      <c r="I2060" s="317"/>
      <c r="J2060" s="317"/>
      <c r="K2060" s="317"/>
      <c r="L2060" s="179"/>
      <c r="M2060" s="179"/>
    </row>
    <row r="2061" spans="2:13" x14ac:dyDescent="0.2">
      <c r="B2061" s="317"/>
      <c r="C2061" s="317"/>
      <c r="D2061" s="317"/>
      <c r="E2061" s="317"/>
      <c r="F2061" s="317"/>
      <c r="G2061" s="317"/>
      <c r="H2061" s="317"/>
      <c r="I2061" s="317"/>
      <c r="J2061" s="317"/>
      <c r="K2061" s="317"/>
      <c r="L2061" s="179"/>
      <c r="M2061" s="179"/>
    </row>
    <row r="2062" spans="2:13" x14ac:dyDescent="0.2">
      <c r="B2062" s="317"/>
      <c r="C2062" s="317"/>
      <c r="D2062" s="317"/>
      <c r="E2062" s="317"/>
      <c r="F2062" s="317"/>
      <c r="G2062" s="317"/>
      <c r="H2062" s="317"/>
      <c r="I2062" s="317"/>
      <c r="J2062" s="317"/>
      <c r="K2062" s="317"/>
      <c r="L2062" s="179"/>
      <c r="M2062" s="179"/>
    </row>
    <row r="2063" spans="2:13" x14ac:dyDescent="0.2">
      <c r="B2063" s="317"/>
      <c r="C2063" s="317"/>
      <c r="D2063" s="317"/>
      <c r="E2063" s="317"/>
      <c r="F2063" s="317"/>
      <c r="G2063" s="317"/>
      <c r="H2063" s="317"/>
      <c r="I2063" s="317"/>
      <c r="J2063" s="317"/>
      <c r="K2063" s="317"/>
      <c r="L2063" s="179"/>
      <c r="M2063" s="179"/>
    </row>
    <row r="2064" spans="2:13" x14ac:dyDescent="0.2">
      <c r="B2064" s="317"/>
      <c r="C2064" s="317"/>
      <c r="D2064" s="317"/>
      <c r="E2064" s="317"/>
      <c r="F2064" s="317"/>
      <c r="G2064" s="317"/>
      <c r="H2064" s="317"/>
      <c r="I2064" s="317"/>
      <c r="J2064" s="317"/>
      <c r="K2064" s="317"/>
      <c r="L2064" s="179"/>
      <c r="M2064" s="179"/>
    </row>
    <row r="2065" spans="2:13" x14ac:dyDescent="0.2">
      <c r="B2065" s="317"/>
      <c r="C2065" s="317"/>
      <c r="D2065" s="317"/>
      <c r="E2065" s="317"/>
      <c r="F2065" s="317"/>
      <c r="G2065" s="317"/>
      <c r="H2065" s="317"/>
      <c r="I2065" s="317"/>
      <c r="J2065" s="317"/>
      <c r="K2065" s="317"/>
      <c r="L2065" s="179"/>
      <c r="M2065" s="179"/>
    </row>
    <row r="2066" spans="2:13" x14ac:dyDescent="0.2">
      <c r="B2066" s="317"/>
      <c r="C2066" s="317"/>
      <c r="D2066" s="317"/>
      <c r="E2066" s="317"/>
      <c r="F2066" s="317"/>
      <c r="G2066" s="317"/>
      <c r="H2066" s="317"/>
      <c r="I2066" s="317"/>
      <c r="J2066" s="317"/>
      <c r="K2066" s="317"/>
      <c r="L2066" s="179"/>
      <c r="M2066" s="179"/>
    </row>
    <row r="2067" spans="2:13" x14ac:dyDescent="0.2">
      <c r="B2067" s="317"/>
      <c r="C2067" s="317"/>
      <c r="D2067" s="317"/>
      <c r="E2067" s="317"/>
      <c r="F2067" s="317"/>
      <c r="G2067" s="317"/>
      <c r="H2067" s="317"/>
      <c r="I2067" s="317"/>
      <c r="J2067" s="317"/>
      <c r="K2067" s="317"/>
      <c r="L2067" s="179"/>
      <c r="M2067" s="179"/>
    </row>
    <row r="2068" spans="2:13" x14ac:dyDescent="0.2">
      <c r="B2068" s="317"/>
      <c r="C2068" s="317"/>
      <c r="D2068" s="317"/>
      <c r="E2068" s="317"/>
      <c r="F2068" s="317"/>
      <c r="G2068" s="317"/>
      <c r="H2068" s="317"/>
      <c r="I2068" s="317"/>
      <c r="J2068" s="317"/>
      <c r="K2068" s="317"/>
      <c r="L2068" s="179"/>
      <c r="M2068" s="179"/>
    </row>
    <row r="2069" spans="2:13" x14ac:dyDescent="0.2">
      <c r="B2069" s="317"/>
      <c r="C2069" s="317"/>
      <c r="D2069" s="317"/>
      <c r="E2069" s="317"/>
      <c r="F2069" s="317"/>
      <c r="G2069" s="317"/>
      <c r="H2069" s="317"/>
      <c r="I2069" s="317"/>
      <c r="J2069" s="317"/>
      <c r="K2069" s="317"/>
      <c r="L2069" s="179"/>
      <c r="M2069" s="179"/>
    </row>
    <row r="2070" spans="2:13" x14ac:dyDescent="0.2">
      <c r="B2070" s="317"/>
      <c r="C2070" s="317"/>
      <c r="D2070" s="317"/>
      <c r="E2070" s="317"/>
      <c r="F2070" s="317"/>
      <c r="G2070" s="317"/>
      <c r="H2070" s="317"/>
      <c r="I2070" s="317"/>
      <c r="J2070" s="317"/>
      <c r="K2070" s="317"/>
      <c r="L2070" s="179"/>
      <c r="M2070" s="179"/>
    </row>
    <row r="2071" spans="2:13" x14ac:dyDescent="0.2">
      <c r="B2071" s="317"/>
      <c r="C2071" s="317"/>
      <c r="D2071" s="317"/>
      <c r="E2071" s="317"/>
      <c r="F2071" s="317"/>
      <c r="G2071" s="317"/>
      <c r="H2071" s="317"/>
      <c r="I2071" s="317"/>
      <c r="J2071" s="317"/>
      <c r="K2071" s="317"/>
      <c r="L2071" s="179"/>
      <c r="M2071" s="179"/>
    </row>
    <row r="2072" spans="2:13" x14ac:dyDescent="0.2">
      <c r="B2072" s="317"/>
      <c r="C2072" s="317"/>
      <c r="D2072" s="317"/>
      <c r="E2072" s="317"/>
      <c r="F2072" s="317"/>
      <c r="G2072" s="317"/>
      <c r="H2072" s="317"/>
      <c r="I2072" s="317"/>
      <c r="J2072" s="317"/>
      <c r="K2072" s="317"/>
      <c r="L2072" s="179"/>
      <c r="M2072" s="179"/>
    </row>
    <row r="2073" spans="2:13" x14ac:dyDescent="0.2">
      <c r="B2073" s="317"/>
      <c r="C2073" s="317"/>
      <c r="D2073" s="317"/>
      <c r="E2073" s="317"/>
      <c r="F2073" s="317"/>
      <c r="G2073" s="317"/>
      <c r="H2073" s="317"/>
      <c r="I2073" s="317"/>
      <c r="J2073" s="317"/>
      <c r="K2073" s="317"/>
      <c r="L2073" s="179"/>
      <c r="M2073" s="179"/>
    </row>
    <row r="2074" spans="2:13" x14ac:dyDescent="0.2">
      <c r="B2074" s="317"/>
      <c r="C2074" s="317"/>
      <c r="D2074" s="317"/>
      <c r="E2074" s="317"/>
      <c r="F2074" s="317"/>
      <c r="G2074" s="317"/>
      <c r="H2074" s="317"/>
      <c r="I2074" s="317"/>
      <c r="J2074" s="317"/>
      <c r="K2074" s="317"/>
      <c r="L2074" s="179"/>
      <c r="M2074" s="179"/>
    </row>
    <row r="2075" spans="2:13" x14ac:dyDescent="0.2">
      <c r="B2075" s="317"/>
      <c r="C2075" s="317"/>
      <c r="D2075" s="317"/>
      <c r="E2075" s="317"/>
      <c r="F2075" s="317"/>
      <c r="G2075" s="317"/>
      <c r="H2075" s="317"/>
      <c r="I2075" s="317"/>
      <c r="J2075" s="317"/>
      <c r="K2075" s="317"/>
      <c r="L2075" s="179"/>
      <c r="M2075" s="179"/>
    </row>
    <row r="2076" spans="2:13" x14ac:dyDescent="0.2">
      <c r="B2076" s="317"/>
      <c r="C2076" s="317"/>
      <c r="D2076" s="317"/>
      <c r="E2076" s="317"/>
      <c r="F2076" s="317"/>
      <c r="G2076" s="317"/>
      <c r="H2076" s="317"/>
      <c r="I2076" s="317"/>
      <c r="J2076" s="317"/>
      <c r="K2076" s="317"/>
      <c r="L2076" s="179"/>
      <c r="M2076" s="179"/>
    </row>
    <row r="2077" spans="2:13" x14ac:dyDescent="0.2">
      <c r="B2077" s="317"/>
      <c r="C2077" s="317"/>
      <c r="D2077" s="317"/>
      <c r="E2077" s="317"/>
      <c r="F2077" s="317"/>
      <c r="G2077" s="317"/>
      <c r="H2077" s="317"/>
      <c r="I2077" s="317"/>
      <c r="J2077" s="317"/>
      <c r="K2077" s="317"/>
      <c r="L2077" s="179"/>
      <c r="M2077" s="179"/>
    </row>
    <row r="2078" spans="2:13" x14ac:dyDescent="0.2">
      <c r="B2078" s="317"/>
      <c r="C2078" s="317"/>
      <c r="D2078" s="317"/>
      <c r="E2078" s="317"/>
      <c r="F2078" s="317"/>
      <c r="G2078" s="317"/>
      <c r="H2078" s="317"/>
      <c r="I2078" s="317"/>
      <c r="J2078" s="317"/>
      <c r="K2078" s="317"/>
      <c r="L2078" s="179"/>
      <c r="M2078" s="179"/>
    </row>
    <row r="2079" spans="2:13" x14ac:dyDescent="0.2">
      <c r="B2079" s="317"/>
      <c r="C2079" s="317"/>
      <c r="D2079" s="317"/>
      <c r="E2079" s="317"/>
      <c r="F2079" s="317"/>
      <c r="G2079" s="317"/>
      <c r="H2079" s="317"/>
      <c r="I2079" s="317"/>
      <c r="J2079" s="317"/>
      <c r="K2079" s="317"/>
      <c r="L2079" s="179"/>
      <c r="M2079" s="179"/>
    </row>
    <row r="2080" spans="2:13" x14ac:dyDescent="0.2">
      <c r="B2080" s="317"/>
      <c r="C2080" s="317"/>
      <c r="D2080" s="317"/>
      <c r="E2080" s="317"/>
      <c r="F2080" s="317"/>
      <c r="G2080" s="317"/>
      <c r="H2080" s="317"/>
      <c r="I2080" s="317"/>
      <c r="J2080" s="317"/>
      <c r="K2080" s="317"/>
      <c r="L2080" s="179"/>
      <c r="M2080" s="179"/>
    </row>
    <row r="2081" spans="2:13" x14ac:dyDescent="0.2">
      <c r="B2081" s="317"/>
      <c r="C2081" s="317"/>
      <c r="D2081" s="317"/>
      <c r="E2081" s="317"/>
      <c r="F2081" s="317"/>
      <c r="G2081" s="317"/>
      <c r="H2081" s="317"/>
      <c r="I2081" s="317"/>
      <c r="J2081" s="317"/>
      <c r="K2081" s="317"/>
      <c r="L2081" s="179"/>
      <c r="M2081" s="179"/>
    </row>
    <row r="2082" spans="2:13" x14ac:dyDescent="0.2">
      <c r="B2082" s="317"/>
      <c r="C2082" s="317"/>
      <c r="D2082" s="317"/>
      <c r="E2082" s="317"/>
      <c r="F2082" s="317"/>
      <c r="G2082" s="317"/>
      <c r="H2082" s="317"/>
      <c r="I2082" s="317"/>
      <c r="J2082" s="317"/>
      <c r="K2082" s="317"/>
      <c r="L2082" s="179"/>
      <c r="M2082" s="179"/>
    </row>
    <row r="2083" spans="2:13" x14ac:dyDescent="0.2">
      <c r="B2083" s="317"/>
      <c r="C2083" s="317"/>
      <c r="D2083" s="317"/>
      <c r="E2083" s="317"/>
      <c r="F2083" s="317"/>
      <c r="G2083" s="317"/>
      <c r="H2083" s="317"/>
      <c r="I2083" s="317"/>
      <c r="J2083" s="317"/>
      <c r="K2083" s="317"/>
      <c r="L2083" s="179"/>
      <c r="M2083" s="179"/>
    </row>
    <row r="2084" spans="2:13" x14ac:dyDescent="0.2">
      <c r="B2084" s="317"/>
      <c r="C2084" s="317"/>
      <c r="D2084" s="317"/>
      <c r="E2084" s="317"/>
      <c r="F2084" s="317"/>
      <c r="G2084" s="317"/>
      <c r="H2084" s="317"/>
      <c r="I2084" s="317"/>
      <c r="J2084" s="317"/>
      <c r="K2084" s="317"/>
      <c r="L2084" s="179"/>
      <c r="M2084" s="179"/>
    </row>
    <row r="2085" spans="2:13" x14ac:dyDescent="0.2">
      <c r="B2085" s="317"/>
      <c r="C2085" s="317"/>
      <c r="D2085" s="317"/>
      <c r="E2085" s="317"/>
      <c r="F2085" s="317"/>
      <c r="G2085" s="317"/>
      <c r="H2085" s="317"/>
      <c r="I2085" s="317"/>
      <c r="J2085" s="317"/>
      <c r="K2085" s="317"/>
      <c r="L2085" s="179"/>
      <c r="M2085" s="179"/>
    </row>
    <row r="2086" spans="2:13" x14ac:dyDescent="0.2">
      <c r="B2086" s="317"/>
      <c r="C2086" s="317"/>
      <c r="D2086" s="317"/>
      <c r="E2086" s="317"/>
      <c r="F2086" s="317"/>
      <c r="G2086" s="317"/>
      <c r="H2086" s="317"/>
      <c r="I2086" s="317"/>
      <c r="J2086" s="317"/>
      <c r="K2086" s="317"/>
      <c r="L2086" s="179"/>
      <c r="M2086" s="179"/>
    </row>
    <row r="2087" spans="2:13" x14ac:dyDescent="0.2">
      <c r="B2087" s="317"/>
      <c r="C2087" s="317"/>
      <c r="D2087" s="317"/>
      <c r="E2087" s="317"/>
      <c r="F2087" s="317"/>
      <c r="G2087" s="317"/>
      <c r="H2087" s="317"/>
      <c r="I2087" s="317"/>
      <c r="J2087" s="317"/>
      <c r="K2087" s="317"/>
      <c r="L2087" s="179"/>
      <c r="M2087" s="179"/>
    </row>
    <row r="2088" spans="2:13" x14ac:dyDescent="0.2">
      <c r="B2088" s="317"/>
      <c r="C2088" s="317"/>
      <c r="D2088" s="317"/>
      <c r="E2088" s="317"/>
      <c r="F2088" s="317"/>
      <c r="G2088" s="317"/>
      <c r="H2088" s="317"/>
      <c r="I2088" s="317"/>
      <c r="J2088" s="317"/>
      <c r="K2088" s="317"/>
      <c r="L2088" s="179"/>
      <c r="M2088" s="179"/>
    </row>
    <row r="2089" spans="2:13" x14ac:dyDescent="0.2">
      <c r="B2089" s="317"/>
      <c r="C2089" s="317"/>
      <c r="D2089" s="317"/>
      <c r="E2089" s="317"/>
      <c r="F2089" s="317"/>
      <c r="G2089" s="317"/>
      <c r="H2089" s="317"/>
      <c r="I2089" s="317"/>
      <c r="J2089" s="317"/>
      <c r="K2089" s="317"/>
      <c r="L2089" s="179"/>
      <c r="M2089" s="179"/>
    </row>
    <row r="2090" spans="2:13" x14ac:dyDescent="0.2">
      <c r="B2090" s="317"/>
      <c r="C2090" s="317"/>
      <c r="D2090" s="317"/>
      <c r="E2090" s="317"/>
      <c r="F2090" s="317"/>
      <c r="G2090" s="317"/>
      <c r="H2090" s="317"/>
      <c r="I2090" s="317"/>
      <c r="J2090" s="317"/>
      <c r="K2090" s="317"/>
      <c r="L2090" s="179"/>
      <c r="M2090" s="179"/>
    </row>
    <row r="2091" spans="2:13" x14ac:dyDescent="0.2">
      <c r="B2091" s="317"/>
      <c r="C2091" s="317"/>
      <c r="D2091" s="317"/>
      <c r="E2091" s="317"/>
      <c r="F2091" s="317"/>
      <c r="G2091" s="317"/>
      <c r="H2091" s="317"/>
      <c r="I2091" s="317"/>
      <c r="J2091" s="317"/>
      <c r="K2091" s="317"/>
      <c r="L2091" s="179"/>
      <c r="M2091" s="179"/>
    </row>
    <row r="2092" spans="2:13" x14ac:dyDescent="0.2">
      <c r="B2092" s="317"/>
      <c r="C2092" s="317"/>
      <c r="D2092" s="317"/>
      <c r="E2092" s="317"/>
      <c r="F2092" s="317"/>
      <c r="G2092" s="317"/>
      <c r="H2092" s="317"/>
      <c r="I2092" s="317"/>
      <c r="J2092" s="317"/>
      <c r="K2092" s="317"/>
      <c r="L2092" s="179"/>
      <c r="M2092" s="179"/>
    </row>
    <row r="2093" spans="2:13" x14ac:dyDescent="0.2">
      <c r="B2093" s="317"/>
      <c r="C2093" s="317"/>
      <c r="D2093" s="317"/>
      <c r="E2093" s="317"/>
      <c r="F2093" s="317"/>
      <c r="G2093" s="317"/>
      <c r="H2093" s="317"/>
      <c r="I2093" s="317"/>
      <c r="J2093" s="317"/>
      <c r="K2093" s="317"/>
      <c r="L2093" s="179"/>
      <c r="M2093" s="179"/>
    </row>
    <row r="2094" spans="2:13" x14ac:dyDescent="0.2">
      <c r="B2094" s="317"/>
      <c r="C2094" s="317"/>
      <c r="D2094" s="317"/>
      <c r="E2094" s="317"/>
      <c r="F2094" s="317"/>
      <c r="G2094" s="317"/>
      <c r="H2094" s="317"/>
      <c r="I2094" s="317"/>
      <c r="J2094" s="317"/>
      <c r="K2094" s="317"/>
      <c r="L2094" s="179"/>
      <c r="M2094" s="179"/>
    </row>
    <row r="2095" spans="2:13" x14ac:dyDescent="0.2">
      <c r="B2095" s="317"/>
      <c r="C2095" s="317"/>
      <c r="D2095" s="317"/>
      <c r="E2095" s="317"/>
      <c r="F2095" s="317"/>
      <c r="G2095" s="317"/>
      <c r="H2095" s="317"/>
      <c r="I2095" s="317"/>
      <c r="J2095" s="317"/>
      <c r="K2095" s="317"/>
      <c r="L2095" s="179"/>
      <c r="M2095" s="179"/>
    </row>
    <row r="2096" spans="2:13" x14ac:dyDescent="0.2">
      <c r="B2096" s="317"/>
      <c r="C2096" s="317"/>
      <c r="D2096" s="317"/>
      <c r="E2096" s="317"/>
      <c r="F2096" s="317"/>
      <c r="G2096" s="317"/>
      <c r="H2096" s="317"/>
      <c r="I2096" s="317"/>
      <c r="J2096" s="317"/>
      <c r="K2096" s="317"/>
      <c r="L2096" s="179"/>
      <c r="M2096" s="179"/>
    </row>
    <row r="2097" spans="2:13" x14ac:dyDescent="0.2">
      <c r="B2097" s="317"/>
      <c r="C2097" s="317"/>
      <c r="D2097" s="317"/>
      <c r="E2097" s="317"/>
      <c r="F2097" s="317"/>
      <c r="G2097" s="317"/>
      <c r="H2097" s="317"/>
      <c r="I2097" s="317"/>
      <c r="J2097" s="317"/>
      <c r="K2097" s="317"/>
      <c r="L2097" s="179"/>
      <c r="M2097" s="179"/>
    </row>
    <row r="2098" spans="2:13" x14ac:dyDescent="0.2">
      <c r="B2098" s="317"/>
      <c r="C2098" s="317"/>
      <c r="D2098" s="317"/>
      <c r="E2098" s="317"/>
      <c r="F2098" s="317"/>
      <c r="G2098" s="317"/>
      <c r="H2098" s="317"/>
      <c r="I2098" s="317"/>
      <c r="J2098" s="317"/>
      <c r="K2098" s="317"/>
      <c r="L2098" s="179"/>
      <c r="M2098" s="179"/>
    </row>
    <row r="2099" spans="2:13" x14ac:dyDescent="0.2">
      <c r="B2099" s="317"/>
      <c r="C2099" s="317"/>
      <c r="D2099" s="317"/>
      <c r="E2099" s="317"/>
      <c r="F2099" s="317"/>
      <c r="G2099" s="317"/>
      <c r="H2099" s="317"/>
      <c r="I2099" s="317"/>
      <c r="J2099" s="317"/>
      <c r="K2099" s="317"/>
      <c r="L2099" s="179"/>
      <c r="M2099" s="179"/>
    </row>
    <row r="2100" spans="2:13" x14ac:dyDescent="0.2">
      <c r="B2100" s="317"/>
      <c r="C2100" s="317"/>
      <c r="D2100" s="317"/>
      <c r="E2100" s="317"/>
      <c r="F2100" s="317"/>
      <c r="G2100" s="317"/>
      <c r="H2100" s="317"/>
      <c r="I2100" s="317"/>
      <c r="J2100" s="317"/>
      <c r="K2100" s="317"/>
      <c r="L2100" s="179"/>
      <c r="M2100" s="179"/>
    </row>
    <row r="2101" spans="2:13" x14ac:dyDescent="0.2">
      <c r="B2101" s="317"/>
      <c r="C2101" s="317"/>
      <c r="D2101" s="317"/>
      <c r="E2101" s="317"/>
      <c r="F2101" s="317"/>
      <c r="G2101" s="317"/>
      <c r="H2101" s="317"/>
      <c r="I2101" s="317"/>
      <c r="J2101" s="317"/>
      <c r="K2101" s="317"/>
      <c r="L2101" s="179"/>
      <c r="M2101" s="179"/>
    </row>
    <row r="2102" spans="2:13" x14ac:dyDescent="0.2">
      <c r="B2102" s="317"/>
      <c r="C2102" s="317"/>
      <c r="D2102" s="317"/>
      <c r="E2102" s="317"/>
      <c r="F2102" s="317"/>
      <c r="G2102" s="317"/>
      <c r="H2102" s="317"/>
      <c r="I2102" s="317"/>
      <c r="J2102" s="317"/>
      <c r="K2102" s="317"/>
      <c r="L2102" s="179"/>
      <c r="M2102" s="179"/>
    </row>
    <row r="2103" spans="2:13" x14ac:dyDescent="0.2">
      <c r="B2103" s="317"/>
      <c r="C2103" s="317"/>
      <c r="D2103" s="317"/>
      <c r="E2103" s="317"/>
      <c r="F2103" s="317"/>
      <c r="G2103" s="317"/>
      <c r="H2103" s="317"/>
      <c r="I2103" s="317"/>
      <c r="J2103" s="317"/>
      <c r="K2103" s="317"/>
      <c r="L2103" s="179"/>
      <c r="M2103" s="179"/>
    </row>
    <row r="2104" spans="2:13" x14ac:dyDescent="0.2">
      <c r="B2104" s="317"/>
      <c r="C2104" s="317"/>
      <c r="D2104" s="317"/>
      <c r="E2104" s="317"/>
      <c r="F2104" s="317"/>
      <c r="G2104" s="317"/>
      <c r="H2104" s="317"/>
      <c r="I2104" s="317"/>
      <c r="J2104" s="317"/>
      <c r="K2104" s="317"/>
      <c r="L2104" s="179"/>
      <c r="M2104" s="179"/>
    </row>
    <row r="2105" spans="2:13" x14ac:dyDescent="0.2">
      <c r="B2105" s="317"/>
      <c r="C2105" s="317"/>
      <c r="D2105" s="317"/>
      <c r="E2105" s="317"/>
      <c r="F2105" s="317"/>
      <c r="G2105" s="317"/>
      <c r="H2105" s="317"/>
      <c r="I2105" s="317"/>
      <c r="J2105" s="317"/>
      <c r="K2105" s="317"/>
      <c r="L2105" s="179"/>
      <c r="M2105" s="179"/>
    </row>
    <row r="2106" spans="2:13" x14ac:dyDescent="0.2">
      <c r="B2106" s="317"/>
      <c r="C2106" s="317"/>
      <c r="D2106" s="317"/>
      <c r="E2106" s="317"/>
      <c r="F2106" s="317"/>
      <c r="G2106" s="317"/>
      <c r="H2106" s="317"/>
      <c r="I2106" s="317"/>
      <c r="J2106" s="317"/>
      <c r="K2106" s="317"/>
      <c r="L2106" s="179"/>
      <c r="M2106" s="179"/>
    </row>
    <row r="2107" spans="2:13" x14ac:dyDescent="0.2">
      <c r="B2107" s="317"/>
      <c r="C2107" s="317"/>
      <c r="D2107" s="317"/>
      <c r="E2107" s="317"/>
      <c r="F2107" s="317"/>
      <c r="G2107" s="317"/>
      <c r="H2107" s="317"/>
      <c r="I2107" s="317"/>
      <c r="J2107" s="317"/>
      <c r="K2107" s="317"/>
      <c r="L2107" s="179"/>
      <c r="M2107" s="179"/>
    </row>
    <row r="2108" spans="2:13" x14ac:dyDescent="0.2">
      <c r="B2108" s="317"/>
      <c r="C2108" s="317"/>
      <c r="D2108" s="317"/>
      <c r="E2108" s="317"/>
      <c r="F2108" s="317"/>
      <c r="G2108" s="317"/>
      <c r="H2108" s="317"/>
      <c r="I2108" s="317"/>
      <c r="J2108" s="317"/>
      <c r="K2108" s="317"/>
      <c r="L2108" s="179"/>
      <c r="M2108" s="179"/>
    </row>
    <row r="2109" spans="2:13" x14ac:dyDescent="0.2">
      <c r="B2109" s="317"/>
      <c r="C2109" s="317"/>
      <c r="D2109" s="317"/>
      <c r="E2109" s="317"/>
      <c r="F2109" s="317"/>
      <c r="G2109" s="317"/>
      <c r="H2109" s="317"/>
      <c r="I2109" s="317"/>
      <c r="J2109" s="317"/>
      <c r="K2109" s="317"/>
      <c r="L2109" s="179"/>
      <c r="M2109" s="179"/>
    </row>
    <row r="2110" spans="2:13" x14ac:dyDescent="0.2">
      <c r="B2110" s="317"/>
      <c r="C2110" s="317"/>
      <c r="D2110" s="317"/>
      <c r="E2110" s="317"/>
      <c r="F2110" s="317"/>
      <c r="G2110" s="317"/>
      <c r="H2110" s="317"/>
      <c r="I2110" s="317"/>
      <c r="J2110" s="317"/>
      <c r="K2110" s="317"/>
      <c r="L2110" s="179"/>
      <c r="M2110" s="179"/>
    </row>
    <row r="2111" spans="2:13" x14ac:dyDescent="0.2">
      <c r="B2111" s="317"/>
      <c r="C2111" s="317"/>
      <c r="D2111" s="317"/>
      <c r="E2111" s="317"/>
      <c r="F2111" s="317"/>
      <c r="G2111" s="317"/>
      <c r="H2111" s="317"/>
      <c r="I2111" s="317"/>
      <c r="J2111" s="317"/>
      <c r="K2111" s="317"/>
      <c r="L2111" s="179"/>
      <c r="M2111" s="179"/>
    </row>
    <row r="2112" spans="2:13" x14ac:dyDescent="0.2">
      <c r="B2112" s="317"/>
      <c r="C2112" s="317"/>
      <c r="D2112" s="317"/>
      <c r="E2112" s="317"/>
      <c r="F2112" s="317"/>
      <c r="G2112" s="317"/>
      <c r="H2112" s="317"/>
      <c r="I2112" s="317"/>
      <c r="J2112" s="317"/>
      <c r="K2112" s="317"/>
      <c r="L2112" s="179"/>
      <c r="M2112" s="179"/>
    </row>
    <row r="2113" spans="2:13" x14ac:dyDescent="0.2">
      <c r="B2113" s="317"/>
      <c r="C2113" s="317"/>
      <c r="D2113" s="317"/>
      <c r="E2113" s="317"/>
      <c r="F2113" s="317"/>
      <c r="G2113" s="317"/>
      <c r="H2113" s="317"/>
      <c r="I2113" s="317"/>
      <c r="J2113" s="317"/>
      <c r="K2113" s="317"/>
      <c r="L2113" s="179"/>
      <c r="M2113" s="179"/>
    </row>
    <row r="2114" spans="2:13" x14ac:dyDescent="0.2">
      <c r="B2114" s="317"/>
      <c r="C2114" s="317"/>
      <c r="D2114" s="317"/>
      <c r="E2114" s="317"/>
      <c r="F2114" s="317"/>
      <c r="G2114" s="317"/>
      <c r="H2114" s="317"/>
      <c r="I2114" s="317"/>
      <c r="J2114" s="317"/>
      <c r="K2114" s="317"/>
      <c r="L2114" s="179"/>
      <c r="M2114" s="179"/>
    </row>
    <row r="2115" spans="2:13" x14ac:dyDescent="0.2">
      <c r="B2115" s="317"/>
      <c r="C2115" s="317"/>
      <c r="D2115" s="317"/>
      <c r="E2115" s="317"/>
      <c r="F2115" s="317"/>
      <c r="G2115" s="317"/>
      <c r="H2115" s="317"/>
      <c r="I2115" s="317"/>
      <c r="J2115" s="317"/>
      <c r="K2115" s="317"/>
      <c r="L2115" s="179"/>
      <c r="M2115" s="179"/>
    </row>
    <row r="2116" spans="2:13" x14ac:dyDescent="0.2">
      <c r="B2116" s="317"/>
      <c r="C2116" s="317"/>
      <c r="D2116" s="317"/>
      <c r="E2116" s="317"/>
      <c r="F2116" s="317"/>
      <c r="G2116" s="317"/>
      <c r="H2116" s="317"/>
      <c r="I2116" s="317"/>
      <c r="J2116" s="317"/>
      <c r="K2116" s="317"/>
      <c r="L2116" s="179"/>
      <c r="M2116" s="179"/>
    </row>
    <row r="2117" spans="2:13" x14ac:dyDescent="0.2">
      <c r="B2117" s="317"/>
      <c r="C2117" s="317"/>
      <c r="D2117" s="317"/>
      <c r="E2117" s="317"/>
      <c r="F2117" s="317"/>
      <c r="G2117" s="317"/>
      <c r="H2117" s="317"/>
      <c r="I2117" s="317"/>
      <c r="J2117" s="317"/>
      <c r="K2117" s="317"/>
      <c r="L2117" s="179"/>
      <c r="M2117" s="179"/>
    </row>
    <row r="2118" spans="2:13" x14ac:dyDescent="0.2">
      <c r="B2118" s="317"/>
      <c r="C2118" s="317"/>
      <c r="D2118" s="317"/>
      <c r="E2118" s="317"/>
      <c r="F2118" s="317"/>
      <c r="G2118" s="317"/>
      <c r="H2118" s="317"/>
      <c r="I2118" s="317"/>
      <c r="J2118" s="317"/>
      <c r="K2118" s="317"/>
      <c r="L2118" s="179"/>
      <c r="M2118" s="179"/>
    </row>
    <row r="2119" spans="2:13" x14ac:dyDescent="0.2">
      <c r="B2119" s="317"/>
      <c r="C2119" s="317"/>
      <c r="D2119" s="317"/>
      <c r="E2119" s="317"/>
      <c r="F2119" s="317"/>
      <c r="G2119" s="317"/>
      <c r="H2119" s="317"/>
      <c r="I2119" s="317"/>
      <c r="J2119" s="317"/>
      <c r="K2119" s="317"/>
      <c r="L2119" s="179"/>
      <c r="M2119" s="179"/>
    </row>
    <row r="2120" spans="2:13" x14ac:dyDescent="0.2">
      <c r="B2120" s="317"/>
      <c r="C2120" s="317"/>
      <c r="D2120" s="317"/>
      <c r="E2120" s="317"/>
      <c r="F2120" s="317"/>
      <c r="G2120" s="317"/>
      <c r="H2120" s="317"/>
      <c r="I2120" s="317"/>
      <c r="J2120" s="317"/>
      <c r="K2120" s="317"/>
      <c r="L2120" s="179"/>
      <c r="M2120" s="179"/>
    </row>
    <row r="2121" spans="2:13" x14ac:dyDescent="0.2">
      <c r="B2121" s="317"/>
      <c r="C2121" s="317"/>
      <c r="D2121" s="317"/>
      <c r="E2121" s="317"/>
      <c r="F2121" s="317"/>
      <c r="G2121" s="317"/>
      <c r="H2121" s="317"/>
      <c r="I2121" s="317"/>
      <c r="J2121" s="317"/>
      <c r="K2121" s="317"/>
      <c r="L2121" s="179"/>
      <c r="M2121" s="179"/>
    </row>
    <row r="2122" spans="2:13" x14ac:dyDescent="0.2">
      <c r="B2122" s="317"/>
      <c r="C2122" s="317"/>
      <c r="D2122" s="317"/>
      <c r="E2122" s="317"/>
      <c r="F2122" s="317"/>
      <c r="G2122" s="317"/>
      <c r="H2122" s="317"/>
      <c r="I2122" s="317"/>
      <c r="J2122" s="317"/>
      <c r="K2122" s="317"/>
      <c r="L2122" s="179"/>
      <c r="M2122" s="179"/>
    </row>
    <row r="2123" spans="2:13" x14ac:dyDescent="0.2">
      <c r="B2123" s="317"/>
      <c r="C2123" s="317"/>
      <c r="D2123" s="317"/>
      <c r="E2123" s="317"/>
      <c r="F2123" s="317"/>
      <c r="G2123" s="317"/>
      <c r="H2123" s="317"/>
      <c r="I2123" s="317"/>
      <c r="J2123" s="317"/>
      <c r="K2123" s="317"/>
      <c r="L2123" s="179"/>
      <c r="M2123" s="179"/>
    </row>
    <row r="2124" spans="2:13" x14ac:dyDescent="0.2">
      <c r="B2124" s="317"/>
      <c r="C2124" s="317"/>
      <c r="D2124" s="317"/>
      <c r="E2124" s="317"/>
      <c r="F2124" s="317"/>
      <c r="G2124" s="317"/>
      <c r="H2124" s="317"/>
      <c r="I2124" s="317"/>
      <c r="J2124" s="317"/>
      <c r="K2124" s="317"/>
      <c r="L2124" s="179"/>
      <c r="M2124" s="179"/>
    </row>
    <row r="2125" spans="2:13" x14ac:dyDescent="0.2">
      <c r="B2125" s="317"/>
      <c r="C2125" s="317"/>
      <c r="D2125" s="317"/>
      <c r="E2125" s="317"/>
      <c r="F2125" s="317"/>
      <c r="G2125" s="317"/>
      <c r="H2125" s="317"/>
      <c r="I2125" s="317"/>
      <c r="J2125" s="317"/>
      <c r="K2125" s="317"/>
      <c r="L2125" s="179"/>
      <c r="M2125" s="179"/>
    </row>
    <row r="2126" spans="2:13" x14ac:dyDescent="0.2">
      <c r="B2126" s="317"/>
      <c r="C2126" s="317"/>
      <c r="D2126" s="317"/>
      <c r="E2126" s="317"/>
      <c r="F2126" s="317"/>
      <c r="G2126" s="317"/>
      <c r="H2126" s="317"/>
      <c r="I2126" s="317"/>
      <c r="J2126" s="317"/>
      <c r="K2126" s="317"/>
      <c r="L2126" s="179"/>
      <c r="M2126" s="179"/>
    </row>
    <row r="2127" spans="2:13" x14ac:dyDescent="0.2">
      <c r="B2127" s="317"/>
      <c r="C2127" s="317"/>
      <c r="D2127" s="317"/>
      <c r="E2127" s="317"/>
      <c r="F2127" s="317"/>
      <c r="G2127" s="317"/>
      <c r="H2127" s="317"/>
      <c r="I2127" s="317"/>
      <c r="J2127" s="317"/>
      <c r="K2127" s="317"/>
      <c r="L2127" s="179"/>
      <c r="M2127" s="179"/>
    </row>
    <row r="2128" spans="2:13" x14ac:dyDescent="0.2">
      <c r="B2128" s="317"/>
      <c r="C2128" s="317"/>
      <c r="D2128" s="317"/>
      <c r="E2128" s="317"/>
      <c r="F2128" s="317"/>
      <c r="G2128" s="317"/>
      <c r="H2128" s="317"/>
      <c r="I2128" s="317"/>
      <c r="J2128" s="317"/>
      <c r="K2128" s="317"/>
      <c r="L2128" s="179"/>
      <c r="M2128" s="179"/>
    </row>
    <row r="2129" spans="2:13" x14ac:dyDescent="0.2">
      <c r="B2129" s="317"/>
      <c r="C2129" s="317"/>
      <c r="D2129" s="317"/>
      <c r="E2129" s="317"/>
      <c r="F2129" s="317"/>
      <c r="G2129" s="317"/>
      <c r="H2129" s="317"/>
      <c r="I2129" s="317"/>
      <c r="J2129" s="317"/>
      <c r="K2129" s="317"/>
      <c r="L2129" s="179"/>
      <c r="M2129" s="179"/>
    </row>
    <row r="2130" spans="2:13" x14ac:dyDescent="0.2">
      <c r="B2130" s="317"/>
      <c r="C2130" s="317"/>
      <c r="D2130" s="317"/>
      <c r="E2130" s="317"/>
      <c r="F2130" s="317"/>
      <c r="G2130" s="317"/>
      <c r="H2130" s="317"/>
      <c r="I2130" s="317"/>
      <c r="J2130" s="317"/>
      <c r="K2130" s="317"/>
      <c r="L2130" s="179"/>
      <c r="M2130" s="179"/>
    </row>
    <row r="2131" spans="2:13" x14ac:dyDescent="0.2">
      <c r="B2131" s="317"/>
      <c r="C2131" s="317"/>
      <c r="D2131" s="317"/>
      <c r="E2131" s="317"/>
      <c r="F2131" s="317"/>
      <c r="G2131" s="317"/>
      <c r="H2131" s="317"/>
      <c r="I2131" s="317"/>
      <c r="J2131" s="317"/>
      <c r="K2131" s="317"/>
      <c r="L2131" s="179"/>
      <c r="M2131" s="179"/>
    </row>
    <row r="2132" spans="2:13" x14ac:dyDescent="0.2">
      <c r="B2132" s="317"/>
      <c r="C2132" s="317"/>
      <c r="D2132" s="317"/>
      <c r="E2132" s="317"/>
      <c r="F2132" s="317"/>
      <c r="G2132" s="317"/>
      <c r="H2132" s="317"/>
      <c r="I2132" s="317"/>
      <c r="J2132" s="317"/>
      <c r="K2132" s="317"/>
      <c r="L2132" s="179"/>
      <c r="M2132" s="179"/>
    </row>
    <row r="2133" spans="2:13" x14ac:dyDescent="0.2">
      <c r="B2133" s="317"/>
      <c r="C2133" s="317"/>
      <c r="D2133" s="317"/>
      <c r="E2133" s="317"/>
      <c r="F2133" s="317"/>
      <c r="G2133" s="317"/>
      <c r="H2133" s="317"/>
      <c r="I2133" s="317"/>
      <c r="J2133" s="317"/>
      <c r="K2133" s="317"/>
      <c r="L2133" s="179"/>
      <c r="M2133" s="179"/>
    </row>
    <row r="2134" spans="2:13" x14ac:dyDescent="0.2">
      <c r="B2134" s="317"/>
      <c r="C2134" s="317"/>
      <c r="D2134" s="317"/>
      <c r="E2134" s="317"/>
      <c r="F2134" s="317"/>
      <c r="G2134" s="317"/>
      <c r="H2134" s="317"/>
      <c r="I2134" s="317"/>
      <c r="J2134" s="317"/>
      <c r="K2134" s="317"/>
      <c r="L2134" s="179"/>
      <c r="M2134" s="179"/>
    </row>
    <row r="2135" spans="2:13" x14ac:dyDescent="0.2">
      <c r="B2135" s="317"/>
      <c r="C2135" s="317"/>
      <c r="D2135" s="317"/>
      <c r="E2135" s="317"/>
      <c r="F2135" s="317"/>
      <c r="G2135" s="317"/>
      <c r="H2135" s="317"/>
      <c r="I2135" s="317"/>
      <c r="J2135" s="317"/>
      <c r="K2135" s="317"/>
      <c r="L2135" s="179"/>
      <c r="M2135" s="179"/>
    </row>
    <row r="2136" spans="2:13" x14ac:dyDescent="0.2">
      <c r="B2136" s="317"/>
      <c r="C2136" s="317"/>
      <c r="D2136" s="317"/>
      <c r="E2136" s="317"/>
      <c r="F2136" s="317"/>
      <c r="G2136" s="317"/>
      <c r="H2136" s="317"/>
      <c r="I2136" s="317"/>
      <c r="J2136" s="317"/>
      <c r="K2136" s="317"/>
      <c r="L2136" s="179"/>
      <c r="M2136" s="179"/>
    </row>
    <row r="2137" spans="2:13" x14ac:dyDescent="0.2">
      <c r="B2137" s="317"/>
      <c r="C2137" s="317"/>
      <c r="D2137" s="317"/>
      <c r="E2137" s="317"/>
      <c r="F2137" s="317"/>
      <c r="G2137" s="317"/>
      <c r="H2137" s="317"/>
      <c r="I2137" s="317"/>
      <c r="J2137" s="317"/>
      <c r="K2137" s="317"/>
      <c r="L2137" s="179"/>
      <c r="M2137" s="179"/>
    </row>
    <row r="2138" spans="2:13" x14ac:dyDescent="0.2">
      <c r="B2138" s="317"/>
      <c r="C2138" s="317"/>
      <c r="D2138" s="317"/>
      <c r="E2138" s="317"/>
      <c r="F2138" s="317"/>
      <c r="G2138" s="317"/>
      <c r="H2138" s="317"/>
      <c r="I2138" s="317"/>
      <c r="J2138" s="317"/>
      <c r="K2138" s="317"/>
      <c r="L2138" s="179"/>
      <c r="M2138" s="179"/>
    </row>
    <row r="2139" spans="2:13" x14ac:dyDescent="0.2">
      <c r="B2139" s="317"/>
      <c r="C2139" s="317"/>
      <c r="D2139" s="317"/>
      <c r="E2139" s="317"/>
      <c r="F2139" s="317"/>
      <c r="G2139" s="317"/>
      <c r="H2139" s="317"/>
      <c r="I2139" s="317"/>
      <c r="J2139" s="317"/>
      <c r="K2139" s="317"/>
      <c r="L2139" s="179"/>
      <c r="M2139" s="179"/>
    </row>
    <row r="2140" spans="2:13" x14ac:dyDescent="0.2">
      <c r="B2140" s="317"/>
      <c r="C2140" s="317"/>
      <c r="D2140" s="317"/>
      <c r="E2140" s="317"/>
      <c r="F2140" s="317"/>
      <c r="G2140" s="317"/>
      <c r="H2140" s="317"/>
      <c r="I2140" s="317"/>
      <c r="J2140" s="317"/>
      <c r="K2140" s="317"/>
      <c r="L2140" s="179"/>
      <c r="M2140" s="179"/>
    </row>
    <row r="2141" spans="2:13" x14ac:dyDescent="0.2">
      <c r="B2141" s="317"/>
      <c r="C2141" s="317"/>
      <c r="D2141" s="317"/>
      <c r="E2141" s="317"/>
      <c r="F2141" s="317"/>
      <c r="G2141" s="317"/>
      <c r="H2141" s="317"/>
      <c r="I2141" s="317"/>
      <c r="J2141" s="317"/>
      <c r="K2141" s="317"/>
      <c r="L2141" s="179"/>
      <c r="M2141" s="179"/>
    </row>
    <row r="2142" spans="2:13" x14ac:dyDescent="0.2">
      <c r="B2142" s="317"/>
      <c r="C2142" s="317"/>
      <c r="D2142" s="317"/>
      <c r="E2142" s="317"/>
      <c r="F2142" s="317"/>
      <c r="G2142" s="317"/>
      <c r="H2142" s="317"/>
      <c r="I2142" s="317"/>
      <c r="J2142" s="317"/>
      <c r="K2142" s="317"/>
      <c r="L2142" s="179"/>
      <c r="M2142" s="179"/>
    </row>
    <row r="2143" spans="2:13" x14ac:dyDescent="0.2">
      <c r="B2143" s="317"/>
      <c r="C2143" s="317"/>
      <c r="D2143" s="317"/>
      <c r="E2143" s="317"/>
      <c r="F2143" s="317"/>
      <c r="G2143" s="317"/>
      <c r="H2143" s="317"/>
      <c r="I2143" s="317"/>
      <c r="J2143" s="317"/>
      <c r="K2143" s="317"/>
      <c r="L2143" s="179"/>
      <c r="M2143" s="179"/>
    </row>
    <row r="2144" spans="2:13" x14ac:dyDescent="0.2">
      <c r="B2144" s="317"/>
      <c r="C2144" s="317"/>
      <c r="D2144" s="317"/>
      <c r="E2144" s="317"/>
      <c r="F2144" s="317"/>
      <c r="G2144" s="317"/>
      <c r="H2144" s="317"/>
      <c r="I2144" s="317"/>
      <c r="J2144" s="317"/>
      <c r="K2144" s="317"/>
      <c r="L2144" s="179"/>
      <c r="M2144" s="179"/>
    </row>
    <row r="2145" spans="2:13" x14ac:dyDescent="0.2">
      <c r="B2145" s="317"/>
      <c r="C2145" s="317"/>
      <c r="D2145" s="317"/>
      <c r="E2145" s="317"/>
      <c r="F2145" s="317"/>
      <c r="G2145" s="317"/>
      <c r="H2145" s="317"/>
      <c r="I2145" s="317"/>
      <c r="J2145" s="317"/>
      <c r="K2145" s="317"/>
      <c r="L2145" s="179"/>
      <c r="M2145" s="179"/>
    </row>
    <row r="2146" spans="2:13" x14ac:dyDescent="0.2">
      <c r="B2146" s="317"/>
      <c r="C2146" s="317"/>
      <c r="D2146" s="317"/>
      <c r="E2146" s="317"/>
      <c r="F2146" s="317"/>
      <c r="G2146" s="317"/>
      <c r="H2146" s="317"/>
      <c r="I2146" s="317"/>
      <c r="J2146" s="317"/>
      <c r="K2146" s="317"/>
      <c r="L2146" s="179"/>
      <c r="M2146" s="179"/>
    </row>
    <row r="2147" spans="2:13" x14ac:dyDescent="0.2">
      <c r="B2147" s="317"/>
      <c r="C2147" s="317"/>
      <c r="D2147" s="317"/>
      <c r="E2147" s="317"/>
      <c r="F2147" s="317"/>
      <c r="G2147" s="317"/>
      <c r="H2147" s="317"/>
      <c r="I2147" s="317"/>
      <c r="J2147" s="317"/>
      <c r="K2147" s="317"/>
      <c r="L2147" s="179"/>
      <c r="M2147" s="179"/>
    </row>
    <row r="2148" spans="2:13" x14ac:dyDescent="0.2">
      <c r="B2148" s="317"/>
      <c r="C2148" s="317"/>
      <c r="D2148" s="317"/>
      <c r="E2148" s="317"/>
      <c r="F2148" s="317"/>
      <c r="G2148" s="317"/>
      <c r="H2148" s="317"/>
      <c r="I2148" s="317"/>
      <c r="J2148" s="317"/>
      <c r="K2148" s="317"/>
      <c r="L2148" s="179"/>
      <c r="M2148" s="179"/>
    </row>
    <row r="2149" spans="2:13" x14ac:dyDescent="0.2">
      <c r="B2149" s="317"/>
      <c r="C2149" s="317"/>
      <c r="D2149" s="317"/>
      <c r="E2149" s="317"/>
      <c r="F2149" s="317"/>
      <c r="G2149" s="317"/>
      <c r="H2149" s="317"/>
      <c r="I2149" s="317"/>
      <c r="J2149" s="317"/>
      <c r="K2149" s="317"/>
      <c r="L2149" s="179"/>
      <c r="M2149" s="179"/>
    </row>
    <row r="2150" spans="2:13" x14ac:dyDescent="0.2">
      <c r="B2150" s="317"/>
      <c r="C2150" s="317"/>
      <c r="D2150" s="317"/>
      <c r="E2150" s="317"/>
      <c r="F2150" s="317"/>
      <c r="G2150" s="317"/>
      <c r="H2150" s="317"/>
      <c r="I2150" s="317"/>
      <c r="J2150" s="317"/>
      <c r="K2150" s="317"/>
      <c r="L2150" s="179"/>
      <c r="M2150" s="179"/>
    </row>
    <row r="2151" spans="2:13" x14ac:dyDescent="0.2">
      <c r="B2151" s="317"/>
      <c r="C2151" s="317"/>
      <c r="D2151" s="317"/>
      <c r="E2151" s="317"/>
      <c r="F2151" s="317"/>
      <c r="G2151" s="317"/>
      <c r="H2151" s="317"/>
      <c r="I2151" s="317"/>
      <c r="J2151" s="317"/>
      <c r="K2151" s="317"/>
      <c r="L2151" s="179"/>
      <c r="M2151" s="179"/>
    </row>
    <row r="2152" spans="2:13" x14ac:dyDescent="0.2">
      <c r="B2152" s="317"/>
      <c r="C2152" s="317"/>
      <c r="D2152" s="317"/>
      <c r="E2152" s="317"/>
      <c r="F2152" s="317"/>
      <c r="G2152" s="317"/>
      <c r="H2152" s="317"/>
      <c r="I2152" s="317"/>
      <c r="J2152" s="317"/>
      <c r="K2152" s="317"/>
      <c r="L2152" s="179"/>
      <c r="M2152" s="179"/>
    </row>
    <row r="2153" spans="2:13" x14ac:dyDescent="0.2">
      <c r="B2153" s="317"/>
      <c r="C2153" s="317"/>
      <c r="D2153" s="317"/>
      <c r="E2153" s="317"/>
      <c r="F2153" s="317"/>
      <c r="G2153" s="317"/>
      <c r="H2153" s="317"/>
      <c r="I2153" s="317"/>
      <c r="J2153" s="317"/>
      <c r="K2153" s="317"/>
      <c r="L2153" s="179"/>
      <c r="M2153" s="179"/>
    </row>
    <row r="2154" spans="2:13" x14ac:dyDescent="0.2">
      <c r="B2154" s="317"/>
      <c r="C2154" s="317"/>
      <c r="D2154" s="317"/>
      <c r="E2154" s="317"/>
      <c r="F2154" s="317"/>
      <c r="G2154" s="317"/>
      <c r="H2154" s="317"/>
      <c r="I2154" s="317"/>
      <c r="J2154" s="317"/>
      <c r="K2154" s="317"/>
      <c r="L2154" s="179"/>
      <c r="M2154" s="179"/>
    </row>
    <row r="2155" spans="2:13" x14ac:dyDescent="0.2">
      <c r="B2155" s="317"/>
      <c r="C2155" s="317"/>
      <c r="D2155" s="317"/>
      <c r="E2155" s="317"/>
      <c r="F2155" s="317"/>
      <c r="G2155" s="317"/>
      <c r="H2155" s="317"/>
      <c r="I2155" s="317"/>
      <c r="J2155" s="317"/>
      <c r="K2155" s="317"/>
      <c r="L2155" s="179"/>
      <c r="M2155" s="179"/>
    </row>
    <row r="2156" spans="2:13" x14ac:dyDescent="0.2">
      <c r="B2156" s="317"/>
      <c r="C2156" s="317"/>
      <c r="D2156" s="317"/>
      <c r="E2156" s="317"/>
      <c r="F2156" s="317"/>
      <c r="G2156" s="317"/>
      <c r="H2156" s="317"/>
      <c r="I2156" s="317"/>
      <c r="J2156" s="317"/>
      <c r="K2156" s="317"/>
      <c r="L2156" s="179"/>
      <c r="M2156" s="179"/>
    </row>
    <row r="2157" spans="2:13" x14ac:dyDescent="0.2">
      <c r="B2157" s="317"/>
      <c r="C2157" s="317"/>
      <c r="D2157" s="317"/>
      <c r="E2157" s="317"/>
      <c r="F2157" s="317"/>
      <c r="G2157" s="317"/>
      <c r="H2157" s="317"/>
      <c r="I2157" s="317"/>
      <c r="J2157" s="317"/>
      <c r="K2157" s="317"/>
      <c r="L2157" s="179"/>
      <c r="M2157" s="179"/>
    </row>
    <row r="2158" spans="2:13" x14ac:dyDescent="0.2">
      <c r="B2158" s="317"/>
      <c r="C2158" s="317"/>
      <c r="D2158" s="317"/>
      <c r="E2158" s="317"/>
      <c r="F2158" s="317"/>
      <c r="G2158" s="317"/>
      <c r="H2158" s="317"/>
      <c r="I2158" s="317"/>
      <c r="J2158" s="317"/>
      <c r="K2158" s="317"/>
      <c r="L2158" s="179"/>
      <c r="M2158" s="179"/>
    </row>
    <row r="2159" spans="2:13" x14ac:dyDescent="0.2">
      <c r="B2159" s="317"/>
      <c r="C2159" s="317"/>
      <c r="D2159" s="317"/>
      <c r="E2159" s="317"/>
      <c r="F2159" s="317"/>
      <c r="G2159" s="317"/>
      <c r="H2159" s="317"/>
      <c r="I2159" s="317"/>
      <c r="J2159" s="317"/>
      <c r="K2159" s="317"/>
      <c r="L2159" s="179"/>
      <c r="M2159" s="179"/>
    </row>
    <row r="2160" spans="2:13" x14ac:dyDescent="0.2">
      <c r="B2160" s="317"/>
      <c r="C2160" s="317"/>
      <c r="D2160" s="317"/>
      <c r="E2160" s="317"/>
      <c r="F2160" s="317"/>
      <c r="G2160" s="317"/>
      <c r="H2160" s="317"/>
      <c r="I2160" s="317"/>
      <c r="J2160" s="317"/>
      <c r="K2160" s="317"/>
      <c r="L2160" s="179"/>
      <c r="M2160" s="179"/>
    </row>
    <row r="2161" spans="2:13" x14ac:dyDescent="0.2">
      <c r="B2161" s="317"/>
      <c r="C2161" s="317"/>
      <c r="D2161" s="317"/>
      <c r="E2161" s="317"/>
      <c r="F2161" s="317"/>
      <c r="G2161" s="317"/>
      <c r="H2161" s="317"/>
      <c r="I2161" s="317"/>
      <c r="J2161" s="317"/>
      <c r="K2161" s="317"/>
      <c r="L2161" s="179"/>
      <c r="M2161" s="179"/>
    </row>
    <row r="2162" spans="2:13" x14ac:dyDescent="0.2">
      <c r="B2162" s="317"/>
      <c r="C2162" s="317"/>
      <c r="D2162" s="317"/>
      <c r="E2162" s="317"/>
      <c r="F2162" s="317"/>
      <c r="G2162" s="317"/>
      <c r="H2162" s="317"/>
      <c r="I2162" s="317"/>
      <c r="J2162" s="317"/>
      <c r="K2162" s="317"/>
      <c r="L2162" s="179"/>
      <c r="M2162" s="179"/>
    </row>
    <row r="2163" spans="2:13" x14ac:dyDescent="0.2">
      <c r="B2163" s="317"/>
      <c r="C2163" s="317"/>
      <c r="D2163" s="317"/>
      <c r="E2163" s="317"/>
      <c r="F2163" s="317"/>
      <c r="G2163" s="317"/>
      <c r="H2163" s="317"/>
      <c r="I2163" s="317"/>
      <c r="J2163" s="317"/>
      <c r="K2163" s="317"/>
      <c r="L2163" s="179"/>
      <c r="M2163" s="179"/>
    </row>
    <row r="2164" spans="2:13" x14ac:dyDescent="0.2">
      <c r="B2164" s="317"/>
      <c r="C2164" s="317"/>
      <c r="D2164" s="317"/>
      <c r="E2164" s="317"/>
      <c r="F2164" s="317"/>
      <c r="G2164" s="317"/>
      <c r="H2164" s="317"/>
      <c r="I2164" s="317"/>
      <c r="J2164" s="317"/>
      <c r="K2164" s="317"/>
      <c r="L2164" s="179"/>
      <c r="M2164" s="179"/>
    </row>
    <row r="2165" spans="2:13" x14ac:dyDescent="0.2">
      <c r="B2165" s="317"/>
      <c r="C2165" s="317"/>
      <c r="D2165" s="317"/>
      <c r="E2165" s="317"/>
      <c r="F2165" s="317"/>
      <c r="G2165" s="317"/>
      <c r="H2165" s="317"/>
      <c r="I2165" s="317"/>
      <c r="J2165" s="317"/>
      <c r="K2165" s="317"/>
      <c r="L2165" s="179"/>
      <c r="M2165" s="179"/>
    </row>
    <row r="2166" spans="2:13" x14ac:dyDescent="0.2">
      <c r="B2166" s="317"/>
      <c r="C2166" s="317"/>
      <c r="D2166" s="317"/>
      <c r="E2166" s="317"/>
      <c r="F2166" s="317"/>
      <c r="G2166" s="317"/>
      <c r="H2166" s="317"/>
      <c r="I2166" s="317"/>
      <c r="J2166" s="317"/>
      <c r="K2166" s="317"/>
      <c r="L2166" s="179"/>
      <c r="M2166" s="179"/>
    </row>
    <row r="2167" spans="2:13" x14ac:dyDescent="0.2">
      <c r="B2167" s="317"/>
      <c r="C2167" s="317"/>
      <c r="D2167" s="317"/>
      <c r="E2167" s="317"/>
      <c r="F2167" s="317"/>
      <c r="G2167" s="317"/>
      <c r="H2167" s="317"/>
      <c r="I2167" s="317"/>
      <c r="J2167" s="317"/>
      <c r="K2167" s="317"/>
      <c r="L2167" s="179"/>
      <c r="M2167" s="179"/>
    </row>
    <row r="2168" spans="2:13" x14ac:dyDescent="0.2">
      <c r="B2168" s="317"/>
      <c r="C2168" s="317"/>
      <c r="D2168" s="317"/>
      <c r="E2168" s="317"/>
      <c r="F2168" s="317"/>
      <c r="G2168" s="317"/>
      <c r="H2168" s="317"/>
      <c r="I2168" s="317"/>
      <c r="J2168" s="317"/>
      <c r="K2168" s="317"/>
      <c r="L2168" s="179"/>
      <c r="M2168" s="179"/>
    </row>
    <row r="2169" spans="2:13" x14ac:dyDescent="0.2">
      <c r="B2169" s="317"/>
      <c r="C2169" s="317"/>
      <c r="D2169" s="317"/>
      <c r="E2169" s="317"/>
      <c r="F2169" s="317"/>
      <c r="G2169" s="317"/>
      <c r="H2169" s="317"/>
      <c r="I2169" s="317"/>
      <c r="J2169" s="317"/>
      <c r="K2169" s="317"/>
      <c r="L2169" s="179"/>
      <c r="M2169" s="179"/>
    </row>
    <row r="2170" spans="2:13" x14ac:dyDescent="0.2">
      <c r="B2170" s="317"/>
      <c r="C2170" s="317"/>
      <c r="D2170" s="317"/>
      <c r="E2170" s="317"/>
      <c r="F2170" s="317"/>
      <c r="G2170" s="317"/>
      <c r="H2170" s="317"/>
      <c r="I2170" s="317"/>
      <c r="J2170" s="317"/>
      <c r="K2170" s="317"/>
      <c r="L2170" s="179"/>
      <c r="M2170" s="179"/>
    </row>
    <row r="2171" spans="2:13" x14ac:dyDescent="0.2">
      <c r="B2171" s="317"/>
      <c r="C2171" s="317"/>
      <c r="D2171" s="317"/>
      <c r="E2171" s="317"/>
      <c r="F2171" s="317"/>
      <c r="G2171" s="317"/>
      <c r="H2171" s="317"/>
      <c r="I2171" s="317"/>
      <c r="J2171" s="317"/>
      <c r="K2171" s="317"/>
      <c r="L2171" s="179"/>
      <c r="M2171" s="179"/>
    </row>
    <row r="2172" spans="2:13" x14ac:dyDescent="0.2">
      <c r="B2172" s="317"/>
      <c r="C2172" s="317"/>
      <c r="D2172" s="317"/>
      <c r="E2172" s="317"/>
      <c r="F2172" s="317"/>
      <c r="G2172" s="317"/>
      <c r="H2172" s="317"/>
      <c r="I2172" s="317"/>
      <c r="J2172" s="317"/>
      <c r="K2172" s="317"/>
      <c r="L2172" s="179"/>
      <c r="M2172" s="179"/>
    </row>
    <row r="2173" spans="2:13" x14ac:dyDescent="0.2">
      <c r="B2173" s="317"/>
      <c r="C2173" s="317"/>
      <c r="D2173" s="317"/>
      <c r="E2173" s="317"/>
      <c r="F2173" s="317"/>
      <c r="G2173" s="317"/>
      <c r="H2173" s="317"/>
      <c r="I2173" s="317"/>
      <c r="J2173" s="317"/>
      <c r="K2173" s="317"/>
      <c r="L2173" s="179"/>
      <c r="M2173" s="179"/>
    </row>
    <row r="2174" spans="2:13" x14ac:dyDescent="0.2">
      <c r="B2174" s="317"/>
      <c r="C2174" s="317"/>
      <c r="D2174" s="317"/>
      <c r="E2174" s="317"/>
      <c r="F2174" s="317"/>
      <c r="G2174" s="317"/>
      <c r="H2174" s="317"/>
      <c r="I2174" s="317"/>
      <c r="J2174" s="317"/>
      <c r="K2174" s="317"/>
      <c r="L2174" s="179"/>
      <c r="M2174" s="179"/>
    </row>
    <row r="2175" spans="2:13" x14ac:dyDescent="0.2">
      <c r="B2175" s="317"/>
      <c r="C2175" s="317"/>
      <c r="D2175" s="317"/>
      <c r="E2175" s="317"/>
      <c r="F2175" s="317"/>
      <c r="G2175" s="317"/>
      <c r="H2175" s="317"/>
      <c r="I2175" s="317"/>
      <c r="J2175" s="317"/>
      <c r="K2175" s="317"/>
      <c r="L2175" s="179"/>
      <c r="M2175" s="179"/>
    </row>
    <row r="2176" spans="2:13" x14ac:dyDescent="0.2">
      <c r="B2176" s="317"/>
      <c r="C2176" s="317"/>
      <c r="D2176" s="317"/>
      <c r="E2176" s="317"/>
      <c r="F2176" s="317"/>
      <c r="G2176" s="317"/>
      <c r="H2176" s="317"/>
      <c r="I2176" s="317"/>
      <c r="J2176" s="317"/>
      <c r="K2176" s="317"/>
      <c r="L2176" s="179"/>
      <c r="M2176" s="179"/>
    </row>
    <row r="2177" spans="2:13" x14ac:dyDescent="0.2">
      <c r="B2177" s="317"/>
      <c r="C2177" s="317"/>
      <c r="D2177" s="317"/>
      <c r="E2177" s="317"/>
      <c r="F2177" s="317"/>
      <c r="G2177" s="317"/>
      <c r="H2177" s="317"/>
      <c r="I2177" s="317"/>
      <c r="J2177" s="317"/>
      <c r="K2177" s="317"/>
      <c r="L2177" s="179"/>
      <c r="M2177" s="179"/>
    </row>
    <row r="2178" spans="2:13" x14ac:dyDescent="0.2">
      <c r="B2178" s="317"/>
      <c r="C2178" s="317"/>
      <c r="D2178" s="317"/>
      <c r="E2178" s="317"/>
      <c r="F2178" s="317"/>
      <c r="G2178" s="317"/>
      <c r="H2178" s="317"/>
      <c r="I2178" s="317"/>
      <c r="J2178" s="317"/>
      <c r="K2178" s="317"/>
      <c r="L2178" s="179"/>
      <c r="M2178" s="179"/>
    </row>
    <row r="2179" spans="2:13" x14ac:dyDescent="0.2">
      <c r="B2179" s="317"/>
      <c r="C2179" s="317"/>
      <c r="D2179" s="317"/>
      <c r="E2179" s="317"/>
      <c r="F2179" s="317"/>
      <c r="G2179" s="317"/>
      <c r="H2179" s="317"/>
      <c r="I2179" s="317"/>
      <c r="J2179" s="317"/>
      <c r="K2179" s="317"/>
      <c r="L2179" s="179"/>
      <c r="M2179" s="179"/>
    </row>
    <row r="2180" spans="2:13" x14ac:dyDescent="0.2">
      <c r="B2180" s="317"/>
      <c r="C2180" s="317"/>
      <c r="D2180" s="317"/>
      <c r="E2180" s="317"/>
      <c r="F2180" s="317"/>
      <c r="G2180" s="317"/>
      <c r="H2180" s="317"/>
      <c r="I2180" s="317"/>
      <c r="J2180" s="317"/>
      <c r="K2180" s="317"/>
      <c r="L2180" s="179"/>
      <c r="M2180" s="179"/>
    </row>
    <row r="2181" spans="2:13" x14ac:dyDescent="0.2">
      <c r="B2181" s="317"/>
      <c r="C2181" s="317"/>
      <c r="D2181" s="317"/>
      <c r="E2181" s="317"/>
      <c r="F2181" s="317"/>
      <c r="G2181" s="317"/>
      <c r="H2181" s="317"/>
      <c r="I2181" s="317"/>
      <c r="J2181" s="317"/>
      <c r="K2181" s="317"/>
      <c r="L2181" s="179"/>
      <c r="M2181" s="179"/>
    </row>
    <row r="2182" spans="2:13" x14ac:dyDescent="0.2">
      <c r="B2182" s="317"/>
      <c r="C2182" s="317"/>
      <c r="D2182" s="317"/>
      <c r="E2182" s="317"/>
      <c r="F2182" s="317"/>
      <c r="G2182" s="317"/>
      <c r="H2182" s="317"/>
      <c r="I2182" s="317"/>
      <c r="J2182" s="317"/>
      <c r="K2182" s="317"/>
      <c r="L2182" s="179"/>
      <c r="M2182" s="179"/>
    </row>
    <row r="2183" spans="2:13" x14ac:dyDescent="0.2">
      <c r="B2183" s="317"/>
      <c r="C2183" s="317"/>
      <c r="D2183" s="317"/>
      <c r="E2183" s="317"/>
      <c r="F2183" s="317"/>
      <c r="G2183" s="317"/>
      <c r="H2183" s="317"/>
      <c r="I2183" s="317"/>
      <c r="J2183" s="317"/>
      <c r="K2183" s="317"/>
      <c r="L2183" s="179"/>
      <c r="M2183" s="179"/>
    </row>
    <row r="2184" spans="2:13" x14ac:dyDescent="0.2">
      <c r="B2184" s="317"/>
      <c r="C2184" s="317"/>
      <c r="D2184" s="317"/>
      <c r="E2184" s="317"/>
      <c r="F2184" s="317"/>
      <c r="G2184" s="317"/>
      <c r="H2184" s="317"/>
      <c r="I2184" s="317"/>
      <c r="J2184" s="317"/>
      <c r="K2184" s="317"/>
      <c r="L2184" s="179"/>
      <c r="M2184" s="179"/>
    </row>
    <row r="2185" spans="2:13" x14ac:dyDescent="0.2">
      <c r="B2185" s="317"/>
      <c r="C2185" s="317"/>
      <c r="D2185" s="317"/>
      <c r="E2185" s="317"/>
      <c r="F2185" s="317"/>
      <c r="G2185" s="317"/>
      <c r="H2185" s="317"/>
      <c r="I2185" s="317"/>
      <c r="J2185" s="317"/>
      <c r="K2185" s="317"/>
      <c r="L2185" s="179"/>
      <c r="M2185" s="179"/>
    </row>
    <row r="2186" spans="2:13" x14ac:dyDescent="0.2">
      <c r="B2186" s="317"/>
      <c r="C2186" s="317"/>
      <c r="D2186" s="317"/>
      <c r="E2186" s="317"/>
      <c r="F2186" s="317"/>
      <c r="G2186" s="317"/>
      <c r="H2186" s="317"/>
      <c r="I2186" s="317"/>
      <c r="J2186" s="317"/>
      <c r="K2186" s="317"/>
      <c r="L2186" s="179"/>
      <c r="M2186" s="179"/>
    </row>
    <row r="2187" spans="2:13" x14ac:dyDescent="0.2">
      <c r="B2187" s="317"/>
      <c r="C2187" s="317"/>
      <c r="D2187" s="317"/>
      <c r="E2187" s="317"/>
      <c r="F2187" s="317"/>
      <c r="G2187" s="317"/>
      <c r="H2187" s="317"/>
      <c r="I2187" s="317"/>
      <c r="J2187" s="317"/>
      <c r="K2187" s="317"/>
      <c r="L2187" s="179"/>
      <c r="M2187" s="179"/>
    </row>
    <row r="2188" spans="2:13" x14ac:dyDescent="0.2">
      <c r="B2188" s="317"/>
      <c r="C2188" s="317"/>
      <c r="D2188" s="317"/>
      <c r="E2188" s="317"/>
      <c r="F2188" s="317"/>
      <c r="G2188" s="317"/>
      <c r="H2188" s="317"/>
      <c r="I2188" s="317"/>
      <c r="J2188" s="317"/>
      <c r="K2188" s="317"/>
      <c r="L2188" s="179"/>
      <c r="M2188" s="179"/>
    </row>
    <row r="2189" spans="2:13" x14ac:dyDescent="0.2">
      <c r="B2189" s="317"/>
      <c r="C2189" s="317"/>
      <c r="D2189" s="317"/>
      <c r="E2189" s="317"/>
      <c r="F2189" s="317"/>
      <c r="G2189" s="317"/>
      <c r="H2189" s="317"/>
      <c r="I2189" s="317"/>
      <c r="J2189" s="317"/>
      <c r="K2189" s="317"/>
      <c r="L2189" s="179"/>
      <c r="M2189" s="179"/>
    </row>
    <row r="2190" spans="2:13" x14ac:dyDescent="0.2">
      <c r="B2190" s="317"/>
      <c r="C2190" s="317"/>
      <c r="D2190" s="317"/>
      <c r="E2190" s="317"/>
      <c r="F2190" s="317"/>
      <c r="G2190" s="317"/>
      <c r="H2190" s="317"/>
      <c r="I2190" s="317"/>
      <c r="J2190" s="317"/>
      <c r="K2190" s="317"/>
      <c r="L2190" s="179"/>
      <c r="M2190" s="179"/>
    </row>
    <row r="2191" spans="2:13" x14ac:dyDescent="0.2">
      <c r="B2191" s="317"/>
      <c r="C2191" s="317"/>
      <c r="D2191" s="317"/>
      <c r="E2191" s="317"/>
      <c r="F2191" s="317"/>
      <c r="G2191" s="317"/>
      <c r="H2191" s="317"/>
      <c r="I2191" s="317"/>
      <c r="J2191" s="317"/>
      <c r="K2191" s="317"/>
      <c r="L2191" s="179"/>
      <c r="M2191" s="179"/>
    </row>
    <row r="2192" spans="2:13" x14ac:dyDescent="0.2">
      <c r="B2192" s="317"/>
      <c r="C2192" s="317"/>
      <c r="D2192" s="317"/>
      <c r="E2192" s="317"/>
      <c r="F2192" s="317"/>
      <c r="G2192" s="317"/>
      <c r="H2192" s="317"/>
      <c r="I2192" s="317"/>
      <c r="J2192" s="317"/>
      <c r="K2192" s="317"/>
      <c r="L2192" s="179"/>
      <c r="M2192" s="179"/>
    </row>
    <row r="2193" spans="2:13" x14ac:dyDescent="0.2">
      <c r="B2193" s="317"/>
      <c r="C2193" s="317"/>
      <c r="D2193" s="317"/>
      <c r="E2193" s="317"/>
      <c r="F2193" s="317"/>
      <c r="G2193" s="317"/>
      <c r="H2193" s="317"/>
      <c r="I2193" s="317"/>
      <c r="J2193" s="317"/>
      <c r="K2193" s="317"/>
      <c r="L2193" s="179"/>
      <c r="M2193" s="179"/>
    </row>
    <row r="2194" spans="2:13" x14ac:dyDescent="0.2">
      <c r="B2194" s="317"/>
      <c r="C2194" s="317"/>
      <c r="D2194" s="317"/>
      <c r="E2194" s="317"/>
      <c r="F2194" s="317"/>
      <c r="G2194" s="317"/>
      <c r="H2194" s="317"/>
      <c r="I2194" s="317"/>
      <c r="J2194" s="317"/>
      <c r="K2194" s="317"/>
      <c r="L2194" s="179"/>
      <c r="M2194" s="179"/>
    </row>
    <row r="2195" spans="2:13" x14ac:dyDescent="0.2">
      <c r="B2195" s="317"/>
      <c r="C2195" s="317"/>
      <c r="D2195" s="317"/>
      <c r="E2195" s="317"/>
      <c r="F2195" s="317"/>
      <c r="G2195" s="317"/>
      <c r="H2195" s="317"/>
      <c r="I2195" s="317"/>
      <c r="J2195" s="317"/>
      <c r="K2195" s="317"/>
      <c r="L2195" s="179"/>
      <c r="M2195" s="179"/>
    </row>
    <row r="2196" spans="2:13" x14ac:dyDescent="0.2">
      <c r="B2196" s="317"/>
      <c r="C2196" s="317"/>
      <c r="D2196" s="317"/>
      <c r="E2196" s="317"/>
      <c r="F2196" s="317"/>
      <c r="G2196" s="317"/>
      <c r="H2196" s="317"/>
      <c r="I2196" s="317"/>
      <c r="J2196" s="317"/>
      <c r="K2196" s="317"/>
      <c r="L2196" s="179"/>
      <c r="M2196" s="179"/>
    </row>
    <row r="2197" spans="2:13" x14ac:dyDescent="0.2">
      <c r="B2197" s="317"/>
      <c r="C2197" s="317"/>
      <c r="D2197" s="317"/>
      <c r="E2197" s="317"/>
      <c r="F2197" s="317"/>
      <c r="G2197" s="317"/>
      <c r="H2197" s="317"/>
      <c r="I2197" s="317"/>
      <c r="J2197" s="317"/>
      <c r="K2197" s="317"/>
      <c r="L2197" s="179"/>
      <c r="M2197" s="179"/>
    </row>
    <row r="2198" spans="2:13" x14ac:dyDescent="0.2">
      <c r="B2198" s="317"/>
      <c r="C2198" s="317"/>
      <c r="D2198" s="317"/>
      <c r="E2198" s="317"/>
      <c r="F2198" s="317"/>
      <c r="G2198" s="317"/>
      <c r="H2198" s="317"/>
      <c r="I2198" s="317"/>
      <c r="J2198" s="317"/>
      <c r="K2198" s="317"/>
      <c r="L2198" s="179"/>
      <c r="M2198" s="179"/>
    </row>
    <row r="2199" spans="2:13" x14ac:dyDescent="0.2">
      <c r="B2199" s="317"/>
      <c r="C2199" s="317"/>
      <c r="D2199" s="317"/>
      <c r="E2199" s="317"/>
      <c r="F2199" s="317"/>
      <c r="G2199" s="317"/>
      <c r="H2199" s="317"/>
      <c r="I2199" s="317"/>
      <c r="J2199" s="317"/>
      <c r="K2199" s="317"/>
      <c r="L2199" s="179"/>
      <c r="M2199" s="179"/>
    </row>
    <row r="2200" spans="2:13" x14ac:dyDescent="0.2">
      <c r="B2200" s="317"/>
      <c r="C2200" s="317"/>
      <c r="D2200" s="317"/>
      <c r="E2200" s="317"/>
      <c r="F2200" s="317"/>
      <c r="G2200" s="317"/>
      <c r="H2200" s="317"/>
      <c r="I2200" s="317"/>
      <c r="J2200" s="317"/>
      <c r="K2200" s="317"/>
      <c r="L2200" s="179"/>
      <c r="M2200" s="179"/>
    </row>
    <row r="2201" spans="2:13" x14ac:dyDescent="0.2">
      <c r="B2201" s="317"/>
      <c r="C2201" s="317"/>
      <c r="D2201" s="317"/>
      <c r="E2201" s="317"/>
      <c r="F2201" s="317"/>
      <c r="G2201" s="317"/>
      <c r="H2201" s="317"/>
      <c r="I2201" s="317"/>
      <c r="J2201" s="317"/>
      <c r="K2201" s="317"/>
      <c r="L2201" s="179"/>
      <c r="M2201" s="179"/>
    </row>
    <row r="2202" spans="2:13" x14ac:dyDescent="0.2">
      <c r="B2202" s="317"/>
      <c r="C2202" s="317"/>
      <c r="D2202" s="317"/>
      <c r="E2202" s="317"/>
      <c r="F2202" s="317"/>
      <c r="G2202" s="317"/>
      <c r="H2202" s="317"/>
      <c r="I2202" s="317"/>
      <c r="J2202" s="317"/>
      <c r="K2202" s="317"/>
      <c r="L2202" s="179"/>
      <c r="M2202" s="179"/>
    </row>
    <row r="2203" spans="2:13" x14ac:dyDescent="0.2">
      <c r="B2203" s="317"/>
      <c r="C2203" s="317"/>
      <c r="D2203" s="317"/>
      <c r="E2203" s="317"/>
      <c r="F2203" s="317"/>
      <c r="G2203" s="317"/>
      <c r="H2203" s="317"/>
      <c r="I2203" s="317"/>
      <c r="J2203" s="317"/>
      <c r="K2203" s="317"/>
      <c r="L2203" s="179"/>
      <c r="M2203" s="179"/>
    </row>
    <row r="2204" spans="2:13" x14ac:dyDescent="0.2">
      <c r="B2204" s="317"/>
      <c r="C2204" s="317"/>
      <c r="D2204" s="317"/>
      <c r="E2204" s="317"/>
      <c r="F2204" s="317"/>
      <c r="G2204" s="317"/>
      <c r="H2204" s="317"/>
      <c r="I2204" s="317"/>
      <c r="J2204" s="317"/>
      <c r="K2204" s="317"/>
      <c r="L2204" s="179"/>
      <c r="M2204" s="179"/>
    </row>
    <row r="2205" spans="2:13" x14ac:dyDescent="0.2">
      <c r="B2205" s="317"/>
      <c r="C2205" s="317"/>
      <c r="D2205" s="317"/>
      <c r="E2205" s="317"/>
      <c r="F2205" s="317"/>
      <c r="G2205" s="317"/>
      <c r="H2205" s="317"/>
      <c r="I2205" s="317"/>
      <c r="J2205" s="317"/>
      <c r="K2205" s="317"/>
      <c r="L2205" s="179"/>
      <c r="M2205" s="179"/>
    </row>
    <row r="2206" spans="2:13" x14ac:dyDescent="0.2">
      <c r="B2206" s="317"/>
      <c r="C2206" s="317"/>
      <c r="D2206" s="317"/>
      <c r="E2206" s="317"/>
      <c r="F2206" s="317"/>
      <c r="G2206" s="317"/>
      <c r="H2206" s="317"/>
      <c r="I2206" s="317"/>
      <c r="J2206" s="317"/>
      <c r="K2206" s="317"/>
      <c r="L2206" s="179"/>
      <c r="M2206" s="179"/>
    </row>
    <row r="2207" spans="2:13" x14ac:dyDescent="0.2">
      <c r="B2207" s="317"/>
      <c r="C2207" s="317"/>
      <c r="D2207" s="317"/>
      <c r="E2207" s="317"/>
      <c r="F2207" s="317"/>
      <c r="G2207" s="317"/>
      <c r="H2207" s="317"/>
      <c r="I2207" s="317"/>
      <c r="J2207" s="317"/>
      <c r="K2207" s="317"/>
      <c r="L2207" s="179"/>
      <c r="M2207" s="179"/>
    </row>
    <row r="2208" spans="2:13" x14ac:dyDescent="0.2">
      <c r="B2208" s="317"/>
      <c r="C2208" s="317"/>
      <c r="D2208" s="317"/>
      <c r="E2208" s="317"/>
      <c r="F2208" s="317"/>
      <c r="G2208" s="317"/>
      <c r="H2208" s="317"/>
      <c r="I2208" s="317"/>
      <c r="J2208" s="317"/>
      <c r="K2208" s="317"/>
      <c r="L2208" s="179"/>
      <c r="M2208" s="179"/>
    </row>
    <row r="2209" spans="2:13" x14ac:dyDescent="0.2">
      <c r="B2209" s="317"/>
      <c r="C2209" s="317"/>
      <c r="D2209" s="317"/>
      <c r="E2209" s="317"/>
      <c r="F2209" s="317"/>
      <c r="G2209" s="317"/>
      <c r="H2209" s="317"/>
      <c r="I2209" s="317"/>
      <c r="J2209" s="317"/>
      <c r="K2209" s="317"/>
      <c r="L2209" s="179"/>
      <c r="M2209" s="179"/>
    </row>
    <row r="2210" spans="2:13" x14ac:dyDescent="0.2">
      <c r="B2210" s="317"/>
      <c r="C2210" s="317"/>
      <c r="D2210" s="317"/>
      <c r="E2210" s="317"/>
      <c r="F2210" s="317"/>
      <c r="G2210" s="317"/>
      <c r="H2210" s="317"/>
      <c r="I2210" s="317"/>
      <c r="J2210" s="317"/>
      <c r="K2210" s="317"/>
      <c r="L2210" s="179"/>
      <c r="M2210" s="179"/>
    </row>
    <row r="2211" spans="2:13" x14ac:dyDescent="0.2">
      <c r="B2211" s="317"/>
      <c r="C2211" s="317"/>
      <c r="D2211" s="317"/>
      <c r="E2211" s="317"/>
      <c r="F2211" s="317"/>
      <c r="G2211" s="317"/>
      <c r="H2211" s="317"/>
      <c r="I2211" s="317"/>
      <c r="J2211" s="317"/>
      <c r="K2211" s="317"/>
      <c r="L2211" s="179"/>
      <c r="M2211" s="179"/>
    </row>
    <row r="2212" spans="2:13" x14ac:dyDescent="0.2">
      <c r="B2212" s="317"/>
      <c r="C2212" s="317"/>
      <c r="D2212" s="317"/>
      <c r="E2212" s="317"/>
      <c r="F2212" s="317"/>
      <c r="G2212" s="317"/>
      <c r="H2212" s="317"/>
      <c r="I2212" s="317"/>
      <c r="J2212" s="317"/>
      <c r="K2212" s="317"/>
      <c r="L2212" s="179"/>
      <c r="M2212" s="179"/>
    </row>
    <row r="2213" spans="2:13" x14ac:dyDescent="0.2">
      <c r="B2213" s="317"/>
      <c r="C2213" s="317"/>
      <c r="D2213" s="317"/>
      <c r="E2213" s="317"/>
      <c r="F2213" s="317"/>
      <c r="G2213" s="317"/>
      <c r="H2213" s="317"/>
      <c r="I2213" s="317"/>
      <c r="J2213" s="317"/>
      <c r="K2213" s="317"/>
      <c r="L2213" s="179"/>
      <c r="M2213" s="179"/>
    </row>
    <row r="2214" spans="2:13" x14ac:dyDescent="0.2">
      <c r="B2214" s="317"/>
      <c r="C2214" s="317"/>
      <c r="D2214" s="317"/>
      <c r="E2214" s="317"/>
      <c r="F2214" s="317"/>
      <c r="G2214" s="317"/>
      <c r="H2214" s="317"/>
      <c r="I2214" s="317"/>
      <c r="J2214" s="317"/>
      <c r="K2214" s="317"/>
      <c r="L2214" s="179"/>
      <c r="M2214" s="179"/>
    </row>
    <row r="2215" spans="2:13" x14ac:dyDescent="0.2">
      <c r="B2215" s="317"/>
      <c r="C2215" s="317"/>
      <c r="D2215" s="317"/>
      <c r="E2215" s="317"/>
      <c r="F2215" s="317"/>
      <c r="G2215" s="317"/>
      <c r="H2215" s="317"/>
      <c r="I2215" s="317"/>
      <c r="J2215" s="317"/>
      <c r="K2215" s="317"/>
      <c r="L2215" s="179"/>
      <c r="M2215" s="179"/>
    </row>
    <row r="2216" spans="2:13" x14ac:dyDescent="0.2">
      <c r="B2216" s="317"/>
      <c r="C2216" s="317"/>
      <c r="D2216" s="317"/>
      <c r="E2216" s="317"/>
      <c r="F2216" s="317"/>
      <c r="G2216" s="317"/>
      <c r="H2216" s="317"/>
      <c r="I2216" s="317"/>
      <c r="J2216" s="317"/>
      <c r="K2216" s="317"/>
      <c r="L2216" s="179"/>
      <c r="M2216" s="179"/>
    </row>
    <row r="2217" spans="2:13" x14ac:dyDescent="0.2">
      <c r="B2217" s="317"/>
      <c r="C2217" s="317"/>
      <c r="D2217" s="317"/>
      <c r="E2217" s="317"/>
      <c r="F2217" s="317"/>
      <c r="G2217" s="317"/>
      <c r="H2217" s="317"/>
      <c r="I2217" s="317"/>
      <c r="J2217" s="317"/>
      <c r="K2217" s="317"/>
      <c r="L2217" s="179"/>
      <c r="M2217" s="179"/>
    </row>
    <row r="2218" spans="2:13" x14ac:dyDescent="0.2">
      <c r="B2218" s="317"/>
      <c r="C2218" s="317"/>
      <c r="D2218" s="317"/>
      <c r="E2218" s="317"/>
      <c r="F2218" s="317"/>
      <c r="G2218" s="317"/>
      <c r="H2218" s="317"/>
      <c r="I2218" s="317"/>
      <c r="J2218" s="317"/>
      <c r="K2218" s="317"/>
      <c r="L2218" s="179"/>
      <c r="M2218" s="179"/>
    </row>
    <row r="2219" spans="2:13" x14ac:dyDescent="0.2">
      <c r="B2219" s="317"/>
      <c r="C2219" s="317"/>
      <c r="D2219" s="317"/>
      <c r="E2219" s="317"/>
      <c r="F2219" s="317"/>
      <c r="G2219" s="317"/>
      <c r="H2219" s="317"/>
      <c r="I2219" s="317"/>
      <c r="J2219" s="317"/>
      <c r="K2219" s="317"/>
      <c r="L2219" s="179"/>
      <c r="M2219" s="179"/>
    </row>
    <row r="2220" spans="2:13" x14ac:dyDescent="0.2">
      <c r="B2220" s="317"/>
      <c r="C2220" s="317"/>
      <c r="D2220" s="317"/>
      <c r="E2220" s="317"/>
      <c r="F2220" s="317"/>
      <c r="G2220" s="317"/>
      <c r="H2220" s="317"/>
      <c r="I2220" s="317"/>
      <c r="J2220" s="317"/>
      <c r="K2220" s="317"/>
      <c r="L2220" s="179"/>
      <c r="M2220" s="179"/>
    </row>
    <row r="2221" spans="2:13" x14ac:dyDescent="0.2">
      <c r="B2221" s="317"/>
      <c r="C2221" s="317"/>
      <c r="D2221" s="317"/>
      <c r="E2221" s="317"/>
      <c r="F2221" s="317"/>
      <c r="G2221" s="317"/>
      <c r="H2221" s="317"/>
      <c r="I2221" s="317"/>
      <c r="J2221" s="317"/>
      <c r="K2221" s="317"/>
      <c r="L2221" s="179"/>
      <c r="M2221" s="179"/>
    </row>
    <row r="2222" spans="2:13" x14ac:dyDescent="0.2">
      <c r="B2222" s="317"/>
      <c r="C2222" s="317"/>
      <c r="D2222" s="317"/>
      <c r="E2222" s="317"/>
      <c r="F2222" s="317"/>
      <c r="G2222" s="317"/>
      <c r="H2222" s="317"/>
      <c r="I2222" s="317"/>
      <c r="J2222" s="317"/>
      <c r="K2222" s="317"/>
      <c r="L2222" s="179"/>
      <c r="M2222" s="179"/>
    </row>
    <row r="2223" spans="2:13" x14ac:dyDescent="0.2">
      <c r="B2223" s="317"/>
      <c r="C2223" s="317"/>
      <c r="D2223" s="317"/>
      <c r="E2223" s="317"/>
      <c r="F2223" s="317"/>
      <c r="G2223" s="317"/>
      <c r="H2223" s="317"/>
      <c r="I2223" s="317"/>
      <c r="J2223" s="317"/>
      <c r="K2223" s="317"/>
      <c r="L2223" s="179"/>
      <c r="M2223" s="179"/>
    </row>
    <row r="2224" spans="2:13" x14ac:dyDescent="0.2">
      <c r="B2224" s="317"/>
      <c r="C2224" s="317"/>
      <c r="D2224" s="317"/>
      <c r="E2224" s="317"/>
      <c r="F2224" s="317"/>
      <c r="G2224" s="317"/>
      <c r="H2224" s="317"/>
      <c r="I2224" s="317"/>
      <c r="J2224" s="317"/>
      <c r="K2224" s="317"/>
      <c r="L2224" s="179"/>
      <c r="M2224" s="179"/>
    </row>
    <row r="2225" spans="2:13" x14ac:dyDescent="0.2">
      <c r="B2225" s="317"/>
      <c r="C2225" s="317"/>
      <c r="D2225" s="317"/>
      <c r="E2225" s="317"/>
      <c r="F2225" s="317"/>
      <c r="G2225" s="317"/>
      <c r="H2225" s="317"/>
      <c r="I2225" s="317"/>
      <c r="J2225" s="317"/>
      <c r="K2225" s="317"/>
      <c r="L2225" s="179"/>
      <c r="M2225" s="179"/>
    </row>
    <row r="2226" spans="2:13" x14ac:dyDescent="0.2">
      <c r="B2226" s="317"/>
      <c r="C2226" s="317"/>
      <c r="D2226" s="317"/>
      <c r="E2226" s="317"/>
      <c r="F2226" s="317"/>
      <c r="G2226" s="317"/>
      <c r="H2226" s="317"/>
      <c r="I2226" s="317"/>
      <c r="J2226" s="317"/>
      <c r="K2226" s="317"/>
      <c r="L2226" s="179"/>
      <c r="M2226" s="179"/>
    </row>
    <row r="2227" spans="2:13" x14ac:dyDescent="0.2">
      <c r="B2227" s="317"/>
      <c r="C2227" s="317"/>
      <c r="D2227" s="317"/>
      <c r="E2227" s="317"/>
      <c r="F2227" s="317"/>
      <c r="G2227" s="317"/>
      <c r="H2227" s="317"/>
      <c r="I2227" s="317"/>
      <c r="J2227" s="317"/>
      <c r="K2227" s="317"/>
      <c r="L2227" s="179"/>
      <c r="M2227" s="179"/>
    </row>
    <row r="2228" spans="2:13" x14ac:dyDescent="0.2">
      <c r="B2228" s="317"/>
      <c r="C2228" s="317"/>
      <c r="D2228" s="317"/>
      <c r="E2228" s="317"/>
      <c r="F2228" s="317"/>
      <c r="G2228" s="317"/>
      <c r="H2228" s="317"/>
      <c r="I2228" s="317"/>
      <c r="J2228" s="317"/>
      <c r="K2228" s="317"/>
      <c r="L2228" s="179"/>
      <c r="M2228" s="179"/>
    </row>
    <row r="2229" spans="2:13" x14ac:dyDescent="0.2">
      <c r="B2229" s="317"/>
      <c r="C2229" s="317"/>
      <c r="D2229" s="317"/>
      <c r="E2229" s="317"/>
      <c r="F2229" s="317"/>
      <c r="G2229" s="317"/>
      <c r="H2229" s="317"/>
      <c r="I2229" s="317"/>
      <c r="J2229" s="317"/>
      <c r="K2229" s="317"/>
      <c r="L2229" s="179"/>
      <c r="M2229" s="179"/>
    </row>
    <row r="2230" spans="2:13" x14ac:dyDescent="0.2">
      <c r="B2230" s="317"/>
      <c r="C2230" s="317"/>
      <c r="D2230" s="317"/>
      <c r="E2230" s="317"/>
      <c r="F2230" s="317"/>
      <c r="G2230" s="317"/>
      <c r="H2230" s="317"/>
      <c r="I2230" s="317"/>
      <c r="J2230" s="317"/>
      <c r="K2230" s="317"/>
      <c r="L2230" s="179"/>
      <c r="M2230" s="179"/>
    </row>
    <row r="2231" spans="2:13" x14ac:dyDescent="0.2">
      <c r="B2231" s="317"/>
      <c r="C2231" s="317"/>
      <c r="D2231" s="317"/>
      <c r="E2231" s="317"/>
      <c r="F2231" s="317"/>
      <c r="G2231" s="317"/>
      <c r="H2231" s="317"/>
      <c r="I2231" s="317"/>
      <c r="J2231" s="317"/>
      <c r="K2231" s="317"/>
      <c r="L2231" s="179"/>
      <c r="M2231" s="179"/>
    </row>
    <row r="2232" spans="2:13" x14ac:dyDescent="0.2">
      <c r="B2232" s="317"/>
      <c r="C2232" s="317"/>
      <c r="D2232" s="317"/>
      <c r="E2232" s="317"/>
      <c r="F2232" s="317"/>
      <c r="G2232" s="317"/>
      <c r="H2232" s="317"/>
      <c r="I2232" s="317"/>
      <c r="J2232" s="317"/>
      <c r="K2232" s="317"/>
      <c r="L2232" s="179"/>
      <c r="M2232" s="179"/>
    </row>
    <row r="2233" spans="2:13" x14ac:dyDescent="0.2">
      <c r="B2233" s="317"/>
      <c r="C2233" s="317"/>
      <c r="D2233" s="317"/>
      <c r="E2233" s="317"/>
      <c r="F2233" s="317"/>
      <c r="G2233" s="317"/>
      <c r="H2233" s="317"/>
      <c r="I2233" s="317"/>
      <c r="J2233" s="317"/>
      <c r="K2233" s="317"/>
      <c r="L2233" s="179"/>
      <c r="M2233" s="179"/>
    </row>
    <row r="2234" spans="2:13" x14ac:dyDescent="0.2">
      <c r="B2234" s="317"/>
      <c r="C2234" s="317"/>
      <c r="D2234" s="317"/>
      <c r="E2234" s="317"/>
      <c r="F2234" s="317"/>
      <c r="G2234" s="317"/>
      <c r="H2234" s="317"/>
      <c r="I2234" s="317"/>
      <c r="J2234" s="317"/>
      <c r="K2234" s="317"/>
      <c r="L2234" s="179"/>
      <c r="M2234" s="179"/>
    </row>
    <row r="2235" spans="2:13" x14ac:dyDescent="0.2">
      <c r="B2235" s="317"/>
      <c r="C2235" s="317"/>
      <c r="D2235" s="317"/>
      <c r="E2235" s="317"/>
      <c r="F2235" s="317"/>
      <c r="G2235" s="317"/>
      <c r="H2235" s="317"/>
      <c r="I2235" s="317"/>
      <c r="J2235" s="317"/>
      <c r="K2235" s="317"/>
      <c r="L2235" s="179"/>
      <c r="M2235" s="179"/>
    </row>
    <row r="2236" spans="2:13" x14ac:dyDescent="0.2">
      <c r="B2236" s="317"/>
      <c r="C2236" s="317"/>
      <c r="D2236" s="317"/>
      <c r="E2236" s="317"/>
      <c r="F2236" s="317"/>
      <c r="G2236" s="317"/>
      <c r="H2236" s="317"/>
      <c r="I2236" s="317"/>
      <c r="J2236" s="317"/>
      <c r="K2236" s="317"/>
      <c r="L2236" s="179"/>
      <c r="M2236" s="179"/>
    </row>
    <row r="2237" spans="2:13" x14ac:dyDescent="0.2">
      <c r="B2237" s="317"/>
      <c r="C2237" s="317"/>
      <c r="D2237" s="317"/>
      <c r="E2237" s="317"/>
      <c r="F2237" s="317"/>
      <c r="G2237" s="317"/>
      <c r="H2237" s="317"/>
      <c r="I2237" s="317"/>
      <c r="J2237" s="317"/>
      <c r="K2237" s="317"/>
      <c r="L2237" s="179"/>
      <c r="M2237" s="179"/>
    </row>
    <row r="2238" spans="2:13" x14ac:dyDescent="0.2">
      <c r="B2238" s="317"/>
      <c r="C2238" s="317"/>
      <c r="D2238" s="317"/>
      <c r="E2238" s="317"/>
      <c r="F2238" s="317"/>
      <c r="G2238" s="317"/>
      <c r="H2238" s="317"/>
      <c r="I2238" s="317"/>
      <c r="J2238" s="317"/>
      <c r="K2238" s="317"/>
      <c r="L2238" s="179"/>
      <c r="M2238" s="179"/>
    </row>
    <row r="2239" spans="2:13" x14ac:dyDescent="0.2">
      <c r="B2239" s="317"/>
      <c r="C2239" s="317"/>
      <c r="D2239" s="317"/>
      <c r="E2239" s="317"/>
      <c r="F2239" s="317"/>
      <c r="G2239" s="317"/>
      <c r="H2239" s="317"/>
      <c r="I2239" s="317"/>
      <c r="J2239" s="317"/>
      <c r="K2239" s="317"/>
      <c r="L2239" s="179"/>
      <c r="M2239" s="179"/>
    </row>
    <row r="2240" spans="2:13" x14ac:dyDescent="0.2">
      <c r="B2240" s="317"/>
      <c r="C2240" s="317"/>
      <c r="D2240" s="317"/>
      <c r="E2240" s="317"/>
      <c r="F2240" s="317"/>
      <c r="G2240" s="317"/>
      <c r="H2240" s="317"/>
      <c r="I2240" s="317"/>
      <c r="J2240" s="317"/>
      <c r="K2240" s="317"/>
      <c r="L2240" s="179"/>
      <c r="M2240" s="179"/>
    </row>
    <row r="2241" spans="2:13" x14ac:dyDescent="0.2">
      <c r="B2241" s="317"/>
      <c r="C2241" s="317"/>
      <c r="D2241" s="317"/>
      <c r="E2241" s="317"/>
      <c r="F2241" s="317"/>
      <c r="G2241" s="317"/>
      <c r="H2241" s="317"/>
      <c r="I2241" s="317"/>
      <c r="J2241" s="317"/>
      <c r="K2241" s="317"/>
      <c r="L2241" s="179"/>
      <c r="M2241" s="179"/>
    </row>
    <row r="2242" spans="2:13" x14ac:dyDescent="0.2">
      <c r="B2242" s="317"/>
      <c r="C2242" s="317"/>
      <c r="D2242" s="317"/>
      <c r="E2242" s="317"/>
      <c r="F2242" s="317"/>
      <c r="G2242" s="317"/>
      <c r="H2242" s="317"/>
      <c r="I2242" s="317"/>
      <c r="J2242" s="317"/>
      <c r="K2242" s="317"/>
      <c r="L2242" s="179"/>
      <c r="M2242" s="179"/>
    </row>
    <row r="2243" spans="2:13" x14ac:dyDescent="0.2">
      <c r="B2243" s="317"/>
      <c r="C2243" s="317"/>
      <c r="D2243" s="317"/>
      <c r="E2243" s="317"/>
      <c r="F2243" s="317"/>
      <c r="G2243" s="317"/>
      <c r="H2243" s="317"/>
      <c r="I2243" s="317"/>
      <c r="J2243" s="317"/>
      <c r="K2243" s="317"/>
      <c r="L2243" s="179"/>
      <c r="M2243" s="179"/>
    </row>
    <row r="2244" spans="2:13" x14ac:dyDescent="0.2">
      <c r="B2244" s="317"/>
      <c r="C2244" s="317"/>
      <c r="D2244" s="317"/>
      <c r="E2244" s="317"/>
      <c r="F2244" s="317"/>
      <c r="G2244" s="317"/>
      <c r="H2244" s="317"/>
      <c r="I2244" s="317"/>
      <c r="J2244" s="317"/>
      <c r="K2244" s="317"/>
      <c r="L2244" s="179"/>
      <c r="M2244" s="179"/>
    </row>
    <row r="2245" spans="2:13" x14ac:dyDescent="0.2">
      <c r="B2245" s="317"/>
      <c r="C2245" s="317"/>
      <c r="D2245" s="317"/>
      <c r="E2245" s="317"/>
      <c r="F2245" s="317"/>
      <c r="G2245" s="317"/>
      <c r="H2245" s="317"/>
      <c r="I2245" s="317"/>
      <c r="J2245" s="317"/>
      <c r="K2245" s="317"/>
      <c r="L2245" s="179"/>
      <c r="M2245" s="179"/>
    </row>
    <row r="2246" spans="2:13" x14ac:dyDescent="0.2">
      <c r="B2246" s="317"/>
      <c r="C2246" s="317"/>
      <c r="D2246" s="317"/>
      <c r="E2246" s="317"/>
      <c r="F2246" s="317"/>
      <c r="G2246" s="317"/>
      <c r="H2246" s="317"/>
      <c r="I2246" s="317"/>
      <c r="J2246" s="317"/>
      <c r="K2246" s="317"/>
      <c r="L2246" s="179"/>
      <c r="M2246" s="179"/>
    </row>
    <row r="2247" spans="2:13" x14ac:dyDescent="0.2">
      <c r="B2247" s="317"/>
      <c r="C2247" s="317"/>
      <c r="D2247" s="317"/>
      <c r="E2247" s="317"/>
      <c r="F2247" s="317"/>
      <c r="G2247" s="317"/>
      <c r="H2247" s="317"/>
      <c r="I2247" s="317"/>
      <c r="J2247" s="317"/>
      <c r="K2247" s="317"/>
      <c r="L2247" s="179"/>
      <c r="M2247" s="179"/>
    </row>
    <row r="2248" spans="2:13" x14ac:dyDescent="0.2">
      <c r="B2248" s="317"/>
      <c r="C2248" s="317"/>
      <c r="D2248" s="317"/>
      <c r="E2248" s="317"/>
      <c r="F2248" s="317"/>
      <c r="G2248" s="317"/>
      <c r="H2248" s="317"/>
      <c r="I2248" s="317"/>
      <c r="J2248" s="317"/>
      <c r="K2248" s="317"/>
      <c r="L2248" s="179"/>
      <c r="M2248" s="179"/>
    </row>
    <row r="2249" spans="2:13" x14ac:dyDescent="0.2">
      <c r="B2249" s="317"/>
      <c r="C2249" s="317"/>
      <c r="D2249" s="317"/>
      <c r="E2249" s="317"/>
      <c r="F2249" s="317"/>
      <c r="G2249" s="317"/>
      <c r="H2249" s="317"/>
      <c r="I2249" s="317"/>
      <c r="J2249" s="317"/>
      <c r="K2249" s="317"/>
      <c r="L2249" s="179"/>
      <c r="M2249" s="179"/>
    </row>
    <row r="2250" spans="2:13" x14ac:dyDescent="0.2">
      <c r="B2250" s="317"/>
      <c r="C2250" s="317"/>
      <c r="D2250" s="317"/>
      <c r="E2250" s="317"/>
      <c r="F2250" s="317"/>
      <c r="G2250" s="317"/>
      <c r="H2250" s="317"/>
      <c r="I2250" s="317"/>
      <c r="J2250" s="317"/>
      <c r="K2250" s="317"/>
      <c r="L2250" s="179"/>
      <c r="M2250" s="179"/>
    </row>
    <row r="2251" spans="2:13" x14ac:dyDescent="0.2">
      <c r="B2251" s="317"/>
      <c r="C2251" s="317"/>
      <c r="D2251" s="317"/>
      <c r="E2251" s="317"/>
      <c r="F2251" s="317"/>
      <c r="G2251" s="317"/>
      <c r="H2251" s="317"/>
      <c r="I2251" s="317"/>
      <c r="J2251" s="317"/>
      <c r="K2251" s="317"/>
      <c r="L2251" s="179"/>
      <c r="M2251" s="179"/>
    </row>
    <row r="2252" spans="2:13" x14ac:dyDescent="0.2">
      <c r="B2252" s="317"/>
      <c r="C2252" s="317"/>
      <c r="D2252" s="317"/>
      <c r="E2252" s="317"/>
      <c r="F2252" s="317"/>
      <c r="G2252" s="317"/>
      <c r="H2252" s="317"/>
      <c r="I2252" s="317"/>
      <c r="J2252" s="317"/>
      <c r="K2252" s="317"/>
      <c r="L2252" s="179"/>
      <c r="M2252" s="179"/>
    </row>
    <row r="2253" spans="2:13" x14ac:dyDescent="0.2">
      <c r="B2253" s="317"/>
      <c r="C2253" s="317"/>
      <c r="D2253" s="317"/>
      <c r="E2253" s="317"/>
      <c r="F2253" s="317"/>
      <c r="G2253" s="317"/>
      <c r="H2253" s="317"/>
      <c r="I2253" s="317"/>
      <c r="J2253" s="317"/>
      <c r="K2253" s="317"/>
      <c r="L2253" s="179"/>
      <c r="M2253" s="179"/>
    </row>
    <row r="2254" spans="2:13" x14ac:dyDescent="0.2">
      <c r="B2254" s="317"/>
      <c r="C2254" s="317"/>
      <c r="D2254" s="317"/>
      <c r="E2254" s="317"/>
      <c r="F2254" s="317"/>
      <c r="G2254" s="317"/>
      <c r="H2254" s="317"/>
      <c r="I2254" s="317"/>
      <c r="J2254" s="317"/>
      <c r="K2254" s="317"/>
      <c r="L2254" s="179"/>
      <c r="M2254" s="179"/>
    </row>
    <row r="2255" spans="2:13" x14ac:dyDescent="0.2">
      <c r="B2255" s="317"/>
      <c r="C2255" s="317"/>
      <c r="D2255" s="317"/>
      <c r="E2255" s="317"/>
      <c r="F2255" s="317"/>
      <c r="G2255" s="317"/>
      <c r="H2255" s="317"/>
      <c r="I2255" s="317"/>
      <c r="J2255" s="317"/>
      <c r="K2255" s="317"/>
      <c r="L2255" s="179"/>
      <c r="M2255" s="179"/>
    </row>
    <row r="2256" spans="2:13" x14ac:dyDescent="0.2">
      <c r="B2256" s="317"/>
      <c r="C2256" s="317"/>
      <c r="D2256" s="317"/>
      <c r="E2256" s="317"/>
      <c r="F2256" s="317"/>
      <c r="G2256" s="317"/>
      <c r="H2256" s="317"/>
      <c r="I2256" s="317"/>
      <c r="J2256" s="317"/>
      <c r="K2256" s="317"/>
      <c r="L2256" s="179"/>
      <c r="M2256" s="179"/>
    </row>
    <row r="2257" spans="2:13" x14ac:dyDescent="0.2">
      <c r="B2257" s="317"/>
      <c r="C2257" s="317"/>
      <c r="D2257" s="317"/>
      <c r="E2257" s="317"/>
      <c r="F2257" s="317"/>
      <c r="G2257" s="317"/>
      <c r="H2257" s="317"/>
      <c r="I2257" s="317"/>
      <c r="J2257" s="317"/>
      <c r="K2257" s="317"/>
      <c r="L2257" s="179"/>
      <c r="M2257" s="179"/>
    </row>
    <row r="2258" spans="2:13" x14ac:dyDescent="0.2">
      <c r="B2258" s="317"/>
      <c r="C2258" s="317"/>
      <c r="D2258" s="317"/>
      <c r="E2258" s="317"/>
      <c r="F2258" s="317"/>
      <c r="G2258" s="317"/>
      <c r="H2258" s="317"/>
      <c r="I2258" s="317"/>
      <c r="J2258" s="317"/>
      <c r="K2258" s="317"/>
      <c r="L2258" s="179"/>
      <c r="M2258" s="179"/>
    </row>
    <row r="2259" spans="2:13" x14ac:dyDescent="0.2">
      <c r="B2259" s="317"/>
      <c r="C2259" s="317"/>
      <c r="D2259" s="317"/>
      <c r="E2259" s="317"/>
      <c r="F2259" s="317"/>
      <c r="G2259" s="317"/>
      <c r="H2259" s="317"/>
      <c r="I2259" s="317"/>
      <c r="J2259" s="317"/>
      <c r="K2259" s="317"/>
      <c r="L2259" s="179"/>
      <c r="M2259" s="179"/>
    </row>
    <row r="2260" spans="2:13" x14ac:dyDescent="0.2">
      <c r="B2260" s="317"/>
      <c r="C2260" s="317"/>
      <c r="D2260" s="317"/>
      <c r="E2260" s="317"/>
      <c r="F2260" s="317"/>
      <c r="G2260" s="317"/>
      <c r="H2260" s="317"/>
      <c r="I2260" s="317"/>
      <c r="J2260" s="317"/>
      <c r="K2260" s="317"/>
      <c r="L2260" s="179"/>
      <c r="M2260" s="179"/>
    </row>
    <row r="2261" spans="2:13" x14ac:dyDescent="0.2">
      <c r="B2261" s="317"/>
      <c r="C2261" s="317"/>
      <c r="D2261" s="317"/>
      <c r="E2261" s="317"/>
      <c r="F2261" s="317"/>
      <c r="G2261" s="317"/>
      <c r="H2261" s="317"/>
      <c r="I2261" s="317"/>
      <c r="J2261" s="317"/>
      <c r="K2261" s="317"/>
      <c r="L2261" s="179"/>
      <c r="M2261" s="179"/>
    </row>
    <row r="2262" spans="2:13" x14ac:dyDescent="0.2">
      <c r="B2262" s="317"/>
      <c r="C2262" s="317"/>
      <c r="D2262" s="317"/>
      <c r="E2262" s="317"/>
      <c r="F2262" s="317"/>
      <c r="G2262" s="317"/>
      <c r="H2262" s="317"/>
      <c r="I2262" s="317"/>
      <c r="J2262" s="317"/>
      <c r="K2262" s="317"/>
      <c r="L2262" s="179"/>
      <c r="M2262" s="179"/>
    </row>
    <row r="2263" spans="2:13" x14ac:dyDescent="0.2">
      <c r="B2263" s="317"/>
      <c r="C2263" s="317"/>
      <c r="D2263" s="317"/>
      <c r="E2263" s="317"/>
      <c r="F2263" s="317"/>
      <c r="G2263" s="317"/>
      <c r="H2263" s="317"/>
      <c r="I2263" s="317"/>
      <c r="J2263" s="317"/>
      <c r="K2263" s="317"/>
      <c r="L2263" s="179"/>
      <c r="M2263" s="179"/>
    </row>
    <row r="2264" spans="2:13" x14ac:dyDescent="0.2">
      <c r="B2264" s="317"/>
      <c r="C2264" s="317"/>
      <c r="D2264" s="317"/>
      <c r="E2264" s="317"/>
      <c r="F2264" s="317"/>
      <c r="G2264" s="317"/>
      <c r="H2264" s="317"/>
      <c r="I2264" s="317"/>
      <c r="J2264" s="317"/>
      <c r="K2264" s="317"/>
      <c r="L2264" s="179"/>
      <c r="M2264" s="179"/>
    </row>
    <row r="2265" spans="2:13" x14ac:dyDescent="0.2">
      <c r="B2265" s="317"/>
      <c r="C2265" s="317"/>
      <c r="D2265" s="317"/>
      <c r="E2265" s="317"/>
      <c r="F2265" s="317"/>
      <c r="G2265" s="317"/>
      <c r="H2265" s="317"/>
      <c r="I2265" s="317"/>
      <c r="J2265" s="317"/>
      <c r="K2265" s="317"/>
      <c r="L2265" s="179"/>
      <c r="M2265" s="179"/>
    </row>
    <row r="2266" spans="2:13" x14ac:dyDescent="0.2">
      <c r="B2266" s="317"/>
      <c r="C2266" s="317"/>
      <c r="D2266" s="317"/>
      <c r="E2266" s="317"/>
      <c r="F2266" s="317"/>
      <c r="G2266" s="317"/>
      <c r="H2266" s="317"/>
      <c r="I2266" s="317"/>
      <c r="J2266" s="317"/>
      <c r="K2266" s="317"/>
      <c r="L2266" s="179"/>
      <c r="M2266" s="179"/>
    </row>
    <row r="2267" spans="2:13" x14ac:dyDescent="0.2">
      <c r="B2267" s="317"/>
      <c r="C2267" s="317"/>
      <c r="D2267" s="317"/>
      <c r="E2267" s="317"/>
      <c r="F2267" s="317"/>
      <c r="G2267" s="317"/>
      <c r="H2267" s="317"/>
      <c r="I2267" s="317"/>
      <c r="J2267" s="317"/>
      <c r="K2267" s="317"/>
      <c r="L2267" s="179"/>
      <c r="M2267" s="179"/>
    </row>
    <row r="2268" spans="2:13" x14ac:dyDescent="0.2">
      <c r="B2268" s="317"/>
      <c r="C2268" s="317"/>
      <c r="D2268" s="317"/>
      <c r="E2268" s="317"/>
      <c r="F2268" s="317"/>
      <c r="G2268" s="317"/>
      <c r="H2268" s="317"/>
      <c r="I2268" s="317"/>
      <c r="J2268" s="317"/>
      <c r="K2268" s="317"/>
      <c r="L2268" s="179"/>
      <c r="M2268" s="179"/>
    </row>
    <row r="2269" spans="2:13" x14ac:dyDescent="0.2">
      <c r="B2269" s="317"/>
      <c r="C2269" s="317"/>
      <c r="D2269" s="317"/>
      <c r="E2269" s="317"/>
      <c r="F2269" s="317"/>
      <c r="G2269" s="317"/>
      <c r="H2269" s="317"/>
      <c r="I2269" s="317"/>
      <c r="J2269" s="317"/>
      <c r="K2269" s="317"/>
      <c r="L2269" s="179"/>
      <c r="M2269" s="179"/>
    </row>
    <row r="2270" spans="2:13" x14ac:dyDescent="0.2">
      <c r="B2270" s="317"/>
      <c r="C2270" s="317"/>
      <c r="D2270" s="317"/>
      <c r="E2270" s="317"/>
      <c r="F2270" s="317"/>
      <c r="G2270" s="317"/>
      <c r="H2270" s="317"/>
      <c r="I2270" s="317"/>
      <c r="J2270" s="317"/>
      <c r="K2270" s="317"/>
      <c r="L2270" s="179"/>
      <c r="M2270" s="179"/>
    </row>
    <row r="2271" spans="2:13" x14ac:dyDescent="0.2">
      <c r="B2271" s="317"/>
      <c r="C2271" s="317"/>
      <c r="D2271" s="317"/>
      <c r="E2271" s="317"/>
      <c r="F2271" s="317"/>
      <c r="G2271" s="317"/>
      <c r="H2271" s="317"/>
      <c r="I2271" s="317"/>
      <c r="J2271" s="317"/>
      <c r="K2271" s="317"/>
      <c r="L2271" s="179"/>
      <c r="M2271" s="179"/>
    </row>
    <row r="2272" spans="2:13" x14ac:dyDescent="0.2">
      <c r="B2272" s="317"/>
      <c r="C2272" s="317"/>
      <c r="D2272" s="317"/>
      <c r="E2272" s="317"/>
      <c r="F2272" s="317"/>
      <c r="G2272" s="317"/>
      <c r="H2272" s="317"/>
      <c r="I2272" s="317"/>
      <c r="J2272" s="317"/>
      <c r="K2272" s="317"/>
      <c r="L2272" s="179"/>
      <c r="M2272" s="179"/>
    </row>
    <row r="2273" spans="2:13" x14ac:dyDescent="0.2">
      <c r="B2273" s="317"/>
      <c r="C2273" s="317"/>
      <c r="D2273" s="317"/>
      <c r="E2273" s="317"/>
      <c r="F2273" s="317"/>
      <c r="G2273" s="317"/>
      <c r="H2273" s="317"/>
      <c r="I2273" s="317"/>
      <c r="J2273" s="317"/>
      <c r="K2273" s="317"/>
      <c r="L2273" s="179"/>
      <c r="M2273" s="179"/>
    </row>
    <row r="2274" spans="2:13" x14ac:dyDescent="0.2">
      <c r="B2274" s="317"/>
      <c r="C2274" s="317"/>
      <c r="D2274" s="317"/>
      <c r="E2274" s="317"/>
      <c r="F2274" s="317"/>
      <c r="G2274" s="317"/>
      <c r="H2274" s="317"/>
      <c r="I2274" s="317"/>
      <c r="J2274" s="317"/>
      <c r="K2274" s="317"/>
      <c r="L2274" s="179"/>
      <c r="M2274" s="179"/>
    </row>
    <row r="2275" spans="2:13" x14ac:dyDescent="0.2">
      <c r="B2275" s="317"/>
      <c r="C2275" s="317"/>
      <c r="D2275" s="317"/>
      <c r="E2275" s="317"/>
      <c r="F2275" s="317"/>
      <c r="G2275" s="317"/>
      <c r="H2275" s="317"/>
      <c r="I2275" s="317"/>
      <c r="J2275" s="317"/>
      <c r="K2275" s="317"/>
      <c r="L2275" s="179"/>
      <c r="M2275" s="179"/>
    </row>
    <row r="2276" spans="2:13" x14ac:dyDescent="0.2">
      <c r="B2276" s="317"/>
      <c r="C2276" s="317"/>
      <c r="D2276" s="317"/>
      <c r="E2276" s="317"/>
      <c r="F2276" s="317"/>
      <c r="G2276" s="317"/>
      <c r="H2276" s="317"/>
      <c r="I2276" s="317"/>
      <c r="J2276" s="317"/>
      <c r="K2276" s="317"/>
      <c r="L2276" s="179"/>
      <c r="M2276" s="179"/>
    </row>
    <row r="2277" spans="2:13" x14ac:dyDescent="0.2">
      <c r="B2277" s="317"/>
      <c r="C2277" s="317"/>
      <c r="D2277" s="317"/>
      <c r="E2277" s="317"/>
      <c r="F2277" s="317"/>
      <c r="G2277" s="317"/>
      <c r="H2277" s="317"/>
      <c r="I2277" s="317"/>
      <c r="J2277" s="317"/>
      <c r="K2277" s="317"/>
      <c r="L2277" s="179"/>
      <c r="M2277" s="179"/>
    </row>
    <row r="2278" spans="2:13" x14ac:dyDescent="0.2">
      <c r="B2278" s="317"/>
      <c r="C2278" s="317"/>
      <c r="D2278" s="317"/>
      <c r="E2278" s="317"/>
      <c r="F2278" s="317"/>
      <c r="G2278" s="317"/>
      <c r="H2278" s="317"/>
      <c r="I2278" s="317"/>
      <c r="J2278" s="317"/>
      <c r="K2278" s="317"/>
      <c r="L2278" s="179"/>
      <c r="M2278" s="179"/>
    </row>
    <row r="2279" spans="2:13" x14ac:dyDescent="0.2">
      <c r="B2279" s="317"/>
      <c r="C2279" s="317"/>
      <c r="D2279" s="317"/>
      <c r="E2279" s="317"/>
      <c r="F2279" s="317"/>
      <c r="G2279" s="317"/>
      <c r="H2279" s="317"/>
      <c r="I2279" s="317"/>
      <c r="J2279" s="317"/>
      <c r="K2279" s="317"/>
      <c r="L2279" s="179"/>
      <c r="M2279" s="179"/>
    </row>
    <row r="2280" spans="2:13" x14ac:dyDescent="0.2">
      <c r="B2280" s="317"/>
      <c r="C2280" s="317"/>
      <c r="D2280" s="317"/>
      <c r="E2280" s="317"/>
      <c r="F2280" s="317"/>
      <c r="G2280" s="317"/>
      <c r="H2280" s="317"/>
      <c r="I2280" s="317"/>
      <c r="J2280" s="317"/>
      <c r="K2280" s="317"/>
      <c r="L2280" s="179"/>
      <c r="M2280" s="179"/>
    </row>
    <row r="2281" spans="2:13" x14ac:dyDescent="0.2">
      <c r="B2281" s="317"/>
      <c r="C2281" s="317"/>
      <c r="D2281" s="317"/>
      <c r="E2281" s="317"/>
      <c r="F2281" s="317"/>
      <c r="G2281" s="317"/>
      <c r="H2281" s="317"/>
      <c r="I2281" s="317"/>
      <c r="J2281" s="317"/>
      <c r="K2281" s="317"/>
      <c r="L2281" s="179"/>
      <c r="M2281" s="179"/>
    </row>
    <row r="2282" spans="2:13" x14ac:dyDescent="0.2">
      <c r="B2282" s="317"/>
      <c r="C2282" s="317"/>
      <c r="D2282" s="317"/>
      <c r="E2282" s="317"/>
      <c r="F2282" s="317"/>
      <c r="G2282" s="317"/>
      <c r="H2282" s="317"/>
      <c r="I2282" s="317"/>
      <c r="J2282" s="317"/>
      <c r="K2282" s="317"/>
      <c r="L2282" s="179"/>
      <c r="M2282" s="179"/>
    </row>
    <row r="2283" spans="2:13" x14ac:dyDescent="0.2">
      <c r="B2283" s="317"/>
      <c r="C2283" s="317"/>
      <c r="D2283" s="317"/>
      <c r="E2283" s="317"/>
      <c r="F2283" s="317"/>
      <c r="G2283" s="317"/>
      <c r="H2283" s="317"/>
      <c r="I2283" s="317"/>
      <c r="J2283" s="317"/>
      <c r="K2283" s="317"/>
      <c r="L2283" s="179"/>
      <c r="M2283" s="179"/>
    </row>
    <row r="2284" spans="2:13" x14ac:dyDescent="0.2">
      <c r="B2284" s="317"/>
      <c r="C2284" s="317"/>
      <c r="D2284" s="317"/>
      <c r="E2284" s="317"/>
      <c r="F2284" s="317"/>
      <c r="G2284" s="317"/>
      <c r="H2284" s="317"/>
      <c r="I2284" s="317"/>
      <c r="J2284" s="317"/>
      <c r="K2284" s="317"/>
      <c r="L2284" s="179"/>
      <c r="M2284" s="179"/>
    </row>
    <row r="2285" spans="2:13" x14ac:dyDescent="0.2">
      <c r="B2285" s="317"/>
      <c r="C2285" s="317"/>
      <c r="D2285" s="317"/>
      <c r="E2285" s="317"/>
      <c r="F2285" s="317"/>
      <c r="G2285" s="317"/>
      <c r="H2285" s="317"/>
      <c r="I2285" s="317"/>
      <c r="J2285" s="317"/>
      <c r="K2285" s="317"/>
      <c r="L2285" s="179"/>
      <c r="M2285" s="179"/>
    </row>
    <row r="2286" spans="2:13" x14ac:dyDescent="0.2">
      <c r="B2286" s="317"/>
      <c r="C2286" s="317"/>
      <c r="D2286" s="317"/>
      <c r="E2286" s="317"/>
      <c r="F2286" s="317"/>
      <c r="G2286" s="317"/>
      <c r="H2286" s="317"/>
      <c r="I2286" s="317"/>
      <c r="J2286" s="317"/>
      <c r="K2286" s="317"/>
      <c r="L2286" s="179"/>
      <c r="M2286" s="179"/>
    </row>
    <row r="2287" spans="2:13" x14ac:dyDescent="0.2">
      <c r="B2287" s="317"/>
      <c r="C2287" s="317"/>
      <c r="D2287" s="317"/>
      <c r="E2287" s="317"/>
      <c r="F2287" s="317"/>
      <c r="G2287" s="317"/>
      <c r="H2287" s="317"/>
      <c r="I2287" s="317"/>
      <c r="J2287" s="317"/>
      <c r="K2287" s="317"/>
      <c r="L2287" s="179"/>
      <c r="M2287" s="179"/>
    </row>
    <row r="2288" spans="2:13" x14ac:dyDescent="0.2">
      <c r="B2288" s="317"/>
      <c r="C2288" s="317"/>
      <c r="D2288" s="317"/>
      <c r="E2288" s="317"/>
      <c r="F2288" s="317"/>
      <c r="G2288" s="317"/>
      <c r="H2288" s="317"/>
      <c r="I2288" s="317"/>
      <c r="J2288" s="317"/>
      <c r="K2288" s="317"/>
      <c r="L2288" s="179"/>
      <c r="M2288" s="179"/>
    </row>
    <row r="2289" spans="2:13" x14ac:dyDescent="0.2">
      <c r="B2289" s="317"/>
      <c r="C2289" s="317"/>
      <c r="D2289" s="317"/>
      <c r="E2289" s="317"/>
      <c r="F2289" s="317"/>
      <c r="G2289" s="317"/>
      <c r="H2289" s="317"/>
      <c r="I2289" s="317"/>
      <c r="J2289" s="317"/>
      <c r="K2289" s="317"/>
      <c r="L2289" s="179"/>
      <c r="M2289" s="179"/>
    </row>
    <row r="2290" spans="2:13" x14ac:dyDescent="0.2">
      <c r="B2290" s="317"/>
      <c r="C2290" s="317"/>
      <c r="D2290" s="317"/>
      <c r="E2290" s="317"/>
      <c r="F2290" s="317"/>
      <c r="G2290" s="317"/>
      <c r="H2290" s="317"/>
      <c r="I2290" s="317"/>
      <c r="J2290" s="317"/>
      <c r="K2290" s="317"/>
      <c r="L2290" s="179"/>
      <c r="M2290" s="179"/>
    </row>
    <row r="2291" spans="2:13" x14ac:dyDescent="0.2">
      <c r="B2291" s="317"/>
      <c r="C2291" s="317"/>
      <c r="D2291" s="317"/>
      <c r="E2291" s="317"/>
      <c r="F2291" s="317"/>
      <c r="G2291" s="317"/>
      <c r="H2291" s="317"/>
      <c r="I2291" s="317"/>
      <c r="J2291" s="317"/>
      <c r="K2291" s="317"/>
      <c r="L2291" s="179"/>
      <c r="M2291" s="179"/>
    </row>
    <row r="2292" spans="2:13" x14ac:dyDescent="0.2">
      <c r="B2292" s="317"/>
      <c r="C2292" s="317"/>
      <c r="D2292" s="317"/>
      <c r="E2292" s="317"/>
      <c r="F2292" s="317"/>
      <c r="G2292" s="317"/>
      <c r="H2292" s="317"/>
      <c r="I2292" s="317"/>
      <c r="J2292" s="317"/>
      <c r="K2292" s="317"/>
      <c r="L2292" s="179"/>
      <c r="M2292" s="179"/>
    </row>
    <row r="2293" spans="2:13" x14ac:dyDescent="0.2">
      <c r="B2293" s="317"/>
      <c r="C2293" s="317"/>
      <c r="D2293" s="317"/>
      <c r="E2293" s="317"/>
      <c r="F2293" s="317"/>
      <c r="G2293" s="317"/>
      <c r="H2293" s="317"/>
      <c r="I2293" s="317"/>
      <c r="J2293" s="317"/>
      <c r="K2293" s="317"/>
      <c r="L2293" s="179"/>
      <c r="M2293" s="179"/>
    </row>
    <row r="2294" spans="2:13" x14ac:dyDescent="0.2">
      <c r="B2294" s="317"/>
      <c r="C2294" s="317"/>
      <c r="D2294" s="317"/>
      <c r="E2294" s="317"/>
      <c r="F2294" s="317"/>
      <c r="G2294" s="317"/>
      <c r="H2294" s="317"/>
      <c r="I2294" s="317"/>
      <c r="J2294" s="317"/>
      <c r="K2294" s="317"/>
      <c r="L2294" s="179"/>
      <c r="M2294" s="179"/>
    </row>
    <row r="2295" spans="2:13" x14ac:dyDescent="0.2">
      <c r="B2295" s="317"/>
      <c r="C2295" s="317"/>
      <c r="D2295" s="317"/>
      <c r="E2295" s="317"/>
      <c r="F2295" s="317"/>
      <c r="G2295" s="317"/>
      <c r="H2295" s="317"/>
      <c r="I2295" s="317"/>
      <c r="J2295" s="317"/>
      <c r="K2295" s="317"/>
      <c r="L2295" s="179"/>
      <c r="M2295" s="179"/>
    </row>
    <row r="2296" spans="2:13" x14ac:dyDescent="0.2">
      <c r="B2296" s="317"/>
      <c r="C2296" s="317"/>
      <c r="D2296" s="317"/>
      <c r="E2296" s="317"/>
      <c r="F2296" s="317"/>
      <c r="G2296" s="317"/>
      <c r="H2296" s="317"/>
      <c r="I2296" s="317"/>
      <c r="J2296" s="317"/>
      <c r="K2296" s="317"/>
      <c r="L2296" s="179"/>
      <c r="M2296" s="179"/>
    </row>
    <row r="2297" spans="2:13" x14ac:dyDescent="0.2">
      <c r="B2297" s="317"/>
      <c r="C2297" s="317"/>
      <c r="D2297" s="317"/>
      <c r="E2297" s="317"/>
      <c r="F2297" s="317"/>
      <c r="G2297" s="317"/>
      <c r="H2297" s="317"/>
      <c r="I2297" s="317"/>
      <c r="J2297" s="317"/>
      <c r="K2297" s="317"/>
      <c r="L2297" s="179"/>
      <c r="M2297" s="179"/>
    </row>
    <row r="2298" spans="2:13" x14ac:dyDescent="0.2">
      <c r="B2298" s="317"/>
      <c r="C2298" s="317"/>
      <c r="D2298" s="317"/>
      <c r="E2298" s="317"/>
      <c r="F2298" s="317"/>
      <c r="G2298" s="317"/>
      <c r="H2298" s="317"/>
      <c r="I2298" s="317"/>
      <c r="J2298" s="317"/>
      <c r="K2298" s="317"/>
      <c r="L2298" s="179"/>
      <c r="M2298" s="179"/>
    </row>
    <row r="2299" spans="2:13" x14ac:dyDescent="0.2">
      <c r="B2299" s="317"/>
      <c r="C2299" s="317"/>
      <c r="D2299" s="317"/>
      <c r="E2299" s="317"/>
      <c r="F2299" s="317"/>
      <c r="G2299" s="317"/>
      <c r="H2299" s="317"/>
      <c r="I2299" s="317"/>
      <c r="J2299" s="317"/>
      <c r="K2299" s="317"/>
      <c r="L2299" s="179"/>
      <c r="M2299" s="179"/>
    </row>
    <row r="2300" spans="2:13" x14ac:dyDescent="0.2">
      <c r="B2300" s="317"/>
      <c r="C2300" s="317"/>
      <c r="D2300" s="317"/>
      <c r="E2300" s="317"/>
      <c r="F2300" s="317"/>
      <c r="G2300" s="317"/>
      <c r="H2300" s="317"/>
      <c r="I2300" s="317"/>
      <c r="J2300" s="317"/>
      <c r="K2300" s="317"/>
      <c r="L2300" s="179"/>
      <c r="M2300" s="179"/>
    </row>
    <row r="2301" spans="2:13" x14ac:dyDescent="0.2">
      <c r="B2301" s="317"/>
      <c r="C2301" s="317"/>
      <c r="D2301" s="317"/>
      <c r="E2301" s="317"/>
      <c r="F2301" s="317"/>
      <c r="G2301" s="317"/>
      <c r="H2301" s="317"/>
      <c r="I2301" s="317"/>
      <c r="J2301" s="317"/>
      <c r="K2301" s="317"/>
      <c r="L2301" s="179"/>
      <c r="M2301" s="179"/>
    </row>
    <row r="2302" spans="2:13" x14ac:dyDescent="0.2">
      <c r="B2302" s="317"/>
      <c r="C2302" s="317"/>
      <c r="D2302" s="317"/>
      <c r="E2302" s="317"/>
      <c r="F2302" s="317"/>
      <c r="G2302" s="317"/>
      <c r="H2302" s="317"/>
      <c r="I2302" s="317"/>
      <c r="J2302" s="317"/>
      <c r="K2302" s="317"/>
      <c r="L2302" s="179"/>
      <c r="M2302" s="179"/>
    </row>
    <row r="2303" spans="2:13" x14ac:dyDescent="0.2">
      <c r="B2303" s="317"/>
      <c r="C2303" s="317"/>
      <c r="D2303" s="317"/>
      <c r="E2303" s="317"/>
      <c r="F2303" s="317"/>
      <c r="G2303" s="317"/>
      <c r="H2303" s="317"/>
      <c r="I2303" s="317"/>
      <c r="J2303" s="317"/>
      <c r="K2303" s="317"/>
      <c r="L2303" s="179"/>
      <c r="M2303" s="179"/>
    </row>
    <row r="2304" spans="2:13" x14ac:dyDescent="0.2">
      <c r="B2304" s="317"/>
      <c r="C2304" s="317"/>
      <c r="D2304" s="317"/>
      <c r="E2304" s="317"/>
      <c r="F2304" s="317"/>
      <c r="G2304" s="317"/>
      <c r="H2304" s="317"/>
      <c r="I2304" s="317"/>
      <c r="J2304" s="317"/>
      <c r="K2304" s="317"/>
      <c r="L2304" s="179"/>
      <c r="M2304" s="179"/>
    </row>
    <row r="2305" spans="2:13" x14ac:dyDescent="0.2">
      <c r="B2305" s="317"/>
      <c r="C2305" s="317"/>
      <c r="D2305" s="317"/>
      <c r="E2305" s="317"/>
      <c r="F2305" s="317"/>
      <c r="G2305" s="317"/>
      <c r="H2305" s="317"/>
      <c r="I2305" s="317"/>
      <c r="J2305" s="317"/>
      <c r="K2305" s="317"/>
      <c r="L2305" s="179"/>
      <c r="M2305" s="179"/>
    </row>
    <row r="2306" spans="2:13" x14ac:dyDescent="0.2">
      <c r="B2306" s="317"/>
      <c r="C2306" s="317"/>
      <c r="D2306" s="317"/>
      <c r="E2306" s="317"/>
      <c r="F2306" s="317"/>
      <c r="G2306" s="317"/>
      <c r="H2306" s="317"/>
      <c r="I2306" s="317"/>
      <c r="J2306" s="317"/>
      <c r="K2306" s="317"/>
      <c r="L2306" s="179"/>
      <c r="M2306" s="179"/>
    </row>
    <row r="2307" spans="2:13" x14ac:dyDescent="0.2">
      <c r="B2307" s="317"/>
      <c r="C2307" s="317"/>
      <c r="D2307" s="317"/>
      <c r="E2307" s="317"/>
      <c r="F2307" s="317"/>
      <c r="G2307" s="317"/>
      <c r="H2307" s="317"/>
      <c r="I2307" s="317"/>
      <c r="J2307" s="317"/>
      <c r="K2307" s="317"/>
      <c r="L2307" s="179"/>
      <c r="M2307" s="179"/>
    </row>
    <row r="2308" spans="2:13" x14ac:dyDescent="0.2">
      <c r="B2308" s="317"/>
      <c r="C2308" s="317"/>
      <c r="D2308" s="317"/>
      <c r="E2308" s="317"/>
      <c r="F2308" s="317"/>
      <c r="G2308" s="317"/>
      <c r="H2308" s="317"/>
      <c r="I2308" s="317"/>
      <c r="J2308" s="317"/>
      <c r="K2308" s="317"/>
      <c r="L2308" s="179"/>
      <c r="M2308" s="179"/>
    </row>
    <row r="2309" spans="2:13" x14ac:dyDescent="0.2">
      <c r="B2309" s="317"/>
      <c r="C2309" s="317"/>
      <c r="D2309" s="317"/>
      <c r="E2309" s="317"/>
      <c r="F2309" s="317"/>
      <c r="G2309" s="317"/>
      <c r="H2309" s="317"/>
      <c r="I2309" s="317"/>
      <c r="J2309" s="317"/>
      <c r="K2309" s="317"/>
      <c r="L2309" s="179"/>
      <c r="M2309" s="179"/>
    </row>
    <row r="2310" spans="2:13" x14ac:dyDescent="0.2">
      <c r="B2310" s="317"/>
      <c r="C2310" s="317"/>
      <c r="D2310" s="317"/>
      <c r="E2310" s="317"/>
      <c r="F2310" s="317"/>
      <c r="G2310" s="317"/>
      <c r="H2310" s="317"/>
      <c r="I2310" s="317"/>
      <c r="J2310" s="317"/>
      <c r="K2310" s="317"/>
      <c r="L2310" s="179"/>
      <c r="M2310" s="179"/>
    </row>
    <row r="2311" spans="2:13" x14ac:dyDescent="0.2">
      <c r="B2311" s="317"/>
      <c r="C2311" s="317"/>
      <c r="D2311" s="317"/>
      <c r="E2311" s="317"/>
      <c r="F2311" s="317"/>
      <c r="G2311" s="317"/>
      <c r="H2311" s="317"/>
      <c r="I2311" s="317"/>
      <c r="J2311" s="317"/>
      <c r="K2311" s="317"/>
      <c r="L2311" s="179"/>
      <c r="M2311" s="179"/>
    </row>
    <row r="2312" spans="2:13" x14ac:dyDescent="0.2">
      <c r="B2312" s="317"/>
      <c r="C2312" s="317"/>
      <c r="D2312" s="317"/>
      <c r="E2312" s="317"/>
      <c r="F2312" s="317"/>
      <c r="G2312" s="317"/>
      <c r="H2312" s="317"/>
      <c r="I2312" s="317"/>
      <c r="J2312" s="317"/>
      <c r="K2312" s="317"/>
      <c r="L2312" s="179"/>
      <c r="M2312" s="179"/>
    </row>
    <row r="2313" spans="2:13" x14ac:dyDescent="0.2">
      <c r="B2313" s="317"/>
      <c r="C2313" s="317"/>
      <c r="D2313" s="317"/>
      <c r="E2313" s="317"/>
      <c r="F2313" s="317"/>
      <c r="G2313" s="317"/>
      <c r="H2313" s="317"/>
      <c r="I2313" s="317"/>
      <c r="J2313" s="317"/>
      <c r="K2313" s="317"/>
      <c r="L2313" s="179"/>
      <c r="M2313" s="179"/>
    </row>
    <row r="2314" spans="2:13" x14ac:dyDescent="0.2">
      <c r="B2314" s="317"/>
      <c r="C2314" s="317"/>
      <c r="D2314" s="317"/>
      <c r="E2314" s="317"/>
      <c r="F2314" s="317"/>
      <c r="G2314" s="317"/>
      <c r="H2314" s="317"/>
      <c r="I2314" s="317"/>
      <c r="J2314" s="317"/>
      <c r="K2314" s="317"/>
      <c r="L2314" s="179"/>
      <c r="M2314" s="179"/>
    </row>
    <row r="2315" spans="2:13" x14ac:dyDescent="0.2">
      <c r="B2315" s="317"/>
      <c r="C2315" s="317"/>
      <c r="D2315" s="317"/>
      <c r="E2315" s="317"/>
      <c r="F2315" s="317"/>
      <c r="G2315" s="317"/>
      <c r="H2315" s="317"/>
      <c r="I2315" s="317"/>
      <c r="J2315" s="317"/>
      <c r="K2315" s="317"/>
      <c r="L2315" s="179"/>
      <c r="M2315" s="179"/>
    </row>
    <row r="2316" spans="2:13" x14ac:dyDescent="0.2">
      <c r="B2316" s="317"/>
      <c r="C2316" s="317"/>
      <c r="D2316" s="317"/>
      <c r="E2316" s="317"/>
      <c r="F2316" s="317"/>
      <c r="G2316" s="317"/>
      <c r="H2316" s="317"/>
      <c r="I2316" s="317"/>
      <c r="J2316" s="317"/>
      <c r="K2316" s="317"/>
      <c r="L2316" s="179"/>
      <c r="M2316" s="179"/>
    </row>
    <row r="2317" spans="2:13" x14ac:dyDescent="0.2">
      <c r="B2317" s="317"/>
      <c r="C2317" s="317"/>
      <c r="D2317" s="317"/>
      <c r="E2317" s="317"/>
      <c r="F2317" s="317"/>
      <c r="G2317" s="317"/>
      <c r="H2317" s="317"/>
      <c r="I2317" s="317"/>
      <c r="J2317" s="317"/>
      <c r="K2317" s="317"/>
      <c r="L2317" s="179"/>
      <c r="M2317" s="179"/>
    </row>
    <row r="2318" spans="2:13" x14ac:dyDescent="0.2">
      <c r="B2318" s="317"/>
      <c r="C2318" s="317"/>
      <c r="D2318" s="317"/>
      <c r="E2318" s="317"/>
      <c r="F2318" s="317"/>
      <c r="G2318" s="317"/>
      <c r="H2318" s="317"/>
      <c r="I2318" s="317"/>
      <c r="J2318" s="317"/>
      <c r="K2318" s="317"/>
      <c r="L2318" s="179"/>
      <c r="M2318" s="179"/>
    </row>
    <row r="2319" spans="2:13" x14ac:dyDescent="0.2">
      <c r="B2319" s="317"/>
      <c r="C2319" s="317"/>
      <c r="D2319" s="317"/>
      <c r="E2319" s="317"/>
      <c r="F2319" s="317"/>
      <c r="G2319" s="317"/>
      <c r="H2319" s="317"/>
      <c r="I2319" s="317"/>
      <c r="J2319" s="317"/>
      <c r="K2319" s="317"/>
      <c r="L2319" s="179"/>
      <c r="M2319" s="179"/>
    </row>
    <row r="2320" spans="2:13" x14ac:dyDescent="0.2">
      <c r="B2320" s="317"/>
      <c r="C2320" s="317"/>
      <c r="D2320" s="317"/>
      <c r="E2320" s="317"/>
      <c r="F2320" s="317"/>
      <c r="G2320" s="317"/>
      <c r="H2320" s="317"/>
      <c r="I2320" s="317"/>
      <c r="J2320" s="317"/>
      <c r="K2320" s="317"/>
      <c r="L2320" s="179"/>
      <c r="M2320" s="179"/>
    </row>
    <row r="2321" spans="2:13" x14ac:dyDescent="0.2">
      <c r="B2321" s="317"/>
      <c r="C2321" s="317"/>
      <c r="D2321" s="317"/>
      <c r="E2321" s="317"/>
      <c r="F2321" s="317"/>
      <c r="G2321" s="317"/>
      <c r="H2321" s="317"/>
      <c r="I2321" s="317"/>
      <c r="J2321" s="317"/>
      <c r="K2321" s="317"/>
      <c r="L2321" s="179"/>
      <c r="M2321" s="179"/>
    </row>
    <row r="2322" spans="2:13" x14ac:dyDescent="0.2">
      <c r="B2322" s="317"/>
      <c r="C2322" s="317"/>
      <c r="D2322" s="317"/>
      <c r="E2322" s="317"/>
      <c r="F2322" s="317"/>
      <c r="G2322" s="317"/>
      <c r="H2322" s="317"/>
      <c r="I2322" s="317"/>
      <c r="J2322" s="317"/>
      <c r="K2322" s="317"/>
      <c r="L2322" s="179"/>
      <c r="M2322" s="179"/>
    </row>
    <row r="2323" spans="2:13" x14ac:dyDescent="0.2">
      <c r="B2323" s="317"/>
      <c r="C2323" s="317"/>
      <c r="D2323" s="317"/>
      <c r="E2323" s="317"/>
      <c r="F2323" s="317"/>
      <c r="G2323" s="317"/>
      <c r="H2323" s="317"/>
      <c r="I2323" s="317"/>
      <c r="J2323" s="317"/>
      <c r="K2323" s="317"/>
      <c r="L2323" s="179"/>
      <c r="M2323" s="179"/>
    </row>
    <row r="2324" spans="2:13" x14ac:dyDescent="0.2">
      <c r="B2324" s="317"/>
      <c r="C2324" s="317"/>
      <c r="D2324" s="317"/>
      <c r="E2324" s="317"/>
      <c r="F2324" s="317"/>
      <c r="G2324" s="317"/>
      <c r="H2324" s="317"/>
      <c r="I2324" s="317"/>
      <c r="J2324" s="317"/>
      <c r="K2324" s="317"/>
      <c r="L2324" s="179"/>
      <c r="M2324" s="179"/>
    </row>
    <row r="2325" spans="2:13" x14ac:dyDescent="0.2">
      <c r="B2325" s="317"/>
      <c r="C2325" s="317"/>
      <c r="D2325" s="317"/>
      <c r="E2325" s="317"/>
      <c r="F2325" s="317"/>
      <c r="G2325" s="317"/>
      <c r="H2325" s="317"/>
      <c r="I2325" s="317"/>
      <c r="J2325" s="317"/>
      <c r="K2325" s="317"/>
      <c r="L2325" s="179"/>
      <c r="M2325" s="179"/>
    </row>
    <row r="2326" spans="2:13" x14ac:dyDescent="0.2">
      <c r="B2326" s="317"/>
      <c r="C2326" s="317"/>
      <c r="D2326" s="317"/>
      <c r="E2326" s="317"/>
      <c r="F2326" s="317"/>
      <c r="G2326" s="317"/>
      <c r="H2326" s="317"/>
      <c r="I2326" s="317"/>
      <c r="J2326" s="317"/>
      <c r="K2326" s="317"/>
      <c r="L2326" s="179"/>
      <c r="M2326" s="179"/>
    </row>
    <row r="2327" spans="2:13" x14ac:dyDescent="0.2">
      <c r="B2327" s="317"/>
      <c r="C2327" s="317"/>
      <c r="D2327" s="317"/>
      <c r="E2327" s="317"/>
      <c r="F2327" s="317"/>
      <c r="G2327" s="317"/>
      <c r="H2327" s="317"/>
      <c r="I2327" s="317"/>
      <c r="J2327" s="317"/>
      <c r="K2327" s="317"/>
      <c r="L2327" s="179"/>
      <c r="M2327" s="179"/>
    </row>
    <row r="2328" spans="2:13" x14ac:dyDescent="0.2">
      <c r="B2328" s="317"/>
      <c r="C2328" s="317"/>
      <c r="D2328" s="317"/>
      <c r="E2328" s="317"/>
      <c r="F2328" s="317"/>
      <c r="G2328" s="317"/>
      <c r="H2328" s="317"/>
      <c r="I2328" s="317"/>
      <c r="J2328" s="317"/>
      <c r="K2328" s="317"/>
      <c r="L2328" s="179"/>
      <c r="M2328" s="179"/>
    </row>
    <row r="2329" spans="2:13" x14ac:dyDescent="0.2">
      <c r="B2329" s="317"/>
      <c r="C2329" s="317"/>
      <c r="D2329" s="317"/>
      <c r="E2329" s="317"/>
      <c r="F2329" s="317"/>
      <c r="G2329" s="317"/>
      <c r="H2329" s="317"/>
      <c r="I2329" s="317"/>
      <c r="J2329" s="317"/>
      <c r="K2329" s="317"/>
      <c r="L2329" s="179"/>
      <c r="M2329" s="179"/>
    </row>
    <row r="2330" spans="2:13" x14ac:dyDescent="0.2">
      <c r="B2330" s="317"/>
      <c r="C2330" s="317"/>
      <c r="D2330" s="317"/>
      <c r="E2330" s="317"/>
      <c r="F2330" s="317"/>
      <c r="G2330" s="317"/>
      <c r="H2330" s="317"/>
      <c r="I2330" s="317"/>
      <c r="J2330" s="317"/>
      <c r="K2330" s="317"/>
      <c r="L2330" s="179"/>
      <c r="M2330" s="179"/>
    </row>
    <row r="2331" spans="2:13" x14ac:dyDescent="0.2">
      <c r="B2331" s="317"/>
      <c r="C2331" s="317"/>
      <c r="D2331" s="317"/>
      <c r="E2331" s="317"/>
      <c r="F2331" s="317"/>
      <c r="G2331" s="317"/>
      <c r="H2331" s="317"/>
      <c r="I2331" s="317"/>
      <c r="J2331" s="317"/>
      <c r="K2331" s="317"/>
      <c r="L2331" s="179"/>
      <c r="M2331" s="179"/>
    </row>
    <row r="2332" spans="2:13" x14ac:dyDescent="0.2">
      <c r="B2332" s="317"/>
      <c r="C2332" s="317"/>
      <c r="D2332" s="317"/>
      <c r="E2332" s="317"/>
      <c r="F2332" s="317"/>
      <c r="G2332" s="317"/>
      <c r="H2332" s="317"/>
      <c r="I2332" s="317"/>
      <c r="J2332" s="317"/>
      <c r="K2332" s="317"/>
      <c r="L2332" s="179"/>
      <c r="M2332" s="179"/>
    </row>
    <row r="2333" spans="2:13" x14ac:dyDescent="0.2">
      <c r="B2333" s="317"/>
      <c r="C2333" s="317"/>
      <c r="D2333" s="317"/>
      <c r="E2333" s="317"/>
      <c r="F2333" s="317"/>
      <c r="G2333" s="317"/>
      <c r="H2333" s="317"/>
      <c r="I2333" s="317"/>
      <c r="J2333" s="317"/>
      <c r="K2333" s="317"/>
      <c r="L2333" s="179"/>
      <c r="M2333" s="179"/>
    </row>
    <row r="2334" spans="2:13" x14ac:dyDescent="0.2">
      <c r="B2334" s="317"/>
      <c r="C2334" s="317"/>
      <c r="D2334" s="317"/>
      <c r="E2334" s="317"/>
      <c r="F2334" s="317"/>
      <c r="G2334" s="317"/>
      <c r="H2334" s="317"/>
      <c r="I2334" s="317"/>
      <c r="J2334" s="317"/>
      <c r="K2334" s="317"/>
      <c r="L2334" s="179"/>
      <c r="M2334" s="179"/>
    </row>
    <row r="2335" spans="2:13" x14ac:dyDescent="0.2">
      <c r="B2335" s="317"/>
      <c r="C2335" s="317"/>
      <c r="D2335" s="317"/>
      <c r="E2335" s="317"/>
      <c r="F2335" s="317"/>
      <c r="G2335" s="317"/>
      <c r="H2335" s="317"/>
      <c r="I2335" s="317"/>
      <c r="J2335" s="317"/>
      <c r="K2335" s="317"/>
      <c r="L2335" s="179"/>
      <c r="M2335" s="179"/>
    </row>
    <row r="2336" spans="2:13" x14ac:dyDescent="0.2">
      <c r="B2336" s="317"/>
      <c r="C2336" s="317"/>
      <c r="D2336" s="317"/>
      <c r="E2336" s="317"/>
      <c r="F2336" s="317"/>
      <c r="G2336" s="317"/>
      <c r="H2336" s="317"/>
      <c r="I2336" s="317"/>
      <c r="J2336" s="317"/>
      <c r="K2336" s="317"/>
      <c r="L2336" s="179"/>
      <c r="M2336" s="179"/>
    </row>
    <row r="2337" spans="2:13" x14ac:dyDescent="0.2">
      <c r="B2337" s="317"/>
      <c r="C2337" s="317"/>
      <c r="D2337" s="317"/>
      <c r="E2337" s="317"/>
      <c r="F2337" s="317"/>
      <c r="G2337" s="317"/>
      <c r="H2337" s="317"/>
      <c r="I2337" s="317"/>
      <c r="J2337" s="317"/>
      <c r="K2337" s="317"/>
      <c r="L2337" s="179"/>
      <c r="M2337" s="179"/>
    </row>
    <row r="2338" spans="2:13" x14ac:dyDescent="0.2">
      <c r="B2338" s="317"/>
      <c r="C2338" s="317"/>
      <c r="D2338" s="317"/>
      <c r="E2338" s="317"/>
      <c r="F2338" s="317"/>
      <c r="G2338" s="317"/>
      <c r="H2338" s="317"/>
      <c r="I2338" s="317"/>
      <c r="J2338" s="317"/>
      <c r="K2338" s="317"/>
      <c r="L2338" s="179"/>
      <c r="M2338" s="179"/>
    </row>
    <row r="2339" spans="2:13" x14ac:dyDescent="0.2">
      <c r="B2339" s="317"/>
      <c r="C2339" s="317"/>
      <c r="D2339" s="317"/>
      <c r="E2339" s="317"/>
      <c r="F2339" s="317"/>
      <c r="G2339" s="317"/>
      <c r="H2339" s="317"/>
      <c r="I2339" s="317"/>
      <c r="J2339" s="317"/>
      <c r="K2339" s="317"/>
      <c r="L2339" s="179"/>
      <c r="M2339" s="179"/>
    </row>
    <row r="2340" spans="2:13" x14ac:dyDescent="0.2">
      <c r="B2340" s="317"/>
      <c r="C2340" s="317"/>
      <c r="D2340" s="317"/>
      <c r="E2340" s="317"/>
      <c r="F2340" s="317"/>
      <c r="G2340" s="317"/>
      <c r="H2340" s="317"/>
      <c r="I2340" s="317"/>
      <c r="J2340" s="317"/>
      <c r="K2340" s="317"/>
      <c r="L2340" s="179"/>
      <c r="M2340" s="179"/>
    </row>
    <row r="2341" spans="2:13" x14ac:dyDescent="0.2">
      <c r="B2341" s="317"/>
      <c r="C2341" s="317"/>
      <c r="D2341" s="317"/>
      <c r="E2341" s="317"/>
      <c r="F2341" s="317"/>
      <c r="G2341" s="317"/>
      <c r="H2341" s="317"/>
      <c r="I2341" s="317"/>
      <c r="J2341" s="317"/>
      <c r="K2341" s="317"/>
      <c r="L2341" s="179"/>
      <c r="M2341" s="179"/>
    </row>
    <row r="2342" spans="2:13" x14ac:dyDescent="0.2">
      <c r="B2342" s="317"/>
      <c r="C2342" s="317"/>
      <c r="D2342" s="317"/>
      <c r="E2342" s="317"/>
      <c r="F2342" s="317"/>
      <c r="G2342" s="317"/>
      <c r="H2342" s="317"/>
      <c r="I2342" s="317"/>
      <c r="J2342" s="317"/>
      <c r="K2342" s="317"/>
      <c r="L2342" s="179"/>
      <c r="M2342" s="179"/>
    </row>
    <row r="2343" spans="2:13" x14ac:dyDescent="0.2">
      <c r="B2343" s="317"/>
      <c r="C2343" s="317"/>
      <c r="D2343" s="317"/>
      <c r="E2343" s="317"/>
      <c r="F2343" s="317"/>
      <c r="G2343" s="317"/>
      <c r="H2343" s="317"/>
      <c r="I2343" s="317"/>
      <c r="J2343" s="317"/>
      <c r="K2343" s="317"/>
      <c r="L2343" s="179"/>
      <c r="M2343" s="179"/>
    </row>
    <row r="2344" spans="2:13" x14ac:dyDescent="0.2">
      <c r="B2344" s="317"/>
      <c r="C2344" s="317"/>
      <c r="D2344" s="317"/>
      <c r="E2344" s="317"/>
      <c r="F2344" s="317"/>
      <c r="G2344" s="317"/>
      <c r="H2344" s="317"/>
      <c r="I2344" s="317"/>
      <c r="J2344" s="317"/>
      <c r="K2344" s="317"/>
      <c r="L2344" s="179"/>
      <c r="M2344" s="179"/>
    </row>
    <row r="2345" spans="2:13" x14ac:dyDescent="0.2">
      <c r="B2345" s="317"/>
      <c r="C2345" s="317"/>
      <c r="D2345" s="317"/>
      <c r="E2345" s="317"/>
      <c r="F2345" s="317"/>
      <c r="G2345" s="317"/>
      <c r="H2345" s="317"/>
      <c r="I2345" s="317"/>
      <c r="J2345" s="317"/>
      <c r="K2345" s="317"/>
      <c r="L2345" s="179"/>
      <c r="M2345" s="179"/>
    </row>
    <row r="2346" spans="2:13" x14ac:dyDescent="0.2">
      <c r="B2346" s="317"/>
      <c r="C2346" s="317"/>
      <c r="D2346" s="317"/>
      <c r="E2346" s="317"/>
      <c r="F2346" s="317"/>
      <c r="G2346" s="317"/>
      <c r="H2346" s="317"/>
      <c r="I2346" s="317"/>
      <c r="J2346" s="317"/>
      <c r="K2346" s="317"/>
      <c r="L2346" s="179"/>
      <c r="M2346" s="179"/>
    </row>
    <row r="2347" spans="2:13" x14ac:dyDescent="0.2">
      <c r="B2347" s="317"/>
      <c r="C2347" s="317"/>
      <c r="D2347" s="317"/>
      <c r="E2347" s="317"/>
      <c r="F2347" s="317"/>
      <c r="G2347" s="317"/>
      <c r="H2347" s="317"/>
      <c r="I2347" s="317"/>
      <c r="J2347" s="317"/>
      <c r="K2347" s="317"/>
      <c r="L2347" s="179"/>
      <c r="M2347" s="179"/>
    </row>
    <row r="2348" spans="2:13" x14ac:dyDescent="0.2">
      <c r="B2348" s="317"/>
      <c r="C2348" s="317"/>
      <c r="D2348" s="317"/>
      <c r="E2348" s="317"/>
      <c r="F2348" s="317"/>
      <c r="G2348" s="317"/>
      <c r="H2348" s="317"/>
      <c r="I2348" s="317"/>
      <c r="J2348" s="317"/>
      <c r="K2348" s="317"/>
      <c r="L2348" s="179"/>
      <c r="M2348" s="179"/>
    </row>
    <row r="2349" spans="2:13" x14ac:dyDescent="0.2">
      <c r="B2349" s="317"/>
      <c r="C2349" s="317"/>
      <c r="D2349" s="317"/>
      <c r="E2349" s="317"/>
      <c r="F2349" s="317"/>
      <c r="G2349" s="317"/>
      <c r="H2349" s="317"/>
      <c r="I2349" s="317"/>
      <c r="J2349" s="317"/>
      <c r="K2349" s="317"/>
      <c r="L2349" s="179"/>
      <c r="M2349" s="179"/>
    </row>
    <row r="2350" spans="2:13" x14ac:dyDescent="0.2">
      <c r="B2350" s="317"/>
      <c r="C2350" s="317"/>
      <c r="D2350" s="317"/>
      <c r="E2350" s="317"/>
      <c r="F2350" s="317"/>
      <c r="G2350" s="317"/>
      <c r="H2350" s="317"/>
      <c r="I2350" s="317"/>
      <c r="J2350" s="317"/>
      <c r="K2350" s="317"/>
      <c r="L2350" s="179"/>
      <c r="M2350" s="179"/>
    </row>
    <row r="2351" spans="2:13" x14ac:dyDescent="0.2">
      <c r="B2351" s="317"/>
      <c r="C2351" s="317"/>
      <c r="D2351" s="317"/>
      <c r="E2351" s="317"/>
      <c r="F2351" s="317"/>
      <c r="G2351" s="317"/>
      <c r="H2351" s="317"/>
      <c r="I2351" s="317"/>
      <c r="J2351" s="317"/>
      <c r="K2351" s="317"/>
      <c r="L2351" s="179"/>
      <c r="M2351" s="179"/>
    </row>
    <row r="2352" spans="2:13" x14ac:dyDescent="0.2">
      <c r="B2352" s="317"/>
      <c r="C2352" s="317"/>
      <c r="D2352" s="317"/>
      <c r="E2352" s="317"/>
      <c r="F2352" s="317"/>
      <c r="G2352" s="317"/>
      <c r="H2352" s="317"/>
      <c r="I2352" s="317"/>
      <c r="J2352" s="317"/>
      <c r="K2352" s="317"/>
      <c r="L2352" s="179"/>
      <c r="M2352" s="179"/>
    </row>
    <row r="2353" spans="2:13" x14ac:dyDescent="0.2">
      <c r="B2353" s="317"/>
      <c r="C2353" s="317"/>
      <c r="D2353" s="317"/>
      <c r="E2353" s="317"/>
      <c r="F2353" s="317"/>
      <c r="G2353" s="317"/>
      <c r="H2353" s="317"/>
      <c r="I2353" s="317"/>
      <c r="J2353" s="317"/>
      <c r="K2353" s="317"/>
      <c r="L2353" s="179"/>
      <c r="M2353" s="179"/>
    </row>
    <row r="2354" spans="2:13" x14ac:dyDescent="0.2">
      <c r="B2354" s="317"/>
      <c r="C2354" s="317"/>
      <c r="D2354" s="317"/>
      <c r="E2354" s="317"/>
      <c r="F2354" s="317"/>
      <c r="G2354" s="317"/>
      <c r="H2354" s="317"/>
      <c r="I2354" s="317"/>
      <c r="J2354" s="317"/>
      <c r="K2354" s="317"/>
      <c r="L2354" s="179"/>
      <c r="M2354" s="179"/>
    </row>
    <row r="2355" spans="2:13" x14ac:dyDescent="0.2">
      <c r="B2355" s="317"/>
      <c r="C2355" s="317"/>
      <c r="D2355" s="317"/>
      <c r="E2355" s="317"/>
      <c r="F2355" s="317"/>
      <c r="G2355" s="317"/>
      <c r="H2355" s="317"/>
      <c r="I2355" s="317"/>
      <c r="J2355" s="317"/>
      <c r="K2355" s="317"/>
      <c r="L2355" s="179"/>
      <c r="M2355" s="179"/>
    </row>
    <row r="2356" spans="2:13" x14ac:dyDescent="0.2">
      <c r="B2356" s="317"/>
      <c r="C2356" s="317"/>
      <c r="D2356" s="317"/>
      <c r="E2356" s="317"/>
      <c r="F2356" s="317"/>
      <c r="G2356" s="317"/>
      <c r="H2356" s="317"/>
      <c r="I2356" s="317"/>
      <c r="J2356" s="317"/>
      <c r="K2356" s="317"/>
      <c r="L2356" s="179"/>
      <c r="M2356" s="179"/>
    </row>
    <row r="2357" spans="2:13" x14ac:dyDescent="0.2">
      <c r="B2357" s="317"/>
      <c r="C2357" s="317"/>
      <c r="D2357" s="317"/>
      <c r="E2357" s="317"/>
      <c r="F2357" s="317"/>
      <c r="G2357" s="317"/>
      <c r="H2357" s="317"/>
      <c r="I2357" s="317"/>
      <c r="J2357" s="317"/>
      <c r="K2357" s="317"/>
      <c r="L2357" s="179"/>
      <c r="M2357" s="179"/>
    </row>
    <row r="2358" spans="2:13" x14ac:dyDescent="0.2">
      <c r="B2358" s="317"/>
      <c r="C2358" s="317"/>
      <c r="D2358" s="317"/>
      <c r="E2358" s="317"/>
      <c r="F2358" s="317"/>
      <c r="G2358" s="317"/>
      <c r="H2358" s="317"/>
      <c r="I2358" s="317"/>
      <c r="J2358" s="317"/>
      <c r="K2358" s="317"/>
      <c r="L2358" s="179"/>
      <c r="M2358" s="179"/>
    </row>
    <row r="2359" spans="2:13" x14ac:dyDescent="0.2">
      <c r="B2359" s="317"/>
      <c r="C2359" s="317"/>
      <c r="D2359" s="317"/>
      <c r="E2359" s="317"/>
      <c r="F2359" s="317"/>
      <c r="G2359" s="317"/>
      <c r="H2359" s="317"/>
      <c r="I2359" s="317"/>
      <c r="J2359" s="317"/>
      <c r="K2359" s="317"/>
      <c r="L2359" s="179"/>
      <c r="M2359" s="179"/>
    </row>
    <row r="2360" spans="2:13" x14ac:dyDescent="0.2">
      <c r="B2360" s="317"/>
      <c r="C2360" s="317"/>
      <c r="D2360" s="317"/>
      <c r="E2360" s="317"/>
      <c r="F2360" s="317"/>
      <c r="G2360" s="317"/>
      <c r="H2360" s="317"/>
      <c r="I2360" s="317"/>
      <c r="J2360" s="317"/>
      <c r="K2360" s="317"/>
      <c r="L2360" s="179"/>
      <c r="M2360" s="179"/>
    </row>
    <row r="2361" spans="2:13" x14ac:dyDescent="0.2">
      <c r="B2361" s="317"/>
      <c r="C2361" s="317"/>
      <c r="D2361" s="317"/>
      <c r="E2361" s="317"/>
      <c r="F2361" s="317"/>
      <c r="G2361" s="317"/>
      <c r="H2361" s="317"/>
      <c r="I2361" s="317"/>
      <c r="J2361" s="317"/>
      <c r="K2361" s="317"/>
      <c r="L2361" s="179"/>
      <c r="M2361" s="179"/>
    </row>
    <row r="2362" spans="2:13" x14ac:dyDescent="0.2">
      <c r="B2362" s="317"/>
      <c r="C2362" s="317"/>
      <c r="D2362" s="317"/>
      <c r="E2362" s="317"/>
      <c r="F2362" s="317"/>
      <c r="G2362" s="317"/>
      <c r="H2362" s="317"/>
      <c r="I2362" s="317"/>
      <c r="J2362" s="317"/>
      <c r="K2362" s="317"/>
      <c r="L2362" s="179"/>
      <c r="M2362" s="179"/>
    </row>
    <row r="2363" spans="2:13" x14ac:dyDescent="0.2">
      <c r="B2363" s="317"/>
      <c r="C2363" s="317"/>
      <c r="D2363" s="317"/>
      <c r="E2363" s="317"/>
      <c r="F2363" s="317"/>
      <c r="G2363" s="317"/>
      <c r="H2363" s="317"/>
      <c r="I2363" s="317"/>
      <c r="J2363" s="317"/>
      <c r="K2363" s="317"/>
      <c r="L2363" s="179"/>
      <c r="M2363" s="179"/>
    </row>
    <row r="2364" spans="2:13" x14ac:dyDescent="0.2">
      <c r="B2364" s="317"/>
      <c r="C2364" s="317"/>
      <c r="D2364" s="317"/>
      <c r="E2364" s="317"/>
      <c r="F2364" s="317"/>
      <c r="G2364" s="317"/>
      <c r="H2364" s="317"/>
      <c r="I2364" s="317"/>
      <c r="J2364" s="317"/>
      <c r="K2364" s="317"/>
      <c r="L2364" s="179"/>
      <c r="M2364" s="179"/>
    </row>
    <row r="2365" spans="2:13" x14ac:dyDescent="0.2">
      <c r="B2365" s="317"/>
      <c r="C2365" s="317"/>
      <c r="D2365" s="317"/>
      <c r="E2365" s="317"/>
      <c r="F2365" s="317"/>
      <c r="G2365" s="317"/>
      <c r="H2365" s="317"/>
      <c r="I2365" s="317"/>
      <c r="J2365" s="317"/>
      <c r="K2365" s="317"/>
      <c r="L2365" s="179"/>
      <c r="M2365" s="179"/>
    </row>
    <row r="2366" spans="2:13" x14ac:dyDescent="0.2">
      <c r="B2366" s="317"/>
      <c r="C2366" s="317"/>
      <c r="D2366" s="317"/>
      <c r="E2366" s="317"/>
      <c r="F2366" s="317"/>
      <c r="G2366" s="317"/>
      <c r="H2366" s="317"/>
      <c r="I2366" s="317"/>
      <c r="J2366" s="317"/>
      <c r="K2366" s="317"/>
      <c r="L2366" s="179"/>
      <c r="M2366" s="179"/>
    </row>
    <row r="2367" spans="2:13" x14ac:dyDescent="0.2">
      <c r="B2367" s="317"/>
      <c r="C2367" s="317"/>
      <c r="D2367" s="317"/>
      <c r="E2367" s="317"/>
      <c r="F2367" s="317"/>
      <c r="G2367" s="317"/>
      <c r="H2367" s="317"/>
      <c r="I2367" s="317"/>
      <c r="J2367" s="317"/>
      <c r="K2367" s="317"/>
      <c r="L2367" s="179"/>
      <c r="M2367" s="179"/>
    </row>
    <row r="2368" spans="2:13" x14ac:dyDescent="0.2">
      <c r="B2368" s="317"/>
      <c r="C2368" s="317"/>
      <c r="D2368" s="317"/>
      <c r="E2368" s="317"/>
      <c r="F2368" s="317"/>
      <c r="G2368" s="317"/>
      <c r="H2368" s="317"/>
      <c r="I2368" s="317"/>
      <c r="J2368" s="317"/>
      <c r="K2368" s="317"/>
      <c r="L2368" s="179"/>
      <c r="M2368" s="179"/>
    </row>
    <row r="2369" spans="2:13" x14ac:dyDescent="0.2">
      <c r="B2369" s="317"/>
      <c r="C2369" s="317"/>
      <c r="D2369" s="317"/>
      <c r="E2369" s="317"/>
      <c r="F2369" s="317"/>
      <c r="G2369" s="317"/>
      <c r="H2369" s="317"/>
      <c r="I2369" s="317"/>
      <c r="J2369" s="317"/>
      <c r="K2369" s="317"/>
      <c r="L2369" s="179"/>
      <c r="M2369" s="179"/>
    </row>
    <row r="2370" spans="2:13" x14ac:dyDescent="0.2">
      <c r="B2370" s="317"/>
      <c r="C2370" s="317"/>
      <c r="D2370" s="317"/>
      <c r="E2370" s="317"/>
      <c r="F2370" s="317"/>
      <c r="G2370" s="317"/>
      <c r="H2370" s="317"/>
      <c r="I2370" s="317"/>
      <c r="J2370" s="317"/>
      <c r="K2370" s="317"/>
      <c r="L2370" s="179"/>
      <c r="M2370" s="179"/>
    </row>
    <row r="2371" spans="2:13" x14ac:dyDescent="0.2">
      <c r="B2371" s="317"/>
      <c r="C2371" s="317"/>
      <c r="D2371" s="317"/>
      <c r="E2371" s="317"/>
      <c r="F2371" s="317"/>
      <c r="G2371" s="317"/>
      <c r="H2371" s="317"/>
      <c r="I2371" s="317"/>
      <c r="J2371" s="317"/>
      <c r="K2371" s="317"/>
      <c r="L2371" s="179"/>
      <c r="M2371" s="179"/>
    </row>
    <row r="2372" spans="2:13" x14ac:dyDescent="0.2">
      <c r="B2372" s="317"/>
      <c r="C2372" s="317"/>
      <c r="D2372" s="317"/>
      <c r="E2372" s="317"/>
      <c r="F2372" s="317"/>
      <c r="G2372" s="317"/>
      <c r="H2372" s="317"/>
      <c r="I2372" s="317"/>
      <c r="J2372" s="317"/>
      <c r="K2372" s="317"/>
      <c r="L2372" s="179"/>
      <c r="M2372" s="179"/>
    </row>
    <row r="2373" spans="2:13" x14ac:dyDescent="0.2">
      <c r="B2373" s="317"/>
      <c r="C2373" s="317"/>
      <c r="D2373" s="317"/>
      <c r="E2373" s="317"/>
      <c r="F2373" s="317"/>
      <c r="G2373" s="317"/>
      <c r="H2373" s="317"/>
      <c r="I2373" s="317"/>
      <c r="J2373" s="317"/>
      <c r="K2373" s="317"/>
      <c r="L2373" s="179"/>
      <c r="M2373" s="179"/>
    </row>
    <row r="2374" spans="2:13" x14ac:dyDescent="0.2">
      <c r="B2374" s="317"/>
      <c r="C2374" s="317"/>
      <c r="D2374" s="317"/>
      <c r="E2374" s="317"/>
      <c r="F2374" s="317"/>
      <c r="G2374" s="317"/>
      <c r="H2374" s="317"/>
      <c r="I2374" s="317"/>
      <c r="J2374" s="317"/>
      <c r="K2374" s="317"/>
      <c r="L2374" s="179"/>
      <c r="M2374" s="179"/>
    </row>
    <row r="2375" spans="2:13" x14ac:dyDescent="0.2">
      <c r="B2375" s="317"/>
      <c r="C2375" s="317"/>
      <c r="D2375" s="317"/>
      <c r="E2375" s="317"/>
      <c r="F2375" s="317"/>
      <c r="G2375" s="317"/>
      <c r="H2375" s="317"/>
      <c r="I2375" s="317"/>
      <c r="J2375" s="317"/>
      <c r="K2375" s="317"/>
      <c r="L2375" s="179"/>
      <c r="M2375" s="179"/>
    </row>
    <row r="2376" spans="2:13" x14ac:dyDescent="0.2">
      <c r="B2376" s="317"/>
      <c r="C2376" s="317"/>
      <c r="D2376" s="317"/>
      <c r="E2376" s="317"/>
      <c r="F2376" s="317"/>
      <c r="G2376" s="317"/>
      <c r="H2376" s="317"/>
      <c r="I2376" s="317"/>
      <c r="J2376" s="317"/>
      <c r="K2376" s="317"/>
      <c r="L2376" s="179"/>
      <c r="M2376" s="179"/>
    </row>
    <row r="2377" spans="2:13" x14ac:dyDescent="0.2">
      <c r="B2377" s="317"/>
      <c r="C2377" s="317"/>
      <c r="D2377" s="317"/>
      <c r="E2377" s="317"/>
      <c r="F2377" s="317"/>
      <c r="G2377" s="317"/>
      <c r="H2377" s="317"/>
      <c r="I2377" s="317"/>
      <c r="J2377" s="317"/>
      <c r="K2377" s="317"/>
      <c r="L2377" s="179"/>
      <c r="M2377" s="179"/>
    </row>
    <row r="2378" spans="2:13" x14ac:dyDescent="0.2">
      <c r="B2378" s="317"/>
      <c r="C2378" s="317"/>
      <c r="D2378" s="317"/>
      <c r="E2378" s="317"/>
      <c r="F2378" s="317"/>
      <c r="G2378" s="317"/>
      <c r="H2378" s="317"/>
      <c r="I2378" s="317"/>
      <c r="J2378" s="317"/>
      <c r="K2378" s="317"/>
      <c r="L2378" s="179"/>
      <c r="M2378" s="179"/>
    </row>
    <row r="2379" spans="2:13" x14ac:dyDescent="0.2">
      <c r="B2379" s="317"/>
      <c r="C2379" s="317"/>
      <c r="D2379" s="317"/>
      <c r="E2379" s="317"/>
      <c r="F2379" s="317"/>
      <c r="G2379" s="317"/>
      <c r="H2379" s="317"/>
      <c r="I2379" s="317"/>
      <c r="J2379" s="317"/>
      <c r="K2379" s="317"/>
      <c r="L2379" s="179"/>
      <c r="M2379" s="179"/>
    </row>
    <row r="2380" spans="2:13" x14ac:dyDescent="0.2">
      <c r="B2380" s="317"/>
      <c r="C2380" s="317"/>
      <c r="D2380" s="317"/>
      <c r="E2380" s="317"/>
      <c r="F2380" s="317"/>
      <c r="G2380" s="317"/>
      <c r="H2380" s="317"/>
      <c r="I2380" s="317"/>
      <c r="J2380" s="317"/>
      <c r="K2380" s="317"/>
      <c r="L2380" s="179"/>
      <c r="M2380" s="179"/>
    </row>
    <row r="2381" spans="2:13" x14ac:dyDescent="0.2">
      <c r="B2381" s="317"/>
      <c r="C2381" s="317"/>
      <c r="D2381" s="317"/>
      <c r="E2381" s="317"/>
      <c r="F2381" s="317"/>
      <c r="G2381" s="317"/>
      <c r="H2381" s="317"/>
      <c r="I2381" s="317"/>
      <c r="J2381" s="317"/>
      <c r="K2381" s="317"/>
      <c r="L2381" s="179"/>
      <c r="M2381" s="179"/>
    </row>
    <row r="2382" spans="2:13" x14ac:dyDescent="0.2">
      <c r="B2382" s="317"/>
      <c r="C2382" s="317"/>
      <c r="D2382" s="317"/>
      <c r="E2382" s="317"/>
      <c r="F2382" s="317"/>
      <c r="G2382" s="317"/>
      <c r="H2382" s="317"/>
      <c r="I2382" s="317"/>
      <c r="J2382" s="317"/>
      <c r="K2382" s="317"/>
      <c r="L2382" s="179"/>
      <c r="M2382" s="179"/>
    </row>
    <row r="2383" spans="2:13" x14ac:dyDescent="0.2">
      <c r="B2383" s="317"/>
      <c r="C2383" s="317"/>
      <c r="D2383" s="317"/>
      <c r="E2383" s="317"/>
      <c r="F2383" s="317"/>
      <c r="G2383" s="317"/>
      <c r="H2383" s="317"/>
      <c r="I2383" s="317"/>
      <c r="J2383" s="317"/>
      <c r="K2383" s="317"/>
      <c r="L2383" s="179"/>
      <c r="M2383" s="179"/>
    </row>
    <row r="2384" spans="2:13" x14ac:dyDescent="0.2">
      <c r="B2384" s="317"/>
      <c r="C2384" s="317"/>
      <c r="D2384" s="317"/>
      <c r="E2384" s="317"/>
      <c r="F2384" s="317"/>
      <c r="G2384" s="317"/>
      <c r="H2384" s="317"/>
      <c r="I2384" s="317"/>
      <c r="J2384" s="317"/>
      <c r="K2384" s="317"/>
      <c r="L2384" s="179"/>
      <c r="M2384" s="179"/>
    </row>
    <row r="2385" spans="2:13" x14ac:dyDescent="0.2">
      <c r="B2385" s="317"/>
      <c r="C2385" s="317"/>
      <c r="D2385" s="317"/>
      <c r="E2385" s="317"/>
      <c r="F2385" s="317"/>
      <c r="G2385" s="317"/>
      <c r="H2385" s="317"/>
      <c r="I2385" s="317"/>
      <c r="J2385" s="317"/>
      <c r="K2385" s="317"/>
      <c r="L2385" s="179"/>
      <c r="M2385" s="179"/>
    </row>
    <row r="2386" spans="2:13" x14ac:dyDescent="0.2">
      <c r="B2386" s="317"/>
      <c r="C2386" s="317"/>
      <c r="D2386" s="317"/>
      <c r="E2386" s="317"/>
      <c r="F2386" s="317"/>
      <c r="G2386" s="317"/>
      <c r="H2386" s="317"/>
      <c r="I2386" s="317"/>
      <c r="J2386" s="317"/>
      <c r="K2386" s="317"/>
      <c r="L2386" s="179"/>
      <c r="M2386" s="179"/>
    </row>
    <row r="2387" spans="2:13" x14ac:dyDescent="0.2">
      <c r="B2387" s="317"/>
      <c r="C2387" s="317"/>
      <c r="D2387" s="317"/>
      <c r="E2387" s="317"/>
      <c r="F2387" s="317"/>
      <c r="G2387" s="317"/>
      <c r="H2387" s="317"/>
      <c r="I2387" s="317"/>
      <c r="J2387" s="317"/>
      <c r="K2387" s="317"/>
      <c r="L2387" s="179"/>
      <c r="M2387" s="179"/>
    </row>
    <row r="2388" spans="2:13" x14ac:dyDescent="0.2">
      <c r="B2388" s="317"/>
      <c r="C2388" s="317"/>
      <c r="D2388" s="317"/>
      <c r="E2388" s="317"/>
      <c r="F2388" s="317"/>
      <c r="G2388" s="317"/>
      <c r="H2388" s="317"/>
      <c r="I2388" s="317"/>
      <c r="J2388" s="317"/>
      <c r="K2388" s="317"/>
      <c r="L2388" s="179"/>
      <c r="M2388" s="179"/>
    </row>
    <row r="2389" spans="2:13" x14ac:dyDescent="0.2">
      <c r="B2389" s="317"/>
      <c r="C2389" s="317"/>
      <c r="D2389" s="317"/>
      <c r="E2389" s="317"/>
      <c r="F2389" s="317"/>
      <c r="G2389" s="317"/>
      <c r="H2389" s="317"/>
      <c r="I2389" s="317"/>
      <c r="J2389" s="317"/>
      <c r="K2389" s="317"/>
      <c r="L2389" s="179"/>
      <c r="M2389" s="179"/>
    </row>
    <row r="2390" spans="2:13" x14ac:dyDescent="0.2">
      <c r="B2390" s="317"/>
      <c r="C2390" s="317"/>
      <c r="D2390" s="317"/>
      <c r="E2390" s="317"/>
      <c r="F2390" s="317"/>
      <c r="G2390" s="317"/>
      <c r="H2390" s="317"/>
      <c r="I2390" s="317"/>
      <c r="J2390" s="317"/>
      <c r="K2390" s="317"/>
      <c r="L2390" s="179"/>
      <c r="M2390" s="179"/>
    </row>
    <row r="2391" spans="2:13" x14ac:dyDescent="0.2">
      <c r="B2391" s="317"/>
      <c r="C2391" s="317"/>
      <c r="D2391" s="317"/>
      <c r="E2391" s="317"/>
      <c r="F2391" s="317"/>
      <c r="G2391" s="317"/>
      <c r="H2391" s="317"/>
      <c r="I2391" s="317"/>
      <c r="J2391" s="317"/>
      <c r="K2391" s="317"/>
      <c r="L2391" s="179"/>
      <c r="M2391" s="179"/>
    </row>
    <row r="2392" spans="2:13" x14ac:dyDescent="0.2">
      <c r="B2392" s="317"/>
      <c r="C2392" s="317"/>
      <c r="D2392" s="317"/>
      <c r="E2392" s="317"/>
      <c r="F2392" s="317"/>
      <c r="G2392" s="317"/>
      <c r="H2392" s="317"/>
      <c r="I2392" s="317"/>
      <c r="J2392" s="317"/>
      <c r="K2392" s="317"/>
      <c r="L2392" s="179"/>
      <c r="M2392" s="179"/>
    </row>
    <row r="2393" spans="2:13" x14ac:dyDescent="0.2">
      <c r="B2393" s="317"/>
      <c r="C2393" s="317"/>
      <c r="D2393" s="317"/>
      <c r="E2393" s="317"/>
      <c r="F2393" s="317"/>
      <c r="G2393" s="317"/>
      <c r="H2393" s="317"/>
      <c r="I2393" s="317"/>
      <c r="J2393" s="317"/>
      <c r="K2393" s="317"/>
      <c r="L2393" s="179"/>
      <c r="M2393" s="179"/>
    </row>
    <row r="2394" spans="2:13" x14ac:dyDescent="0.2">
      <c r="B2394" s="317"/>
      <c r="C2394" s="317"/>
      <c r="D2394" s="317"/>
      <c r="E2394" s="317"/>
      <c r="F2394" s="317"/>
      <c r="G2394" s="317"/>
      <c r="H2394" s="317"/>
      <c r="I2394" s="317"/>
      <c r="J2394" s="317"/>
      <c r="K2394" s="317"/>
      <c r="L2394" s="179"/>
      <c r="M2394" s="179"/>
    </row>
    <row r="2395" spans="2:13" x14ac:dyDescent="0.2">
      <c r="B2395" s="317"/>
      <c r="C2395" s="317"/>
      <c r="D2395" s="317"/>
      <c r="E2395" s="317"/>
      <c r="F2395" s="317"/>
      <c r="G2395" s="317"/>
      <c r="H2395" s="317"/>
      <c r="I2395" s="317"/>
      <c r="J2395" s="317"/>
      <c r="K2395" s="317"/>
      <c r="L2395" s="179"/>
      <c r="M2395" s="179"/>
    </row>
    <row r="2396" spans="2:13" x14ac:dyDescent="0.2">
      <c r="B2396" s="317"/>
      <c r="C2396" s="317"/>
      <c r="D2396" s="317"/>
      <c r="E2396" s="317"/>
      <c r="F2396" s="317"/>
      <c r="G2396" s="317"/>
      <c r="H2396" s="317"/>
      <c r="I2396" s="317"/>
      <c r="J2396" s="317"/>
      <c r="K2396" s="317"/>
      <c r="L2396" s="179"/>
      <c r="M2396" s="179"/>
    </row>
    <row r="2397" spans="2:13" x14ac:dyDescent="0.2">
      <c r="B2397" s="317"/>
      <c r="C2397" s="317"/>
      <c r="D2397" s="317"/>
      <c r="E2397" s="317"/>
      <c r="F2397" s="317"/>
      <c r="G2397" s="317"/>
      <c r="H2397" s="317"/>
      <c r="I2397" s="317"/>
      <c r="J2397" s="317"/>
      <c r="K2397" s="317"/>
      <c r="L2397" s="179"/>
      <c r="M2397" s="179"/>
    </row>
    <row r="2398" spans="2:13" x14ac:dyDescent="0.2">
      <c r="B2398" s="317"/>
      <c r="C2398" s="317"/>
      <c r="D2398" s="317"/>
      <c r="E2398" s="317"/>
      <c r="F2398" s="317"/>
      <c r="G2398" s="317"/>
      <c r="H2398" s="317"/>
      <c r="I2398" s="317"/>
      <c r="J2398" s="317"/>
      <c r="K2398" s="317"/>
      <c r="L2398" s="179"/>
      <c r="M2398" s="179"/>
    </row>
    <row r="2399" spans="2:13" x14ac:dyDescent="0.2">
      <c r="B2399" s="317"/>
      <c r="C2399" s="317"/>
      <c r="D2399" s="317"/>
      <c r="E2399" s="317"/>
      <c r="F2399" s="317"/>
      <c r="G2399" s="317"/>
      <c r="H2399" s="317"/>
      <c r="I2399" s="317"/>
      <c r="J2399" s="317"/>
      <c r="K2399" s="317"/>
      <c r="L2399" s="179"/>
      <c r="M2399" s="179"/>
    </row>
    <row r="2400" spans="2:13" x14ac:dyDescent="0.2">
      <c r="B2400" s="317"/>
      <c r="C2400" s="317"/>
      <c r="D2400" s="317"/>
      <c r="E2400" s="317"/>
      <c r="F2400" s="317"/>
      <c r="G2400" s="317"/>
      <c r="H2400" s="317"/>
      <c r="I2400" s="317"/>
      <c r="J2400" s="317"/>
      <c r="K2400" s="317"/>
      <c r="L2400" s="179"/>
      <c r="M2400" s="179"/>
    </row>
    <row r="2401" spans="2:13" x14ac:dyDescent="0.2">
      <c r="B2401" s="317"/>
      <c r="C2401" s="317"/>
      <c r="D2401" s="317"/>
      <c r="E2401" s="317"/>
      <c r="F2401" s="317"/>
      <c r="G2401" s="317"/>
      <c r="H2401" s="317"/>
      <c r="I2401" s="317"/>
      <c r="J2401" s="317"/>
      <c r="K2401" s="317"/>
      <c r="L2401" s="179"/>
      <c r="M2401" s="179"/>
    </row>
    <row r="2402" spans="2:13" x14ac:dyDescent="0.2">
      <c r="B2402" s="317"/>
      <c r="C2402" s="317"/>
      <c r="D2402" s="317"/>
      <c r="E2402" s="317"/>
      <c r="F2402" s="317"/>
      <c r="G2402" s="317"/>
      <c r="H2402" s="317"/>
      <c r="I2402" s="317"/>
      <c r="J2402" s="317"/>
      <c r="K2402" s="317"/>
      <c r="L2402" s="179"/>
      <c r="M2402" s="179"/>
    </row>
    <row r="2403" spans="2:13" x14ac:dyDescent="0.2">
      <c r="B2403" s="317"/>
      <c r="C2403" s="317"/>
      <c r="D2403" s="317"/>
      <c r="E2403" s="317"/>
      <c r="F2403" s="317"/>
      <c r="G2403" s="317"/>
      <c r="H2403" s="317"/>
      <c r="I2403" s="317"/>
      <c r="J2403" s="317"/>
      <c r="K2403" s="317"/>
      <c r="L2403" s="179"/>
      <c r="M2403" s="179"/>
    </row>
    <row r="2404" spans="2:13" x14ac:dyDescent="0.2">
      <c r="B2404" s="317"/>
      <c r="C2404" s="317"/>
      <c r="D2404" s="317"/>
      <c r="E2404" s="317"/>
      <c r="F2404" s="317"/>
      <c r="G2404" s="317"/>
      <c r="H2404" s="317"/>
      <c r="I2404" s="317"/>
      <c r="J2404" s="317"/>
      <c r="K2404" s="317"/>
      <c r="L2404" s="179"/>
      <c r="M2404" s="179"/>
    </row>
    <row r="2405" spans="2:13" x14ac:dyDescent="0.2">
      <c r="B2405" s="317"/>
      <c r="C2405" s="317"/>
      <c r="D2405" s="317"/>
      <c r="E2405" s="317"/>
      <c r="F2405" s="317"/>
      <c r="G2405" s="317"/>
      <c r="H2405" s="317"/>
      <c r="I2405" s="317"/>
      <c r="J2405" s="317"/>
      <c r="K2405" s="317"/>
      <c r="L2405" s="179"/>
      <c r="M2405" s="179"/>
    </row>
    <row r="2406" spans="2:13" x14ac:dyDescent="0.2">
      <c r="B2406" s="317"/>
      <c r="C2406" s="317"/>
      <c r="D2406" s="317"/>
      <c r="E2406" s="317"/>
      <c r="F2406" s="317"/>
      <c r="G2406" s="317"/>
      <c r="H2406" s="317"/>
      <c r="I2406" s="317"/>
      <c r="J2406" s="317"/>
      <c r="K2406" s="317"/>
      <c r="L2406" s="179"/>
      <c r="M2406" s="179"/>
    </row>
    <row r="2407" spans="2:13" x14ac:dyDescent="0.2">
      <c r="B2407" s="317"/>
      <c r="C2407" s="317"/>
      <c r="D2407" s="317"/>
      <c r="E2407" s="317"/>
      <c r="F2407" s="317"/>
      <c r="G2407" s="317"/>
      <c r="H2407" s="317"/>
      <c r="I2407" s="317"/>
      <c r="J2407" s="317"/>
      <c r="K2407" s="317"/>
      <c r="L2407" s="179"/>
      <c r="M2407" s="179"/>
    </row>
    <row r="2408" spans="2:13" x14ac:dyDescent="0.2">
      <c r="B2408" s="317"/>
      <c r="C2408" s="317"/>
      <c r="D2408" s="317"/>
      <c r="E2408" s="317"/>
      <c r="F2408" s="317"/>
      <c r="G2408" s="317"/>
      <c r="H2408" s="317"/>
      <c r="I2408" s="317"/>
      <c r="J2408" s="317"/>
      <c r="K2408" s="317"/>
      <c r="L2408" s="179"/>
      <c r="M2408" s="179"/>
    </row>
    <row r="2409" spans="2:13" x14ac:dyDescent="0.2">
      <c r="B2409" s="317"/>
      <c r="C2409" s="317"/>
      <c r="D2409" s="317"/>
      <c r="E2409" s="317"/>
      <c r="F2409" s="317"/>
      <c r="G2409" s="317"/>
      <c r="H2409" s="317"/>
      <c r="I2409" s="317"/>
      <c r="J2409" s="317"/>
      <c r="K2409" s="317"/>
      <c r="L2409" s="179"/>
      <c r="M2409" s="179"/>
    </row>
    <row r="2410" spans="2:13" x14ac:dyDescent="0.2">
      <c r="B2410" s="317"/>
      <c r="C2410" s="317"/>
      <c r="D2410" s="317"/>
      <c r="E2410" s="317"/>
      <c r="F2410" s="317"/>
      <c r="G2410" s="317"/>
      <c r="H2410" s="317"/>
      <c r="I2410" s="317"/>
      <c r="J2410" s="317"/>
      <c r="K2410" s="317"/>
      <c r="L2410" s="179"/>
      <c r="M2410" s="179"/>
    </row>
    <row r="2411" spans="2:13" x14ac:dyDescent="0.2">
      <c r="B2411" s="317"/>
      <c r="C2411" s="317"/>
      <c r="D2411" s="317"/>
      <c r="E2411" s="317"/>
      <c r="F2411" s="317"/>
      <c r="G2411" s="317"/>
      <c r="H2411" s="317"/>
      <c r="I2411" s="317"/>
      <c r="J2411" s="317"/>
      <c r="K2411" s="317"/>
      <c r="L2411" s="179"/>
      <c r="M2411" s="179"/>
    </row>
    <row r="2412" spans="2:13" x14ac:dyDescent="0.2">
      <c r="B2412" s="317"/>
      <c r="C2412" s="317"/>
      <c r="D2412" s="317"/>
      <c r="E2412" s="317"/>
      <c r="F2412" s="317"/>
      <c r="G2412" s="317"/>
      <c r="H2412" s="317"/>
      <c r="I2412" s="317"/>
      <c r="J2412" s="317"/>
      <c r="K2412" s="317"/>
      <c r="L2412" s="179"/>
      <c r="M2412" s="179"/>
    </row>
    <row r="2413" spans="2:13" x14ac:dyDescent="0.2">
      <c r="B2413" s="317"/>
      <c r="C2413" s="317"/>
      <c r="D2413" s="317"/>
      <c r="E2413" s="317"/>
      <c r="F2413" s="317"/>
      <c r="G2413" s="317"/>
      <c r="H2413" s="317"/>
      <c r="I2413" s="317"/>
      <c r="J2413" s="317"/>
      <c r="K2413" s="317"/>
      <c r="L2413" s="179"/>
      <c r="M2413" s="179"/>
    </row>
    <row r="2414" spans="2:13" x14ac:dyDescent="0.2">
      <c r="B2414" s="317"/>
      <c r="C2414" s="317"/>
      <c r="D2414" s="317"/>
      <c r="E2414" s="317"/>
      <c r="F2414" s="317"/>
      <c r="G2414" s="317"/>
      <c r="H2414" s="317"/>
      <c r="I2414" s="317"/>
      <c r="J2414" s="317"/>
      <c r="K2414" s="317"/>
      <c r="L2414" s="179"/>
      <c r="M2414" s="179"/>
    </row>
    <row r="2415" spans="2:13" x14ac:dyDescent="0.2">
      <c r="B2415" s="317"/>
      <c r="C2415" s="317"/>
      <c r="D2415" s="317"/>
      <c r="E2415" s="317"/>
      <c r="F2415" s="317"/>
      <c r="G2415" s="317"/>
      <c r="H2415" s="317"/>
      <c r="I2415" s="317"/>
      <c r="J2415" s="317"/>
      <c r="K2415" s="317"/>
      <c r="L2415" s="179"/>
      <c r="M2415" s="179"/>
    </row>
    <row r="2416" spans="2:13" x14ac:dyDescent="0.2">
      <c r="B2416" s="317"/>
      <c r="C2416" s="317"/>
      <c r="D2416" s="317"/>
      <c r="E2416" s="317"/>
      <c r="F2416" s="317"/>
      <c r="G2416" s="317"/>
      <c r="H2416" s="317"/>
      <c r="I2416" s="317"/>
      <c r="J2416" s="317"/>
      <c r="K2416" s="317"/>
      <c r="L2416" s="179"/>
      <c r="M2416" s="179"/>
    </row>
    <row r="2417" spans="2:13" x14ac:dyDescent="0.2">
      <c r="B2417" s="317"/>
      <c r="C2417" s="317"/>
      <c r="D2417" s="317"/>
      <c r="E2417" s="317"/>
      <c r="F2417" s="317"/>
      <c r="G2417" s="317"/>
      <c r="H2417" s="317"/>
      <c r="I2417" s="317"/>
      <c r="J2417" s="317"/>
      <c r="K2417" s="317"/>
      <c r="L2417" s="179"/>
      <c r="M2417" s="179"/>
    </row>
    <row r="2418" spans="2:13" x14ac:dyDescent="0.2">
      <c r="B2418" s="317"/>
      <c r="C2418" s="317"/>
      <c r="D2418" s="317"/>
      <c r="E2418" s="317"/>
      <c r="F2418" s="317"/>
      <c r="G2418" s="317"/>
      <c r="H2418" s="317"/>
      <c r="I2418" s="317"/>
      <c r="J2418" s="317"/>
      <c r="K2418" s="317"/>
      <c r="L2418" s="179"/>
      <c r="M2418" s="179"/>
    </row>
    <row r="2419" spans="2:13" x14ac:dyDescent="0.2">
      <c r="B2419" s="317"/>
      <c r="C2419" s="317"/>
      <c r="D2419" s="317"/>
      <c r="E2419" s="317"/>
      <c r="F2419" s="317"/>
      <c r="G2419" s="317"/>
      <c r="H2419" s="317"/>
      <c r="I2419" s="317"/>
      <c r="J2419" s="317"/>
      <c r="K2419" s="317"/>
      <c r="L2419" s="179"/>
      <c r="M2419" s="179"/>
    </row>
    <row r="2420" spans="2:13" x14ac:dyDescent="0.2">
      <c r="B2420" s="317"/>
      <c r="C2420" s="317"/>
      <c r="D2420" s="317"/>
      <c r="E2420" s="317"/>
      <c r="F2420" s="317"/>
      <c r="G2420" s="317"/>
      <c r="H2420" s="317"/>
      <c r="I2420" s="317"/>
      <c r="J2420" s="317"/>
      <c r="K2420" s="317"/>
      <c r="L2420" s="179"/>
      <c r="M2420" s="179"/>
    </row>
    <row r="2421" spans="2:13" x14ac:dyDescent="0.2">
      <c r="B2421" s="317"/>
      <c r="C2421" s="317"/>
      <c r="D2421" s="317"/>
      <c r="E2421" s="317"/>
      <c r="F2421" s="317"/>
      <c r="G2421" s="317"/>
      <c r="H2421" s="317"/>
      <c r="I2421" s="317"/>
      <c r="J2421" s="317"/>
      <c r="K2421" s="317"/>
      <c r="L2421" s="179"/>
      <c r="M2421" s="179"/>
    </row>
    <row r="2422" spans="2:13" x14ac:dyDescent="0.2">
      <c r="B2422" s="317"/>
      <c r="C2422" s="317"/>
      <c r="D2422" s="317"/>
      <c r="E2422" s="317"/>
      <c r="F2422" s="317"/>
      <c r="G2422" s="317"/>
      <c r="H2422" s="317"/>
      <c r="I2422" s="317"/>
      <c r="J2422" s="317"/>
      <c r="K2422" s="317"/>
      <c r="L2422" s="179"/>
      <c r="M2422" s="179"/>
    </row>
    <row r="2423" spans="2:13" x14ac:dyDescent="0.2">
      <c r="B2423" s="317"/>
      <c r="C2423" s="317"/>
      <c r="D2423" s="317"/>
      <c r="E2423" s="317"/>
      <c r="F2423" s="317"/>
      <c r="G2423" s="317"/>
      <c r="H2423" s="317"/>
      <c r="I2423" s="317"/>
      <c r="J2423" s="317"/>
      <c r="K2423" s="317"/>
      <c r="L2423" s="179"/>
      <c r="M2423" s="179"/>
    </row>
    <row r="2424" spans="2:13" x14ac:dyDescent="0.2">
      <c r="B2424" s="317"/>
      <c r="C2424" s="317"/>
      <c r="D2424" s="317"/>
      <c r="E2424" s="317"/>
      <c r="F2424" s="317"/>
      <c r="G2424" s="317"/>
      <c r="H2424" s="317"/>
      <c r="I2424" s="317"/>
      <c r="J2424" s="317"/>
      <c r="K2424" s="317"/>
      <c r="L2424" s="179"/>
      <c r="M2424" s="179"/>
    </row>
    <row r="2425" spans="2:13" x14ac:dyDescent="0.2">
      <c r="B2425" s="317"/>
      <c r="C2425" s="317"/>
      <c r="D2425" s="317"/>
      <c r="E2425" s="317"/>
      <c r="F2425" s="317"/>
      <c r="G2425" s="317"/>
      <c r="H2425" s="317"/>
      <c r="I2425" s="317"/>
      <c r="J2425" s="317"/>
      <c r="K2425" s="317"/>
      <c r="L2425" s="179"/>
      <c r="M2425" s="179"/>
    </row>
    <row r="2426" spans="2:13" x14ac:dyDescent="0.2">
      <c r="B2426" s="317"/>
      <c r="C2426" s="317"/>
      <c r="D2426" s="317"/>
      <c r="E2426" s="317"/>
      <c r="F2426" s="317"/>
      <c r="G2426" s="317"/>
      <c r="H2426" s="317"/>
      <c r="I2426" s="317"/>
      <c r="J2426" s="317"/>
      <c r="K2426" s="317"/>
      <c r="L2426" s="179"/>
      <c r="M2426" s="179"/>
    </row>
    <row r="2427" spans="2:13" x14ac:dyDescent="0.2">
      <c r="B2427" s="317"/>
      <c r="C2427" s="317"/>
      <c r="D2427" s="317"/>
      <c r="E2427" s="317"/>
      <c r="F2427" s="317"/>
      <c r="G2427" s="317"/>
      <c r="H2427" s="317"/>
      <c r="I2427" s="317"/>
      <c r="J2427" s="317"/>
      <c r="K2427" s="317"/>
      <c r="L2427" s="179"/>
      <c r="M2427" s="179"/>
    </row>
    <row r="2428" spans="2:13" x14ac:dyDescent="0.2">
      <c r="B2428" s="317"/>
      <c r="C2428" s="317"/>
      <c r="D2428" s="317"/>
      <c r="E2428" s="317"/>
      <c r="F2428" s="317"/>
      <c r="G2428" s="317"/>
      <c r="H2428" s="317"/>
      <c r="I2428" s="317"/>
      <c r="J2428" s="317"/>
      <c r="K2428" s="317"/>
      <c r="L2428" s="179"/>
      <c r="M2428" s="179"/>
    </row>
    <row r="2429" spans="2:13" x14ac:dyDescent="0.2">
      <c r="B2429" s="317"/>
      <c r="C2429" s="317"/>
      <c r="D2429" s="317"/>
      <c r="E2429" s="317"/>
      <c r="F2429" s="317"/>
      <c r="G2429" s="317"/>
      <c r="H2429" s="317"/>
      <c r="I2429" s="317"/>
      <c r="J2429" s="317"/>
      <c r="K2429" s="317"/>
      <c r="L2429" s="179"/>
      <c r="M2429" s="179"/>
    </row>
    <row r="2430" spans="2:13" x14ac:dyDescent="0.2">
      <c r="B2430" s="317"/>
      <c r="C2430" s="317"/>
      <c r="D2430" s="317"/>
      <c r="E2430" s="317"/>
      <c r="F2430" s="317"/>
      <c r="G2430" s="317"/>
      <c r="H2430" s="317"/>
      <c r="I2430" s="317"/>
      <c r="J2430" s="317"/>
      <c r="K2430" s="317"/>
      <c r="L2430" s="179"/>
      <c r="M2430" s="179"/>
    </row>
    <row r="2431" spans="2:13" x14ac:dyDescent="0.2">
      <c r="B2431" s="317"/>
      <c r="C2431" s="317"/>
      <c r="D2431" s="317"/>
      <c r="E2431" s="317"/>
      <c r="F2431" s="317"/>
      <c r="G2431" s="317"/>
      <c r="H2431" s="317"/>
      <c r="I2431" s="317"/>
      <c r="J2431" s="317"/>
      <c r="K2431" s="317"/>
      <c r="L2431" s="179"/>
      <c r="M2431" s="179"/>
    </row>
    <row r="2432" spans="2:13" x14ac:dyDescent="0.2">
      <c r="B2432" s="317"/>
      <c r="C2432" s="317"/>
      <c r="D2432" s="317"/>
      <c r="E2432" s="317"/>
      <c r="F2432" s="317"/>
      <c r="G2432" s="317"/>
      <c r="H2432" s="317"/>
      <c r="I2432" s="317"/>
      <c r="J2432" s="317"/>
      <c r="K2432" s="317"/>
      <c r="L2432" s="179"/>
      <c r="M2432" s="179"/>
    </row>
    <row r="2433" spans="2:13" x14ac:dyDescent="0.2">
      <c r="B2433" s="317"/>
      <c r="C2433" s="317"/>
      <c r="D2433" s="317"/>
      <c r="E2433" s="317"/>
      <c r="F2433" s="317"/>
      <c r="G2433" s="317"/>
      <c r="H2433" s="317"/>
      <c r="I2433" s="317"/>
      <c r="J2433" s="317"/>
      <c r="K2433" s="317"/>
      <c r="L2433" s="179"/>
      <c r="M2433" s="179"/>
    </row>
    <row r="2434" spans="2:13" x14ac:dyDescent="0.2">
      <c r="B2434" s="317"/>
      <c r="C2434" s="317"/>
      <c r="D2434" s="317"/>
      <c r="E2434" s="317"/>
      <c r="F2434" s="317"/>
      <c r="G2434" s="317"/>
      <c r="H2434" s="317"/>
      <c r="I2434" s="317"/>
      <c r="J2434" s="317"/>
      <c r="K2434" s="317"/>
      <c r="L2434" s="179"/>
      <c r="M2434" s="179"/>
    </row>
    <row r="2435" spans="2:13" x14ac:dyDescent="0.2">
      <c r="B2435" s="317"/>
      <c r="C2435" s="317"/>
      <c r="D2435" s="317"/>
      <c r="E2435" s="317"/>
      <c r="F2435" s="317"/>
      <c r="G2435" s="317"/>
      <c r="H2435" s="317"/>
      <c r="I2435" s="317"/>
      <c r="J2435" s="317"/>
      <c r="K2435" s="317"/>
      <c r="L2435" s="179"/>
      <c r="M2435" s="179"/>
    </row>
    <row r="2436" spans="2:13" x14ac:dyDescent="0.2">
      <c r="B2436" s="317"/>
      <c r="C2436" s="317"/>
      <c r="D2436" s="317"/>
      <c r="E2436" s="317"/>
      <c r="F2436" s="317"/>
      <c r="G2436" s="317"/>
      <c r="H2436" s="317"/>
      <c r="I2436" s="317"/>
      <c r="J2436" s="317"/>
      <c r="K2436" s="317"/>
      <c r="L2436" s="179"/>
      <c r="M2436" s="179"/>
    </row>
    <row r="2437" spans="2:13" x14ac:dyDescent="0.2">
      <c r="B2437" s="317"/>
      <c r="C2437" s="317"/>
      <c r="D2437" s="317"/>
      <c r="E2437" s="317"/>
      <c r="F2437" s="317"/>
      <c r="G2437" s="317"/>
      <c r="H2437" s="317"/>
      <c r="I2437" s="317"/>
      <c r="J2437" s="317"/>
      <c r="K2437" s="317"/>
      <c r="L2437" s="179"/>
      <c r="M2437" s="179"/>
    </row>
    <row r="2438" spans="2:13" x14ac:dyDescent="0.2">
      <c r="B2438" s="317"/>
      <c r="C2438" s="317"/>
      <c r="D2438" s="317"/>
      <c r="E2438" s="317"/>
      <c r="F2438" s="317"/>
      <c r="G2438" s="317"/>
      <c r="H2438" s="317"/>
      <c r="I2438" s="317"/>
      <c r="J2438" s="317"/>
      <c r="K2438" s="317"/>
      <c r="L2438" s="179"/>
      <c r="M2438" s="179"/>
    </row>
    <row r="2439" spans="2:13" x14ac:dyDescent="0.2">
      <c r="B2439" s="317"/>
      <c r="C2439" s="317"/>
      <c r="D2439" s="317"/>
      <c r="E2439" s="317"/>
      <c r="F2439" s="317"/>
      <c r="G2439" s="317"/>
      <c r="H2439" s="317"/>
      <c r="I2439" s="317"/>
      <c r="J2439" s="317"/>
      <c r="K2439" s="317"/>
      <c r="L2439" s="179"/>
      <c r="M2439" s="179"/>
    </row>
    <row r="2440" spans="2:13" x14ac:dyDescent="0.2">
      <c r="B2440" s="317"/>
      <c r="C2440" s="317"/>
      <c r="D2440" s="317"/>
      <c r="E2440" s="317"/>
      <c r="F2440" s="317"/>
      <c r="G2440" s="317"/>
      <c r="H2440" s="317"/>
      <c r="I2440" s="317"/>
      <c r="J2440" s="317"/>
      <c r="K2440" s="317"/>
      <c r="L2440" s="179"/>
      <c r="M2440" s="179"/>
    </row>
    <row r="2441" spans="2:13" x14ac:dyDescent="0.2">
      <c r="B2441" s="317"/>
      <c r="C2441" s="317"/>
      <c r="D2441" s="317"/>
      <c r="E2441" s="317"/>
      <c r="F2441" s="317"/>
      <c r="G2441" s="317"/>
      <c r="H2441" s="317"/>
      <c r="I2441" s="317"/>
      <c r="J2441" s="317"/>
      <c r="K2441" s="317"/>
      <c r="L2441" s="179"/>
      <c r="M2441" s="179"/>
    </row>
    <row r="2442" spans="2:13" x14ac:dyDescent="0.2">
      <c r="B2442" s="317"/>
      <c r="C2442" s="317"/>
      <c r="D2442" s="317"/>
      <c r="E2442" s="317"/>
      <c r="F2442" s="317"/>
      <c r="G2442" s="317"/>
      <c r="H2442" s="317"/>
      <c r="I2442" s="317"/>
      <c r="J2442" s="317"/>
      <c r="K2442" s="317"/>
      <c r="L2442" s="179"/>
      <c r="M2442" s="179"/>
    </row>
    <row r="2443" spans="2:13" x14ac:dyDescent="0.2">
      <c r="B2443" s="317"/>
      <c r="C2443" s="317"/>
      <c r="D2443" s="317"/>
      <c r="E2443" s="317"/>
      <c r="F2443" s="317"/>
      <c r="G2443" s="317"/>
      <c r="H2443" s="317"/>
      <c r="I2443" s="317"/>
      <c r="J2443" s="317"/>
      <c r="K2443" s="317"/>
      <c r="L2443" s="179"/>
      <c r="M2443" s="179"/>
    </row>
    <row r="2444" spans="2:13" x14ac:dyDescent="0.2">
      <c r="B2444" s="317"/>
      <c r="C2444" s="317"/>
      <c r="D2444" s="317"/>
      <c r="E2444" s="317"/>
      <c r="F2444" s="317"/>
      <c r="G2444" s="317"/>
      <c r="H2444" s="317"/>
      <c r="I2444" s="317"/>
      <c r="J2444" s="317"/>
      <c r="K2444" s="317"/>
      <c r="L2444" s="179"/>
      <c r="M2444" s="179"/>
    </row>
    <row r="2445" spans="2:13" x14ac:dyDescent="0.2">
      <c r="B2445" s="317"/>
      <c r="C2445" s="317"/>
      <c r="D2445" s="317"/>
      <c r="E2445" s="317"/>
      <c r="F2445" s="317"/>
      <c r="G2445" s="317"/>
      <c r="H2445" s="317"/>
      <c r="I2445" s="317"/>
      <c r="J2445" s="317"/>
      <c r="K2445" s="317"/>
      <c r="L2445" s="179"/>
      <c r="M2445" s="179"/>
    </row>
    <row r="2446" spans="2:13" x14ac:dyDescent="0.2">
      <c r="B2446" s="317"/>
      <c r="C2446" s="317"/>
      <c r="D2446" s="317"/>
      <c r="E2446" s="317"/>
      <c r="F2446" s="317"/>
      <c r="G2446" s="317"/>
      <c r="H2446" s="317"/>
      <c r="I2446" s="317"/>
      <c r="J2446" s="317"/>
      <c r="K2446" s="317"/>
      <c r="L2446" s="179"/>
      <c r="M2446" s="179"/>
    </row>
    <row r="2447" spans="2:13" x14ac:dyDescent="0.2">
      <c r="B2447" s="317"/>
      <c r="C2447" s="317"/>
      <c r="D2447" s="317"/>
      <c r="E2447" s="317"/>
      <c r="F2447" s="317"/>
      <c r="G2447" s="317"/>
      <c r="H2447" s="317"/>
      <c r="I2447" s="317"/>
      <c r="J2447" s="317"/>
      <c r="K2447" s="317"/>
      <c r="L2447" s="179"/>
      <c r="M2447" s="179"/>
    </row>
    <row r="2448" spans="2:13" x14ac:dyDescent="0.2">
      <c r="B2448" s="317"/>
      <c r="C2448" s="317"/>
      <c r="D2448" s="317"/>
      <c r="E2448" s="317"/>
      <c r="F2448" s="317"/>
      <c r="G2448" s="317"/>
      <c r="H2448" s="317"/>
      <c r="I2448" s="317"/>
      <c r="J2448" s="317"/>
      <c r="K2448" s="317"/>
      <c r="L2448" s="179"/>
      <c r="M2448" s="179"/>
    </row>
    <row r="2449" spans="2:13" x14ac:dyDescent="0.2">
      <c r="B2449" s="317"/>
      <c r="C2449" s="317"/>
      <c r="D2449" s="317"/>
      <c r="E2449" s="317"/>
      <c r="F2449" s="317"/>
      <c r="G2449" s="317"/>
      <c r="H2449" s="317"/>
      <c r="I2449" s="317"/>
      <c r="J2449" s="317"/>
      <c r="K2449" s="317"/>
      <c r="L2449" s="179"/>
      <c r="M2449" s="179"/>
    </row>
    <row r="2450" spans="2:13" x14ac:dyDescent="0.2">
      <c r="B2450" s="317"/>
      <c r="C2450" s="317"/>
      <c r="D2450" s="317"/>
      <c r="E2450" s="317"/>
      <c r="F2450" s="317"/>
      <c r="G2450" s="317"/>
      <c r="H2450" s="317"/>
      <c r="I2450" s="317"/>
      <c r="J2450" s="317"/>
      <c r="K2450" s="317"/>
      <c r="L2450" s="179"/>
      <c r="M2450" s="179"/>
    </row>
    <row r="2451" spans="2:13" x14ac:dyDescent="0.2">
      <c r="B2451" s="317"/>
      <c r="C2451" s="317"/>
      <c r="D2451" s="317"/>
      <c r="E2451" s="317"/>
      <c r="F2451" s="317"/>
      <c r="G2451" s="317"/>
      <c r="H2451" s="317"/>
      <c r="I2451" s="317"/>
      <c r="J2451" s="317"/>
      <c r="K2451" s="317"/>
      <c r="L2451" s="179"/>
      <c r="M2451" s="179"/>
    </row>
    <row r="2452" spans="2:13" x14ac:dyDescent="0.2">
      <c r="B2452" s="317"/>
      <c r="C2452" s="317"/>
      <c r="D2452" s="317"/>
      <c r="E2452" s="317"/>
      <c r="F2452" s="317"/>
      <c r="G2452" s="317"/>
      <c r="H2452" s="317"/>
      <c r="I2452" s="317"/>
      <c r="J2452" s="317"/>
      <c r="K2452" s="317"/>
      <c r="L2452" s="179"/>
      <c r="M2452" s="179"/>
    </row>
    <row r="2453" spans="2:13" x14ac:dyDescent="0.2">
      <c r="B2453" s="317"/>
      <c r="C2453" s="317"/>
      <c r="D2453" s="317"/>
      <c r="E2453" s="317"/>
      <c r="F2453" s="317"/>
      <c r="G2453" s="317"/>
      <c r="H2453" s="317"/>
      <c r="I2453" s="317"/>
      <c r="J2453" s="317"/>
      <c r="K2453" s="317"/>
      <c r="L2453" s="179"/>
      <c r="M2453" s="179"/>
    </row>
    <row r="2454" spans="2:13" x14ac:dyDescent="0.2">
      <c r="B2454" s="317"/>
      <c r="C2454" s="317"/>
      <c r="D2454" s="317"/>
      <c r="E2454" s="317"/>
      <c r="F2454" s="317"/>
      <c r="G2454" s="317"/>
      <c r="H2454" s="317"/>
      <c r="I2454" s="317"/>
      <c r="J2454" s="317"/>
      <c r="K2454" s="317"/>
      <c r="L2454" s="179"/>
      <c r="M2454" s="179"/>
    </row>
    <row r="2455" spans="2:13" x14ac:dyDescent="0.2">
      <c r="B2455" s="317"/>
      <c r="C2455" s="317"/>
      <c r="D2455" s="317"/>
      <c r="E2455" s="317"/>
      <c r="F2455" s="317"/>
      <c r="G2455" s="317"/>
      <c r="H2455" s="317"/>
      <c r="I2455" s="317"/>
      <c r="J2455" s="317"/>
      <c r="K2455" s="317"/>
      <c r="L2455" s="179"/>
      <c r="M2455" s="179"/>
    </row>
    <row r="2456" spans="2:13" x14ac:dyDescent="0.2">
      <c r="B2456" s="317"/>
      <c r="C2456" s="317"/>
      <c r="D2456" s="317"/>
      <c r="E2456" s="317"/>
      <c r="F2456" s="317"/>
      <c r="G2456" s="317"/>
      <c r="H2456" s="317"/>
      <c r="I2456" s="317"/>
      <c r="J2456" s="317"/>
      <c r="K2456" s="317"/>
      <c r="L2456" s="179"/>
      <c r="M2456" s="179"/>
    </row>
    <row r="2457" spans="2:13" x14ac:dyDescent="0.2">
      <c r="B2457" s="317"/>
      <c r="C2457" s="317"/>
      <c r="D2457" s="317"/>
      <c r="E2457" s="317"/>
      <c r="F2457" s="317"/>
      <c r="G2457" s="317"/>
      <c r="H2457" s="317"/>
      <c r="I2457" s="317"/>
      <c r="J2457" s="317"/>
      <c r="K2457" s="317"/>
      <c r="L2457" s="179"/>
      <c r="M2457" s="179"/>
    </row>
    <row r="2458" spans="2:13" x14ac:dyDescent="0.2">
      <c r="B2458" s="317"/>
      <c r="C2458" s="317"/>
      <c r="D2458" s="317"/>
      <c r="E2458" s="317"/>
      <c r="F2458" s="317"/>
      <c r="G2458" s="317"/>
      <c r="H2458" s="317"/>
      <c r="I2458" s="317"/>
      <c r="J2458" s="317"/>
      <c r="K2458" s="317"/>
      <c r="L2458" s="179"/>
      <c r="M2458" s="179"/>
    </row>
    <row r="2459" spans="2:13" x14ac:dyDescent="0.2">
      <c r="B2459" s="317"/>
      <c r="C2459" s="317"/>
      <c r="D2459" s="317"/>
      <c r="E2459" s="317"/>
      <c r="F2459" s="317"/>
      <c r="G2459" s="317"/>
      <c r="H2459" s="317"/>
      <c r="I2459" s="317"/>
      <c r="J2459" s="317"/>
      <c r="K2459" s="317"/>
      <c r="L2459" s="179"/>
      <c r="M2459" s="179"/>
    </row>
    <row r="2460" spans="2:13" x14ac:dyDescent="0.2">
      <c r="B2460" s="317"/>
      <c r="C2460" s="317"/>
      <c r="D2460" s="317"/>
      <c r="E2460" s="317"/>
      <c r="F2460" s="317"/>
      <c r="G2460" s="317"/>
      <c r="H2460" s="317"/>
      <c r="I2460" s="317"/>
      <c r="J2460" s="317"/>
      <c r="K2460" s="317"/>
      <c r="L2460" s="179"/>
      <c r="M2460" s="179"/>
    </row>
    <row r="2461" spans="2:13" x14ac:dyDescent="0.2">
      <c r="B2461" s="317"/>
      <c r="C2461" s="317"/>
      <c r="D2461" s="317"/>
      <c r="E2461" s="317"/>
      <c r="F2461" s="317"/>
      <c r="G2461" s="317"/>
      <c r="H2461" s="317"/>
      <c r="I2461" s="317"/>
      <c r="J2461" s="317"/>
      <c r="K2461" s="317"/>
      <c r="L2461" s="179"/>
      <c r="M2461" s="179"/>
    </row>
    <row r="2462" spans="2:13" x14ac:dyDescent="0.2">
      <c r="B2462" s="317"/>
      <c r="C2462" s="317"/>
      <c r="D2462" s="317"/>
      <c r="E2462" s="317"/>
      <c r="F2462" s="317"/>
      <c r="G2462" s="317"/>
      <c r="H2462" s="317"/>
      <c r="I2462" s="317"/>
      <c r="J2462" s="317"/>
      <c r="K2462" s="317"/>
      <c r="L2462" s="179"/>
      <c r="M2462" s="179"/>
    </row>
    <row r="2463" spans="2:13" x14ac:dyDescent="0.2">
      <c r="B2463" s="317"/>
      <c r="C2463" s="317"/>
      <c r="D2463" s="317"/>
      <c r="E2463" s="317"/>
      <c r="F2463" s="317"/>
      <c r="G2463" s="317"/>
      <c r="H2463" s="317"/>
      <c r="I2463" s="317"/>
      <c r="J2463" s="317"/>
      <c r="K2463" s="317"/>
      <c r="L2463" s="179"/>
      <c r="M2463" s="179"/>
    </row>
    <row r="2464" spans="2:13" x14ac:dyDescent="0.2">
      <c r="B2464" s="317"/>
      <c r="C2464" s="317"/>
      <c r="D2464" s="317"/>
      <c r="E2464" s="317"/>
      <c r="F2464" s="317"/>
      <c r="G2464" s="317"/>
      <c r="H2464" s="317"/>
      <c r="I2464" s="317"/>
      <c r="J2464" s="317"/>
      <c r="K2464" s="317"/>
      <c r="L2464" s="179"/>
      <c r="M2464" s="179"/>
    </row>
    <row r="2465" spans="2:13" x14ac:dyDescent="0.2">
      <c r="B2465" s="317"/>
      <c r="C2465" s="317"/>
      <c r="D2465" s="317"/>
      <c r="E2465" s="317"/>
      <c r="F2465" s="317"/>
      <c r="G2465" s="317"/>
      <c r="H2465" s="317"/>
      <c r="I2465" s="317"/>
      <c r="J2465" s="317"/>
      <c r="K2465" s="317"/>
      <c r="L2465" s="179"/>
      <c r="M2465" s="179"/>
    </row>
    <row r="2466" spans="2:13" x14ac:dyDescent="0.2">
      <c r="B2466" s="317"/>
      <c r="C2466" s="317"/>
      <c r="D2466" s="317"/>
      <c r="E2466" s="317"/>
      <c r="F2466" s="317"/>
      <c r="G2466" s="317"/>
      <c r="H2466" s="317"/>
      <c r="I2466" s="317"/>
      <c r="J2466" s="317"/>
      <c r="K2466" s="317"/>
      <c r="L2466" s="179"/>
      <c r="M2466" s="179"/>
    </row>
    <row r="2467" spans="2:13" x14ac:dyDescent="0.2">
      <c r="B2467" s="317"/>
      <c r="C2467" s="317"/>
      <c r="D2467" s="317"/>
      <c r="E2467" s="317"/>
      <c r="F2467" s="317"/>
      <c r="G2467" s="317"/>
      <c r="H2467" s="317"/>
      <c r="I2467" s="317"/>
      <c r="J2467" s="317"/>
      <c r="K2467" s="317"/>
      <c r="L2467" s="179"/>
      <c r="M2467" s="179"/>
    </row>
    <row r="2468" spans="2:13" x14ac:dyDescent="0.2">
      <c r="B2468" s="317"/>
      <c r="C2468" s="317"/>
      <c r="D2468" s="317"/>
      <c r="E2468" s="317"/>
      <c r="F2468" s="317"/>
      <c r="G2468" s="317"/>
      <c r="H2468" s="317"/>
      <c r="I2468" s="317"/>
      <c r="J2468" s="317"/>
      <c r="K2468" s="317"/>
      <c r="L2468" s="179"/>
      <c r="M2468" s="179"/>
    </row>
    <row r="2469" spans="2:13" x14ac:dyDescent="0.2">
      <c r="B2469" s="317"/>
      <c r="C2469" s="317"/>
      <c r="D2469" s="317"/>
      <c r="E2469" s="317"/>
      <c r="F2469" s="317"/>
      <c r="G2469" s="317"/>
      <c r="H2469" s="317"/>
      <c r="I2469" s="317"/>
      <c r="J2469" s="317"/>
      <c r="K2469" s="317"/>
      <c r="L2469" s="179"/>
      <c r="M2469" s="179"/>
    </row>
    <row r="2470" spans="2:13" x14ac:dyDescent="0.2">
      <c r="B2470" s="317"/>
      <c r="C2470" s="317"/>
      <c r="D2470" s="317"/>
      <c r="E2470" s="317"/>
      <c r="F2470" s="317"/>
      <c r="G2470" s="317"/>
      <c r="H2470" s="317"/>
      <c r="I2470" s="317"/>
      <c r="J2470" s="317"/>
      <c r="K2470" s="317"/>
      <c r="L2470" s="179"/>
      <c r="M2470" s="179"/>
    </row>
    <row r="2471" spans="2:13" x14ac:dyDescent="0.2">
      <c r="B2471" s="317"/>
      <c r="C2471" s="317"/>
      <c r="D2471" s="317"/>
      <c r="E2471" s="317"/>
      <c r="F2471" s="317"/>
      <c r="G2471" s="317"/>
      <c r="H2471" s="317"/>
      <c r="I2471" s="317"/>
      <c r="J2471" s="317"/>
      <c r="K2471" s="317"/>
      <c r="L2471" s="179"/>
      <c r="M2471" s="179"/>
    </row>
    <row r="2472" spans="2:13" x14ac:dyDescent="0.2">
      <c r="B2472" s="317"/>
      <c r="C2472" s="317"/>
      <c r="D2472" s="317"/>
      <c r="E2472" s="317"/>
      <c r="F2472" s="317"/>
      <c r="G2472" s="317"/>
      <c r="H2472" s="317"/>
      <c r="I2472" s="317"/>
      <c r="J2472" s="317"/>
      <c r="K2472" s="317"/>
      <c r="L2472" s="179"/>
      <c r="M2472" s="179"/>
    </row>
    <row r="2473" spans="2:13" x14ac:dyDescent="0.2">
      <c r="B2473" s="317"/>
      <c r="C2473" s="317"/>
      <c r="D2473" s="317"/>
      <c r="E2473" s="317"/>
      <c r="F2473" s="317"/>
      <c r="G2473" s="317"/>
      <c r="H2473" s="317"/>
      <c r="I2473" s="317"/>
      <c r="J2473" s="317"/>
      <c r="K2473" s="317"/>
      <c r="L2473" s="179"/>
      <c r="M2473" s="179"/>
    </row>
    <row r="2474" spans="2:13" x14ac:dyDescent="0.2">
      <c r="B2474" s="317"/>
      <c r="C2474" s="317"/>
      <c r="D2474" s="317"/>
      <c r="E2474" s="317"/>
      <c r="F2474" s="317"/>
      <c r="G2474" s="317"/>
      <c r="H2474" s="317"/>
      <c r="I2474" s="317"/>
      <c r="J2474" s="317"/>
      <c r="K2474" s="317"/>
      <c r="L2474" s="179"/>
      <c r="M2474" s="179"/>
    </row>
    <row r="2475" spans="2:13" x14ac:dyDescent="0.2">
      <c r="B2475" s="317"/>
      <c r="C2475" s="317"/>
      <c r="D2475" s="317"/>
      <c r="E2475" s="317"/>
      <c r="F2475" s="317"/>
      <c r="G2475" s="317"/>
      <c r="H2475" s="317"/>
      <c r="I2475" s="317"/>
      <c r="J2475" s="317"/>
      <c r="K2475" s="317"/>
      <c r="L2475" s="179"/>
      <c r="M2475" s="179"/>
    </row>
    <row r="2476" spans="2:13" x14ac:dyDescent="0.2">
      <c r="B2476" s="317"/>
      <c r="C2476" s="317"/>
      <c r="D2476" s="317"/>
      <c r="E2476" s="317"/>
      <c r="F2476" s="317"/>
      <c r="G2476" s="317"/>
      <c r="H2476" s="317"/>
      <c r="I2476" s="317"/>
      <c r="J2476" s="317"/>
      <c r="K2476" s="317"/>
      <c r="L2476" s="179"/>
      <c r="M2476" s="179"/>
    </row>
    <row r="2477" spans="2:13" x14ac:dyDescent="0.2">
      <c r="B2477" s="317"/>
      <c r="C2477" s="317"/>
      <c r="D2477" s="317"/>
      <c r="E2477" s="317"/>
      <c r="F2477" s="317"/>
      <c r="G2477" s="317"/>
      <c r="H2477" s="317"/>
      <c r="I2477" s="317"/>
      <c r="J2477" s="317"/>
      <c r="K2477" s="317"/>
      <c r="L2477" s="179"/>
      <c r="M2477" s="179"/>
    </row>
    <row r="2478" spans="2:13" x14ac:dyDescent="0.2">
      <c r="B2478" s="317"/>
      <c r="C2478" s="317"/>
      <c r="D2478" s="317"/>
      <c r="E2478" s="317"/>
      <c r="F2478" s="317"/>
      <c r="G2478" s="317"/>
      <c r="H2478" s="317"/>
      <c r="I2478" s="317"/>
      <c r="J2478" s="317"/>
      <c r="K2478" s="317"/>
      <c r="L2478" s="179"/>
      <c r="M2478" s="179"/>
    </row>
    <row r="2479" spans="2:13" x14ac:dyDescent="0.2">
      <c r="B2479" s="317"/>
      <c r="C2479" s="317"/>
      <c r="D2479" s="317"/>
      <c r="E2479" s="317"/>
      <c r="F2479" s="317"/>
      <c r="G2479" s="317"/>
      <c r="H2479" s="317"/>
      <c r="I2479" s="317"/>
      <c r="J2479" s="317"/>
      <c r="K2479" s="317"/>
      <c r="L2479" s="179"/>
      <c r="M2479" s="179"/>
    </row>
    <row r="2480" spans="2:13" x14ac:dyDescent="0.2">
      <c r="B2480" s="317"/>
      <c r="C2480" s="317"/>
      <c r="D2480" s="317"/>
      <c r="E2480" s="317"/>
      <c r="F2480" s="317"/>
      <c r="G2480" s="317"/>
      <c r="H2480" s="317"/>
      <c r="I2480" s="317"/>
      <c r="J2480" s="317"/>
      <c r="K2480" s="317"/>
      <c r="L2480" s="179"/>
      <c r="M2480" s="179"/>
    </row>
    <row r="2481" spans="2:13" x14ac:dyDescent="0.2">
      <c r="B2481" s="317"/>
      <c r="C2481" s="317"/>
      <c r="D2481" s="317"/>
      <c r="E2481" s="317"/>
      <c r="F2481" s="317"/>
      <c r="G2481" s="317"/>
      <c r="H2481" s="317"/>
      <c r="I2481" s="317"/>
      <c r="J2481" s="317"/>
      <c r="K2481" s="317"/>
      <c r="L2481" s="179"/>
      <c r="M2481" s="179"/>
    </row>
    <row r="2482" spans="2:13" x14ac:dyDescent="0.2">
      <c r="B2482" s="317"/>
      <c r="C2482" s="317"/>
      <c r="D2482" s="317"/>
      <c r="E2482" s="317"/>
      <c r="F2482" s="317"/>
      <c r="G2482" s="317"/>
      <c r="H2482" s="317"/>
      <c r="I2482" s="317"/>
      <c r="J2482" s="317"/>
      <c r="K2482" s="317"/>
      <c r="L2482" s="179"/>
      <c r="M2482" s="179"/>
    </row>
    <row r="2483" spans="2:13" x14ac:dyDescent="0.2">
      <c r="B2483" s="317"/>
      <c r="C2483" s="317"/>
      <c r="D2483" s="317"/>
      <c r="E2483" s="317"/>
      <c r="F2483" s="317"/>
      <c r="G2483" s="317"/>
      <c r="H2483" s="317"/>
      <c r="I2483" s="317"/>
      <c r="J2483" s="317"/>
      <c r="K2483" s="317"/>
      <c r="L2483" s="179"/>
      <c r="M2483" s="179"/>
    </row>
    <row r="2484" spans="2:13" x14ac:dyDescent="0.2">
      <c r="B2484" s="317"/>
      <c r="C2484" s="317"/>
      <c r="D2484" s="317"/>
      <c r="E2484" s="317"/>
      <c r="F2484" s="317"/>
      <c r="G2484" s="317"/>
      <c r="H2484" s="317"/>
      <c r="I2484" s="317"/>
      <c r="J2484" s="317"/>
      <c r="K2484" s="317"/>
      <c r="L2484" s="179"/>
      <c r="M2484" s="179"/>
    </row>
    <row r="2485" spans="2:13" x14ac:dyDescent="0.2">
      <c r="B2485" s="317"/>
      <c r="C2485" s="317"/>
      <c r="D2485" s="317"/>
      <c r="E2485" s="317"/>
      <c r="F2485" s="317"/>
      <c r="G2485" s="317"/>
      <c r="H2485" s="317"/>
      <c r="I2485" s="317"/>
      <c r="J2485" s="317"/>
      <c r="K2485" s="317"/>
      <c r="L2485" s="179"/>
      <c r="M2485" s="179"/>
    </row>
    <row r="2486" spans="2:13" x14ac:dyDescent="0.2">
      <c r="B2486" s="317"/>
      <c r="C2486" s="317"/>
      <c r="D2486" s="317"/>
      <c r="E2486" s="317"/>
      <c r="F2486" s="317"/>
      <c r="G2486" s="317"/>
      <c r="H2486" s="317"/>
      <c r="I2486" s="317"/>
      <c r="J2486" s="317"/>
      <c r="K2486" s="317"/>
      <c r="L2486" s="179"/>
      <c r="M2486" s="179"/>
    </row>
    <row r="2487" spans="2:13" x14ac:dyDescent="0.2">
      <c r="B2487" s="317"/>
      <c r="C2487" s="317"/>
      <c r="D2487" s="317"/>
      <c r="E2487" s="317"/>
      <c r="F2487" s="317"/>
      <c r="G2487" s="317"/>
      <c r="H2487" s="317"/>
      <c r="I2487" s="317"/>
      <c r="J2487" s="317"/>
      <c r="K2487" s="317"/>
      <c r="L2487" s="179"/>
      <c r="M2487" s="179"/>
    </row>
    <row r="2488" spans="2:13" x14ac:dyDescent="0.2">
      <c r="B2488" s="317"/>
      <c r="C2488" s="317"/>
      <c r="D2488" s="317"/>
      <c r="E2488" s="317"/>
      <c r="F2488" s="317"/>
      <c r="G2488" s="317"/>
      <c r="H2488" s="317"/>
      <c r="I2488" s="317"/>
      <c r="J2488" s="317"/>
      <c r="K2488" s="317"/>
      <c r="L2488" s="179"/>
      <c r="M2488" s="179"/>
    </row>
    <row r="2489" spans="2:13" x14ac:dyDescent="0.2">
      <c r="B2489" s="317"/>
      <c r="C2489" s="317"/>
      <c r="D2489" s="317"/>
      <c r="E2489" s="317"/>
      <c r="F2489" s="317"/>
      <c r="G2489" s="317"/>
      <c r="H2489" s="317"/>
      <c r="I2489" s="317"/>
      <c r="J2489" s="317"/>
      <c r="K2489" s="317"/>
      <c r="L2489" s="179"/>
      <c r="M2489" s="179"/>
    </row>
    <row r="2490" spans="2:13" x14ac:dyDescent="0.2">
      <c r="B2490" s="317"/>
      <c r="C2490" s="317"/>
      <c r="D2490" s="317"/>
      <c r="E2490" s="317"/>
      <c r="F2490" s="317"/>
      <c r="G2490" s="317"/>
      <c r="H2490" s="317"/>
      <c r="I2490" s="317"/>
      <c r="J2490" s="317"/>
      <c r="K2490" s="317"/>
      <c r="L2490" s="179"/>
      <c r="M2490" s="179"/>
    </row>
    <row r="2491" spans="2:13" x14ac:dyDescent="0.2">
      <c r="B2491" s="317"/>
      <c r="C2491" s="317"/>
      <c r="D2491" s="317"/>
      <c r="E2491" s="317"/>
      <c r="F2491" s="317"/>
      <c r="G2491" s="317"/>
      <c r="H2491" s="317"/>
      <c r="I2491" s="317"/>
      <c r="J2491" s="317"/>
      <c r="K2491" s="317"/>
      <c r="L2491" s="179"/>
      <c r="M2491" s="179"/>
    </row>
    <row r="2492" spans="2:13" x14ac:dyDescent="0.2">
      <c r="B2492" s="317"/>
      <c r="C2492" s="317"/>
      <c r="D2492" s="317"/>
      <c r="E2492" s="317"/>
      <c r="F2492" s="317"/>
      <c r="G2492" s="317"/>
      <c r="H2492" s="317"/>
      <c r="I2492" s="317"/>
      <c r="J2492" s="317"/>
      <c r="K2492" s="317"/>
      <c r="L2492" s="179"/>
      <c r="M2492" s="179"/>
    </row>
    <row r="2493" spans="2:13" x14ac:dyDescent="0.2">
      <c r="B2493" s="317"/>
      <c r="C2493" s="317"/>
      <c r="D2493" s="317"/>
      <c r="E2493" s="317"/>
      <c r="F2493" s="317"/>
      <c r="G2493" s="317"/>
      <c r="H2493" s="317"/>
      <c r="I2493" s="317"/>
      <c r="J2493" s="317"/>
      <c r="K2493" s="317"/>
      <c r="L2493" s="179"/>
      <c r="M2493" s="179"/>
    </row>
    <row r="2494" spans="2:13" x14ac:dyDescent="0.2">
      <c r="B2494" s="317"/>
      <c r="C2494" s="317"/>
      <c r="D2494" s="317"/>
      <c r="E2494" s="317"/>
      <c r="F2494" s="317"/>
      <c r="G2494" s="317"/>
      <c r="H2494" s="317"/>
      <c r="I2494" s="317"/>
      <c r="J2494" s="317"/>
      <c r="K2494" s="317"/>
      <c r="L2494" s="179"/>
      <c r="M2494" s="179"/>
    </row>
    <row r="2495" spans="2:13" x14ac:dyDescent="0.2">
      <c r="B2495" s="317"/>
      <c r="C2495" s="317"/>
      <c r="D2495" s="317"/>
      <c r="E2495" s="317"/>
      <c r="F2495" s="317"/>
      <c r="G2495" s="317"/>
      <c r="H2495" s="317"/>
      <c r="I2495" s="317"/>
      <c r="J2495" s="317"/>
      <c r="K2495" s="317"/>
      <c r="L2495" s="179"/>
      <c r="M2495" s="179"/>
    </row>
    <row r="2496" spans="2:13" x14ac:dyDescent="0.2">
      <c r="B2496" s="317"/>
      <c r="C2496" s="317"/>
      <c r="D2496" s="317"/>
      <c r="E2496" s="317"/>
      <c r="F2496" s="317"/>
      <c r="G2496" s="317"/>
      <c r="H2496" s="317"/>
      <c r="I2496" s="317"/>
      <c r="J2496" s="317"/>
      <c r="K2496" s="317"/>
      <c r="L2496" s="179"/>
      <c r="M2496" s="179"/>
    </row>
    <row r="2497" spans="2:13" x14ac:dyDescent="0.2">
      <c r="B2497" s="317"/>
      <c r="C2497" s="317"/>
      <c r="D2497" s="317"/>
      <c r="E2497" s="317"/>
      <c r="F2497" s="317"/>
      <c r="G2497" s="317"/>
      <c r="H2497" s="317"/>
      <c r="I2497" s="317"/>
      <c r="J2497" s="317"/>
      <c r="K2497" s="317"/>
      <c r="L2497" s="179"/>
      <c r="M2497" s="179"/>
    </row>
    <row r="2498" spans="2:13" x14ac:dyDescent="0.2">
      <c r="B2498" s="317"/>
      <c r="C2498" s="317"/>
      <c r="D2498" s="317"/>
      <c r="E2498" s="317"/>
      <c r="F2498" s="317"/>
      <c r="G2498" s="317"/>
      <c r="H2498" s="317"/>
      <c r="I2498" s="317"/>
      <c r="J2498" s="317"/>
      <c r="K2498" s="317"/>
      <c r="L2498" s="179"/>
      <c r="M2498" s="179"/>
    </row>
    <row r="2499" spans="2:13" x14ac:dyDescent="0.2">
      <c r="B2499" s="317"/>
      <c r="C2499" s="317"/>
      <c r="D2499" s="317"/>
      <c r="E2499" s="317"/>
      <c r="F2499" s="317"/>
      <c r="G2499" s="317"/>
      <c r="H2499" s="317"/>
      <c r="I2499" s="317"/>
      <c r="J2499" s="317"/>
      <c r="K2499" s="317"/>
      <c r="L2499" s="179"/>
      <c r="M2499" s="179"/>
    </row>
    <row r="2500" spans="2:13" x14ac:dyDescent="0.2">
      <c r="B2500" s="317"/>
      <c r="C2500" s="317"/>
      <c r="D2500" s="317"/>
      <c r="E2500" s="317"/>
      <c r="F2500" s="317"/>
      <c r="G2500" s="317"/>
      <c r="H2500" s="317"/>
      <c r="I2500" s="317"/>
      <c r="J2500" s="317"/>
      <c r="K2500" s="317"/>
      <c r="L2500" s="179"/>
      <c r="M2500" s="179"/>
    </row>
    <row r="2501" spans="2:13" x14ac:dyDescent="0.2">
      <c r="B2501" s="317"/>
      <c r="C2501" s="317"/>
      <c r="D2501" s="317"/>
      <c r="E2501" s="317"/>
      <c r="F2501" s="317"/>
      <c r="G2501" s="317"/>
      <c r="H2501" s="317"/>
      <c r="I2501" s="317"/>
      <c r="J2501" s="317"/>
      <c r="K2501" s="317"/>
      <c r="L2501" s="179"/>
      <c r="M2501" s="179"/>
    </row>
    <row r="2502" spans="2:13" x14ac:dyDescent="0.2">
      <c r="B2502" s="317"/>
      <c r="C2502" s="317"/>
      <c r="D2502" s="317"/>
      <c r="E2502" s="317"/>
      <c r="F2502" s="317"/>
      <c r="G2502" s="317"/>
      <c r="H2502" s="317"/>
      <c r="I2502" s="317"/>
      <c r="J2502" s="317"/>
      <c r="K2502" s="317"/>
      <c r="L2502" s="179"/>
      <c r="M2502" s="179"/>
    </row>
    <row r="2503" spans="2:13" x14ac:dyDescent="0.2">
      <c r="B2503" s="317"/>
      <c r="C2503" s="317"/>
      <c r="D2503" s="317"/>
      <c r="E2503" s="317"/>
      <c r="F2503" s="317"/>
      <c r="G2503" s="317"/>
      <c r="H2503" s="317"/>
      <c r="I2503" s="317"/>
      <c r="J2503" s="317"/>
      <c r="K2503" s="317"/>
      <c r="L2503" s="179"/>
      <c r="M2503" s="179"/>
    </row>
    <row r="2504" spans="2:13" x14ac:dyDescent="0.2">
      <c r="B2504" s="317"/>
      <c r="C2504" s="317"/>
      <c r="D2504" s="317"/>
      <c r="E2504" s="317"/>
      <c r="F2504" s="317"/>
      <c r="G2504" s="317"/>
      <c r="H2504" s="317"/>
      <c r="I2504" s="317"/>
      <c r="J2504" s="317"/>
      <c r="K2504" s="317"/>
      <c r="L2504" s="179"/>
      <c r="M2504" s="179"/>
    </row>
    <row r="2505" spans="2:13" x14ac:dyDescent="0.2">
      <c r="B2505" s="317"/>
      <c r="C2505" s="317"/>
      <c r="D2505" s="317"/>
      <c r="E2505" s="317"/>
      <c r="F2505" s="317"/>
      <c r="G2505" s="317"/>
      <c r="H2505" s="317"/>
      <c r="I2505" s="317"/>
      <c r="J2505" s="317"/>
      <c r="K2505" s="317"/>
      <c r="L2505" s="179"/>
      <c r="M2505" s="179"/>
    </row>
    <row r="2506" spans="2:13" x14ac:dyDescent="0.2">
      <c r="B2506" s="317"/>
      <c r="C2506" s="317"/>
      <c r="D2506" s="317"/>
      <c r="E2506" s="317"/>
      <c r="F2506" s="317"/>
      <c r="G2506" s="317"/>
      <c r="H2506" s="317"/>
      <c r="I2506" s="317"/>
      <c r="J2506" s="317"/>
      <c r="K2506" s="317"/>
      <c r="L2506" s="179"/>
      <c r="M2506" s="179"/>
    </row>
    <row r="2507" spans="2:13" x14ac:dyDescent="0.2">
      <c r="B2507" s="317"/>
      <c r="C2507" s="317"/>
      <c r="D2507" s="317"/>
      <c r="E2507" s="317"/>
      <c r="F2507" s="317"/>
      <c r="G2507" s="317"/>
      <c r="H2507" s="317"/>
      <c r="I2507" s="317"/>
      <c r="J2507" s="317"/>
      <c r="K2507" s="317"/>
      <c r="L2507" s="179"/>
      <c r="M2507" s="179"/>
    </row>
    <row r="2508" spans="2:13" x14ac:dyDescent="0.2">
      <c r="B2508" s="317"/>
      <c r="C2508" s="317"/>
      <c r="D2508" s="317"/>
      <c r="E2508" s="317"/>
      <c r="F2508" s="317"/>
      <c r="G2508" s="317"/>
      <c r="H2508" s="317"/>
      <c r="I2508" s="317"/>
      <c r="J2508" s="317"/>
      <c r="K2508" s="317"/>
      <c r="L2508" s="179"/>
      <c r="M2508" s="179"/>
    </row>
    <row r="2509" spans="2:13" x14ac:dyDescent="0.2">
      <c r="B2509" s="317"/>
      <c r="C2509" s="317"/>
      <c r="D2509" s="317"/>
      <c r="E2509" s="317"/>
      <c r="F2509" s="317"/>
      <c r="G2509" s="317"/>
      <c r="H2509" s="317"/>
      <c r="I2509" s="317"/>
      <c r="J2509" s="317"/>
      <c r="K2509" s="317"/>
      <c r="L2509" s="179"/>
      <c r="M2509" s="179"/>
    </row>
    <row r="2510" spans="2:13" x14ac:dyDescent="0.2">
      <c r="B2510" s="317"/>
      <c r="C2510" s="317"/>
      <c r="D2510" s="317"/>
      <c r="E2510" s="317"/>
      <c r="F2510" s="317"/>
      <c r="G2510" s="317"/>
      <c r="H2510" s="317"/>
      <c r="I2510" s="317"/>
      <c r="J2510" s="317"/>
      <c r="K2510" s="317"/>
      <c r="L2510" s="179"/>
      <c r="M2510" s="179"/>
    </row>
    <row r="2511" spans="2:13" x14ac:dyDescent="0.2">
      <c r="B2511" s="317"/>
      <c r="C2511" s="317"/>
      <c r="D2511" s="317"/>
      <c r="E2511" s="317"/>
      <c r="F2511" s="317"/>
      <c r="G2511" s="317"/>
      <c r="H2511" s="317"/>
      <c r="I2511" s="317"/>
      <c r="J2511" s="317"/>
      <c r="K2511" s="317"/>
      <c r="L2511" s="179"/>
      <c r="M2511" s="179"/>
    </row>
    <row r="2512" spans="2:13" x14ac:dyDescent="0.2">
      <c r="B2512" s="317"/>
      <c r="C2512" s="317"/>
      <c r="D2512" s="317"/>
      <c r="E2512" s="317"/>
      <c r="F2512" s="317"/>
      <c r="G2512" s="317"/>
      <c r="H2512" s="317"/>
      <c r="I2512" s="317"/>
      <c r="J2512" s="317"/>
      <c r="K2512" s="317"/>
      <c r="L2512" s="179"/>
      <c r="M2512" s="179"/>
    </row>
    <row r="2513" spans="2:13" x14ac:dyDescent="0.2">
      <c r="B2513" s="317"/>
      <c r="C2513" s="317"/>
      <c r="D2513" s="317"/>
      <c r="E2513" s="317"/>
      <c r="F2513" s="317"/>
      <c r="G2513" s="317"/>
      <c r="H2513" s="317"/>
      <c r="I2513" s="317"/>
      <c r="J2513" s="317"/>
      <c r="K2513" s="317"/>
      <c r="L2513" s="179"/>
      <c r="M2513" s="179"/>
    </row>
    <row r="2514" spans="2:13" x14ac:dyDescent="0.2">
      <c r="B2514" s="317"/>
      <c r="C2514" s="317"/>
      <c r="D2514" s="317"/>
      <c r="E2514" s="317"/>
      <c r="F2514" s="317"/>
      <c r="G2514" s="317"/>
      <c r="H2514" s="317"/>
      <c r="I2514" s="317"/>
      <c r="J2514" s="317"/>
      <c r="K2514" s="317"/>
      <c r="L2514" s="179"/>
      <c r="M2514" s="179"/>
    </row>
    <row r="2515" spans="2:13" x14ac:dyDescent="0.2">
      <c r="B2515" s="317"/>
      <c r="C2515" s="317"/>
      <c r="D2515" s="317"/>
      <c r="E2515" s="317"/>
      <c r="F2515" s="317"/>
      <c r="G2515" s="317"/>
      <c r="H2515" s="317"/>
      <c r="I2515" s="317"/>
      <c r="J2515" s="317"/>
      <c r="K2515" s="317"/>
      <c r="L2515" s="179"/>
      <c r="M2515" s="179"/>
    </row>
    <row r="2516" spans="2:13" x14ac:dyDescent="0.2">
      <c r="B2516" s="317"/>
      <c r="C2516" s="317"/>
      <c r="D2516" s="317"/>
      <c r="E2516" s="317"/>
      <c r="F2516" s="317"/>
      <c r="G2516" s="317"/>
      <c r="H2516" s="317"/>
      <c r="I2516" s="317"/>
      <c r="J2516" s="317"/>
      <c r="K2516" s="317"/>
      <c r="L2516" s="179"/>
      <c r="M2516" s="179"/>
    </row>
    <row r="2517" spans="2:13" x14ac:dyDescent="0.2">
      <c r="B2517" s="317"/>
      <c r="C2517" s="317"/>
      <c r="D2517" s="317"/>
      <c r="E2517" s="317"/>
      <c r="F2517" s="317"/>
      <c r="G2517" s="317"/>
      <c r="H2517" s="317"/>
      <c r="I2517" s="317"/>
      <c r="J2517" s="317"/>
      <c r="K2517" s="317"/>
      <c r="L2517" s="179"/>
      <c r="M2517" s="179"/>
    </row>
    <row r="2518" spans="2:13" x14ac:dyDescent="0.2">
      <c r="B2518" s="317"/>
      <c r="C2518" s="317"/>
      <c r="D2518" s="317"/>
      <c r="E2518" s="317"/>
      <c r="F2518" s="317"/>
      <c r="G2518" s="317"/>
      <c r="H2518" s="317"/>
      <c r="I2518" s="317"/>
      <c r="J2518" s="317"/>
      <c r="K2518" s="317"/>
      <c r="L2518" s="179"/>
      <c r="M2518" s="179"/>
    </row>
    <row r="2519" spans="2:13" x14ac:dyDescent="0.2">
      <c r="B2519" s="317"/>
      <c r="C2519" s="317"/>
      <c r="D2519" s="317"/>
      <c r="E2519" s="317"/>
      <c r="F2519" s="317"/>
      <c r="G2519" s="317"/>
      <c r="H2519" s="317"/>
      <c r="I2519" s="317"/>
      <c r="J2519" s="317"/>
      <c r="K2519" s="317"/>
      <c r="L2519" s="179"/>
      <c r="M2519" s="179"/>
    </row>
    <row r="2520" spans="2:13" x14ac:dyDescent="0.2">
      <c r="B2520" s="317"/>
      <c r="C2520" s="317"/>
      <c r="D2520" s="317"/>
      <c r="E2520" s="317"/>
      <c r="F2520" s="317"/>
      <c r="G2520" s="317"/>
      <c r="H2520" s="317"/>
      <c r="I2520" s="317"/>
      <c r="J2520" s="317"/>
      <c r="K2520" s="317"/>
      <c r="L2520" s="179"/>
      <c r="M2520" s="179"/>
    </row>
    <row r="2521" spans="2:13" x14ac:dyDescent="0.2">
      <c r="B2521" s="317"/>
      <c r="C2521" s="317"/>
      <c r="D2521" s="317"/>
      <c r="E2521" s="317"/>
      <c r="F2521" s="317"/>
      <c r="G2521" s="317"/>
      <c r="H2521" s="317"/>
      <c r="I2521" s="317"/>
      <c r="J2521" s="317"/>
      <c r="K2521" s="317"/>
      <c r="L2521" s="179"/>
      <c r="M2521" s="179"/>
    </row>
    <row r="2522" spans="2:13" x14ac:dyDescent="0.2">
      <c r="B2522" s="317"/>
      <c r="C2522" s="317"/>
      <c r="D2522" s="317"/>
      <c r="E2522" s="317"/>
      <c r="F2522" s="317"/>
      <c r="G2522" s="317"/>
      <c r="H2522" s="317"/>
      <c r="I2522" s="317"/>
      <c r="J2522" s="317"/>
      <c r="K2522" s="317"/>
      <c r="L2522" s="179"/>
      <c r="M2522" s="179"/>
    </row>
    <row r="2523" spans="2:13" x14ac:dyDescent="0.2">
      <c r="B2523" s="317"/>
      <c r="C2523" s="317"/>
      <c r="D2523" s="317"/>
      <c r="E2523" s="317"/>
      <c r="F2523" s="317"/>
      <c r="G2523" s="317"/>
      <c r="H2523" s="317"/>
      <c r="I2523" s="317"/>
      <c r="J2523" s="317"/>
      <c r="K2523" s="317"/>
      <c r="L2523" s="179"/>
      <c r="M2523" s="179"/>
    </row>
    <row r="2524" spans="2:13" x14ac:dyDescent="0.2">
      <c r="B2524" s="317"/>
      <c r="C2524" s="317"/>
      <c r="D2524" s="317"/>
      <c r="E2524" s="317"/>
      <c r="F2524" s="317"/>
      <c r="G2524" s="317"/>
      <c r="H2524" s="317"/>
      <c r="I2524" s="317"/>
      <c r="J2524" s="317"/>
      <c r="K2524" s="317"/>
      <c r="L2524" s="179"/>
      <c r="M2524" s="179"/>
    </row>
    <row r="2525" spans="2:13" x14ac:dyDescent="0.2">
      <c r="B2525" s="317"/>
      <c r="C2525" s="317"/>
      <c r="D2525" s="317"/>
      <c r="E2525" s="317"/>
      <c r="F2525" s="317"/>
      <c r="G2525" s="317"/>
      <c r="H2525" s="317"/>
      <c r="I2525" s="317"/>
      <c r="J2525" s="317"/>
      <c r="K2525" s="317"/>
      <c r="L2525" s="179"/>
      <c r="M2525" s="179"/>
    </row>
    <row r="2526" spans="2:13" x14ac:dyDescent="0.2">
      <c r="B2526" s="317"/>
      <c r="C2526" s="317"/>
      <c r="D2526" s="317"/>
      <c r="E2526" s="317"/>
      <c r="F2526" s="317"/>
      <c r="G2526" s="317"/>
      <c r="H2526" s="317"/>
      <c r="I2526" s="317"/>
      <c r="J2526" s="317"/>
      <c r="K2526" s="317"/>
      <c r="L2526" s="179"/>
      <c r="M2526" s="179"/>
    </row>
    <row r="2527" spans="2:13" x14ac:dyDescent="0.2">
      <c r="B2527" s="317"/>
      <c r="C2527" s="317"/>
      <c r="D2527" s="317"/>
      <c r="E2527" s="317"/>
      <c r="F2527" s="317"/>
      <c r="G2527" s="317"/>
      <c r="H2527" s="317"/>
      <c r="I2527" s="317"/>
      <c r="J2527" s="317"/>
      <c r="K2527" s="317"/>
      <c r="L2527" s="179"/>
      <c r="M2527" s="179"/>
    </row>
    <row r="2528" spans="2:13" x14ac:dyDescent="0.2">
      <c r="B2528" s="317"/>
      <c r="C2528" s="317"/>
      <c r="D2528" s="317"/>
      <c r="E2528" s="317"/>
      <c r="F2528" s="317"/>
      <c r="G2528" s="317"/>
      <c r="H2528" s="317"/>
      <c r="I2528" s="317"/>
      <c r="J2528" s="317"/>
      <c r="K2528" s="317"/>
      <c r="L2528" s="179"/>
      <c r="M2528" s="179"/>
    </row>
    <row r="2529" spans="2:13" x14ac:dyDescent="0.2">
      <c r="B2529" s="317"/>
      <c r="C2529" s="317"/>
      <c r="D2529" s="317"/>
      <c r="E2529" s="317"/>
      <c r="F2529" s="317"/>
      <c r="G2529" s="317"/>
      <c r="H2529" s="317"/>
      <c r="I2529" s="317"/>
      <c r="J2529" s="317"/>
      <c r="K2529" s="317"/>
      <c r="L2529" s="179"/>
      <c r="M2529" s="179"/>
    </row>
    <row r="2530" spans="2:13" x14ac:dyDescent="0.2">
      <c r="B2530" s="317"/>
      <c r="C2530" s="317"/>
      <c r="D2530" s="317"/>
      <c r="E2530" s="317"/>
      <c r="F2530" s="317"/>
      <c r="G2530" s="317"/>
      <c r="H2530" s="317"/>
      <c r="I2530" s="317"/>
      <c r="J2530" s="317"/>
      <c r="K2530" s="317"/>
      <c r="L2530" s="179"/>
      <c r="M2530" s="179"/>
    </row>
    <row r="2531" spans="2:13" x14ac:dyDescent="0.2">
      <c r="B2531" s="317"/>
      <c r="C2531" s="317"/>
      <c r="D2531" s="317"/>
      <c r="E2531" s="317"/>
      <c r="F2531" s="317"/>
      <c r="G2531" s="317"/>
      <c r="H2531" s="317"/>
      <c r="I2531" s="317"/>
      <c r="J2531" s="317"/>
      <c r="K2531" s="317"/>
      <c r="L2531" s="179"/>
      <c r="M2531" s="179"/>
    </row>
    <row r="2532" spans="2:13" x14ac:dyDescent="0.2">
      <c r="B2532" s="317"/>
      <c r="C2532" s="317"/>
      <c r="D2532" s="317"/>
      <c r="E2532" s="317"/>
      <c r="F2532" s="317"/>
      <c r="G2532" s="317"/>
      <c r="H2532" s="317"/>
      <c r="I2532" s="317"/>
      <c r="J2532" s="317"/>
      <c r="K2532" s="317"/>
      <c r="L2532" s="179"/>
      <c r="M2532" s="179"/>
    </row>
    <row r="2533" spans="2:13" x14ac:dyDescent="0.2">
      <c r="B2533" s="317"/>
      <c r="C2533" s="317"/>
      <c r="D2533" s="317"/>
      <c r="E2533" s="317"/>
      <c r="F2533" s="317"/>
      <c r="G2533" s="317"/>
      <c r="H2533" s="317"/>
      <c r="I2533" s="317"/>
      <c r="J2533" s="317"/>
      <c r="K2533" s="317"/>
      <c r="L2533" s="179"/>
      <c r="M2533" s="179"/>
    </row>
    <row r="2534" spans="2:13" x14ac:dyDescent="0.2">
      <c r="B2534" s="317"/>
      <c r="C2534" s="317"/>
      <c r="D2534" s="317"/>
      <c r="E2534" s="317"/>
      <c r="F2534" s="317"/>
      <c r="G2534" s="317"/>
      <c r="H2534" s="317"/>
      <c r="I2534" s="317"/>
      <c r="J2534" s="317"/>
      <c r="K2534" s="317"/>
      <c r="L2534" s="179"/>
      <c r="M2534" s="179"/>
    </row>
    <row r="2535" spans="2:13" x14ac:dyDescent="0.2">
      <c r="B2535" s="317"/>
      <c r="C2535" s="317"/>
      <c r="D2535" s="317"/>
      <c r="E2535" s="317"/>
      <c r="F2535" s="317"/>
      <c r="G2535" s="317"/>
      <c r="H2535" s="317"/>
      <c r="I2535" s="317"/>
      <c r="J2535" s="317"/>
      <c r="K2535" s="317"/>
      <c r="L2535" s="179"/>
      <c r="M2535" s="179"/>
    </row>
    <row r="2536" spans="2:13" x14ac:dyDescent="0.2">
      <c r="B2536" s="317"/>
      <c r="C2536" s="317"/>
      <c r="D2536" s="317"/>
      <c r="E2536" s="317"/>
      <c r="F2536" s="317"/>
      <c r="G2536" s="317"/>
      <c r="H2536" s="317"/>
      <c r="I2536" s="317"/>
      <c r="J2536" s="317"/>
      <c r="K2536" s="317"/>
      <c r="L2536" s="179"/>
      <c r="M2536" s="179"/>
    </row>
    <row r="2537" spans="2:13" x14ac:dyDescent="0.2">
      <c r="B2537" s="317"/>
      <c r="C2537" s="317"/>
      <c r="D2537" s="317"/>
      <c r="E2537" s="317"/>
      <c r="F2537" s="317"/>
      <c r="G2537" s="317"/>
      <c r="H2537" s="317"/>
      <c r="I2537" s="317"/>
      <c r="J2537" s="317"/>
      <c r="K2537" s="317"/>
      <c r="L2537" s="179"/>
      <c r="M2537" s="179"/>
    </row>
    <row r="2538" spans="2:13" x14ac:dyDescent="0.2">
      <c r="B2538" s="317"/>
      <c r="C2538" s="317"/>
      <c r="D2538" s="317"/>
      <c r="E2538" s="317"/>
      <c r="F2538" s="317"/>
      <c r="G2538" s="317"/>
      <c r="H2538" s="317"/>
      <c r="I2538" s="317"/>
      <c r="J2538" s="317"/>
      <c r="K2538" s="317"/>
      <c r="L2538" s="179"/>
      <c r="M2538" s="179"/>
    </row>
    <row r="2539" spans="2:13" x14ac:dyDescent="0.2">
      <c r="B2539" s="317"/>
      <c r="C2539" s="317"/>
      <c r="D2539" s="317"/>
      <c r="E2539" s="317"/>
      <c r="F2539" s="317"/>
      <c r="G2539" s="317"/>
      <c r="H2539" s="317"/>
      <c r="I2539" s="317"/>
      <c r="J2539" s="317"/>
      <c r="K2539" s="317"/>
      <c r="L2539" s="179"/>
      <c r="M2539" s="179"/>
    </row>
    <row r="2540" spans="2:13" x14ac:dyDescent="0.2">
      <c r="B2540" s="317"/>
      <c r="C2540" s="317"/>
      <c r="D2540" s="317"/>
      <c r="E2540" s="317"/>
      <c r="F2540" s="317"/>
      <c r="G2540" s="317"/>
      <c r="H2540" s="317"/>
      <c r="I2540" s="317"/>
      <c r="J2540" s="317"/>
      <c r="K2540" s="317"/>
      <c r="L2540" s="179"/>
      <c r="M2540" s="179"/>
    </row>
    <row r="2541" spans="2:13" x14ac:dyDescent="0.2">
      <c r="B2541" s="317"/>
      <c r="C2541" s="317"/>
      <c r="D2541" s="317"/>
      <c r="E2541" s="317"/>
      <c r="F2541" s="317"/>
      <c r="G2541" s="317"/>
      <c r="H2541" s="317"/>
      <c r="I2541" s="317"/>
      <c r="J2541" s="317"/>
      <c r="K2541" s="317"/>
      <c r="L2541" s="179"/>
      <c r="M2541" s="179"/>
    </row>
    <row r="2542" spans="2:13" x14ac:dyDescent="0.2">
      <c r="B2542" s="317"/>
      <c r="C2542" s="317"/>
      <c r="D2542" s="317"/>
      <c r="E2542" s="317"/>
      <c r="F2542" s="317"/>
      <c r="G2542" s="317"/>
      <c r="H2542" s="317"/>
      <c r="I2542" s="317"/>
      <c r="J2542" s="317"/>
      <c r="K2542" s="317"/>
      <c r="L2542" s="179"/>
      <c r="M2542" s="179"/>
    </row>
    <row r="2543" spans="2:13" x14ac:dyDescent="0.2">
      <c r="B2543" s="317"/>
      <c r="C2543" s="317"/>
      <c r="D2543" s="317"/>
      <c r="E2543" s="317"/>
      <c r="F2543" s="317"/>
      <c r="G2543" s="317"/>
      <c r="H2543" s="317"/>
      <c r="I2543" s="317"/>
      <c r="J2543" s="317"/>
      <c r="K2543" s="317"/>
      <c r="L2543" s="179"/>
      <c r="M2543" s="179"/>
    </row>
    <row r="2544" spans="2:13" x14ac:dyDescent="0.2">
      <c r="B2544" s="317"/>
      <c r="C2544" s="317"/>
      <c r="D2544" s="317"/>
      <c r="E2544" s="317"/>
      <c r="F2544" s="317"/>
      <c r="G2544" s="317"/>
      <c r="H2544" s="317"/>
      <c r="I2544" s="317"/>
      <c r="J2544" s="317"/>
      <c r="K2544" s="317"/>
      <c r="L2544" s="179"/>
      <c r="M2544" s="179"/>
    </row>
    <row r="2545" spans="2:13" x14ac:dyDescent="0.2">
      <c r="B2545" s="317"/>
      <c r="C2545" s="317"/>
      <c r="D2545" s="317"/>
      <c r="E2545" s="317"/>
      <c r="F2545" s="317"/>
      <c r="G2545" s="317"/>
      <c r="H2545" s="317"/>
      <c r="I2545" s="317"/>
      <c r="J2545" s="317"/>
      <c r="K2545" s="317"/>
      <c r="L2545" s="179"/>
      <c r="M2545" s="179"/>
    </row>
    <row r="2546" spans="2:13" x14ac:dyDescent="0.2">
      <c r="B2546" s="317"/>
      <c r="C2546" s="317"/>
      <c r="D2546" s="317"/>
      <c r="E2546" s="317"/>
      <c r="F2546" s="317"/>
      <c r="G2546" s="317"/>
      <c r="H2546" s="317"/>
      <c r="I2546" s="317"/>
      <c r="J2546" s="317"/>
      <c r="K2546" s="317"/>
      <c r="L2546" s="179"/>
      <c r="M2546" s="179"/>
    </row>
    <row r="2547" spans="2:13" x14ac:dyDescent="0.2">
      <c r="B2547" s="317"/>
      <c r="C2547" s="317"/>
      <c r="D2547" s="317"/>
      <c r="E2547" s="317"/>
      <c r="F2547" s="317"/>
      <c r="G2547" s="317"/>
      <c r="H2547" s="317"/>
      <c r="I2547" s="317"/>
      <c r="J2547" s="317"/>
      <c r="K2547" s="317"/>
      <c r="L2547" s="179"/>
      <c r="M2547" s="179"/>
    </row>
    <row r="2548" spans="2:13" x14ac:dyDescent="0.2">
      <c r="B2548" s="317"/>
      <c r="C2548" s="317"/>
      <c r="D2548" s="317"/>
      <c r="E2548" s="317"/>
      <c r="F2548" s="317"/>
      <c r="G2548" s="317"/>
      <c r="H2548" s="317"/>
      <c r="I2548" s="317"/>
      <c r="J2548" s="317"/>
      <c r="K2548" s="317"/>
      <c r="L2548" s="179"/>
      <c r="M2548" s="179"/>
    </row>
    <row r="2549" spans="2:13" x14ac:dyDescent="0.2">
      <c r="B2549" s="317"/>
      <c r="C2549" s="317"/>
      <c r="D2549" s="317"/>
      <c r="E2549" s="317"/>
      <c r="F2549" s="317"/>
      <c r="G2549" s="317"/>
      <c r="H2549" s="317"/>
      <c r="I2549" s="317"/>
      <c r="J2549" s="317"/>
      <c r="K2549" s="317"/>
      <c r="L2549" s="179"/>
      <c r="M2549" s="179"/>
    </row>
    <row r="2550" spans="2:13" x14ac:dyDescent="0.2">
      <c r="B2550" s="317"/>
      <c r="C2550" s="317"/>
      <c r="D2550" s="317"/>
      <c r="E2550" s="317"/>
      <c r="F2550" s="317"/>
      <c r="G2550" s="317"/>
      <c r="H2550" s="317"/>
      <c r="I2550" s="317"/>
      <c r="J2550" s="317"/>
      <c r="K2550" s="317"/>
      <c r="L2550" s="179"/>
      <c r="M2550" s="179"/>
    </row>
    <row r="2551" spans="2:13" x14ac:dyDescent="0.2">
      <c r="B2551" s="317"/>
      <c r="C2551" s="317"/>
      <c r="D2551" s="317"/>
      <c r="E2551" s="317"/>
      <c r="F2551" s="317"/>
      <c r="G2551" s="317"/>
      <c r="H2551" s="317"/>
      <c r="I2551" s="317"/>
      <c r="J2551" s="317"/>
      <c r="K2551" s="317"/>
      <c r="L2551" s="179"/>
      <c r="M2551" s="179"/>
    </row>
    <row r="2552" spans="2:13" x14ac:dyDescent="0.2">
      <c r="B2552" s="317"/>
      <c r="C2552" s="317"/>
      <c r="D2552" s="317"/>
      <c r="E2552" s="317"/>
      <c r="F2552" s="317"/>
      <c r="G2552" s="317"/>
      <c r="H2552" s="317"/>
      <c r="I2552" s="317"/>
      <c r="J2552" s="317"/>
      <c r="K2552" s="317"/>
      <c r="L2552" s="179"/>
      <c r="M2552" s="179"/>
    </row>
    <row r="2553" spans="2:13" x14ac:dyDescent="0.2">
      <c r="B2553" s="317"/>
      <c r="C2553" s="317"/>
      <c r="D2553" s="317"/>
      <c r="E2553" s="317"/>
      <c r="F2553" s="317"/>
      <c r="G2553" s="317"/>
      <c r="H2553" s="317"/>
      <c r="I2553" s="317"/>
      <c r="J2553" s="317"/>
      <c r="K2553" s="317"/>
      <c r="L2553" s="179"/>
      <c r="M2553" s="179"/>
    </row>
    <row r="2554" spans="2:13" x14ac:dyDescent="0.2">
      <c r="B2554" s="317"/>
      <c r="C2554" s="317"/>
      <c r="D2554" s="317"/>
      <c r="E2554" s="317"/>
      <c r="F2554" s="317"/>
      <c r="G2554" s="317"/>
      <c r="H2554" s="317"/>
      <c r="I2554" s="317"/>
      <c r="J2554" s="317"/>
      <c r="K2554" s="317"/>
      <c r="L2554" s="179"/>
      <c r="M2554" s="179"/>
    </row>
    <row r="2555" spans="2:13" x14ac:dyDescent="0.2">
      <c r="B2555" s="317"/>
      <c r="C2555" s="317"/>
      <c r="D2555" s="317"/>
      <c r="E2555" s="317"/>
      <c r="F2555" s="317"/>
      <c r="G2555" s="317"/>
      <c r="H2555" s="317"/>
      <c r="I2555" s="317"/>
      <c r="J2555" s="317"/>
      <c r="K2555" s="317"/>
      <c r="L2555" s="179"/>
      <c r="M2555" s="179"/>
    </row>
    <row r="2556" spans="2:13" x14ac:dyDescent="0.2">
      <c r="B2556" s="317"/>
      <c r="C2556" s="317"/>
      <c r="D2556" s="317"/>
      <c r="E2556" s="317"/>
      <c r="F2556" s="317"/>
      <c r="G2556" s="317"/>
      <c r="H2556" s="317"/>
      <c r="I2556" s="317"/>
      <c r="J2556" s="317"/>
      <c r="K2556" s="317"/>
      <c r="L2556" s="179"/>
      <c r="M2556" s="179"/>
    </row>
    <row r="2557" spans="2:13" x14ac:dyDescent="0.2">
      <c r="B2557" s="317"/>
      <c r="C2557" s="317"/>
      <c r="D2557" s="317"/>
      <c r="E2557" s="317"/>
      <c r="F2557" s="317"/>
      <c r="G2557" s="317"/>
      <c r="H2557" s="317"/>
      <c r="I2557" s="317"/>
      <c r="J2557" s="317"/>
      <c r="K2557" s="317"/>
      <c r="L2557" s="179"/>
      <c r="M2557" s="179"/>
    </row>
    <row r="2558" spans="2:13" x14ac:dyDescent="0.2">
      <c r="B2558" s="317"/>
      <c r="C2558" s="317"/>
      <c r="D2558" s="317"/>
      <c r="E2558" s="317"/>
      <c r="F2558" s="317"/>
      <c r="G2558" s="317"/>
      <c r="H2558" s="317"/>
      <c r="I2558" s="317"/>
      <c r="J2558" s="317"/>
      <c r="K2558" s="317"/>
      <c r="L2558" s="179"/>
      <c r="M2558" s="179"/>
    </row>
    <row r="2559" spans="2:13" x14ac:dyDescent="0.2">
      <c r="B2559" s="317"/>
      <c r="C2559" s="317"/>
      <c r="D2559" s="317"/>
      <c r="E2559" s="317"/>
      <c r="F2559" s="317"/>
      <c r="G2559" s="317"/>
      <c r="H2559" s="317"/>
      <c r="I2559" s="317"/>
      <c r="J2559" s="317"/>
      <c r="K2559" s="317"/>
      <c r="L2559" s="179"/>
      <c r="M2559" s="179"/>
    </row>
    <row r="2560" spans="2:13" x14ac:dyDescent="0.2">
      <c r="B2560" s="317"/>
      <c r="C2560" s="317"/>
      <c r="D2560" s="317"/>
      <c r="E2560" s="317"/>
      <c r="F2560" s="317"/>
      <c r="G2560" s="317"/>
      <c r="H2560" s="317"/>
      <c r="I2560" s="317"/>
      <c r="J2560" s="317"/>
      <c r="K2560" s="317"/>
      <c r="L2560" s="179"/>
      <c r="M2560" s="179"/>
    </row>
    <row r="2561" spans="2:13" x14ac:dyDescent="0.2">
      <c r="B2561" s="317"/>
      <c r="C2561" s="317"/>
      <c r="D2561" s="317"/>
      <c r="E2561" s="317"/>
      <c r="F2561" s="317"/>
      <c r="G2561" s="317"/>
      <c r="H2561" s="317"/>
      <c r="I2561" s="317"/>
      <c r="J2561" s="317"/>
      <c r="K2561" s="317"/>
      <c r="L2561" s="179"/>
      <c r="M2561" s="179"/>
    </row>
    <row r="2562" spans="2:13" x14ac:dyDescent="0.2">
      <c r="B2562" s="317"/>
      <c r="C2562" s="317"/>
      <c r="D2562" s="317"/>
      <c r="E2562" s="317"/>
      <c r="F2562" s="317"/>
      <c r="G2562" s="317"/>
      <c r="H2562" s="317"/>
      <c r="I2562" s="317"/>
      <c r="J2562" s="317"/>
      <c r="K2562" s="317"/>
      <c r="L2562" s="179"/>
      <c r="M2562" s="179"/>
    </row>
    <row r="2563" spans="2:13" x14ac:dyDescent="0.2">
      <c r="B2563" s="317"/>
      <c r="C2563" s="317"/>
      <c r="D2563" s="317"/>
      <c r="E2563" s="317"/>
      <c r="F2563" s="317"/>
      <c r="G2563" s="317"/>
      <c r="H2563" s="317"/>
      <c r="I2563" s="317"/>
      <c r="J2563" s="317"/>
      <c r="K2563" s="317"/>
      <c r="L2563" s="179"/>
      <c r="M2563" s="179"/>
    </row>
    <row r="2564" spans="2:13" x14ac:dyDescent="0.2">
      <c r="B2564" s="317"/>
      <c r="C2564" s="317"/>
      <c r="D2564" s="317"/>
      <c r="E2564" s="317"/>
      <c r="F2564" s="317"/>
      <c r="G2564" s="317"/>
      <c r="H2564" s="317"/>
      <c r="I2564" s="317"/>
      <c r="J2564" s="317"/>
      <c r="K2564" s="317"/>
      <c r="L2564" s="179"/>
      <c r="M2564" s="179"/>
    </row>
    <row r="2565" spans="2:13" x14ac:dyDescent="0.2">
      <c r="B2565" s="317"/>
      <c r="C2565" s="317"/>
      <c r="D2565" s="317"/>
      <c r="E2565" s="317"/>
      <c r="F2565" s="317"/>
      <c r="G2565" s="317"/>
      <c r="H2565" s="317"/>
      <c r="I2565" s="317"/>
      <c r="J2565" s="317"/>
      <c r="K2565" s="317"/>
      <c r="L2565" s="179"/>
      <c r="M2565" s="179"/>
    </row>
    <row r="2566" spans="2:13" x14ac:dyDescent="0.2">
      <c r="B2566" s="317"/>
      <c r="C2566" s="317"/>
      <c r="D2566" s="317"/>
      <c r="E2566" s="317"/>
      <c r="F2566" s="317"/>
      <c r="G2566" s="317"/>
      <c r="H2566" s="317"/>
      <c r="I2566" s="317"/>
      <c r="J2566" s="317"/>
      <c r="K2566" s="317"/>
      <c r="L2566" s="179"/>
      <c r="M2566" s="179"/>
    </row>
    <row r="2567" spans="2:13" x14ac:dyDescent="0.2">
      <c r="B2567" s="317"/>
      <c r="C2567" s="317"/>
      <c r="D2567" s="317"/>
      <c r="E2567" s="317"/>
      <c r="F2567" s="317"/>
      <c r="G2567" s="317"/>
      <c r="H2567" s="317"/>
      <c r="I2567" s="317"/>
      <c r="J2567" s="317"/>
      <c r="K2567" s="317"/>
      <c r="L2567" s="179"/>
      <c r="M2567" s="179"/>
    </row>
    <row r="2568" spans="2:13" x14ac:dyDescent="0.2">
      <c r="B2568" s="317"/>
      <c r="C2568" s="317"/>
      <c r="D2568" s="317"/>
      <c r="E2568" s="317"/>
      <c r="F2568" s="317"/>
      <c r="G2568" s="317"/>
      <c r="H2568" s="317"/>
      <c r="I2568" s="317"/>
      <c r="J2568" s="317"/>
      <c r="K2568" s="317"/>
      <c r="L2568" s="179"/>
      <c r="M2568" s="179"/>
    </row>
    <row r="2569" spans="2:13" x14ac:dyDescent="0.2">
      <c r="B2569" s="317"/>
      <c r="C2569" s="317"/>
      <c r="D2569" s="317"/>
      <c r="E2569" s="317"/>
      <c r="F2569" s="317"/>
      <c r="G2569" s="317"/>
      <c r="H2569" s="317"/>
      <c r="I2569" s="317"/>
      <c r="J2569" s="317"/>
      <c r="K2569" s="317"/>
      <c r="L2569" s="179"/>
      <c r="M2569" s="179"/>
    </row>
    <row r="2570" spans="2:13" x14ac:dyDescent="0.2">
      <c r="B2570" s="317"/>
      <c r="C2570" s="317"/>
      <c r="D2570" s="317"/>
      <c r="E2570" s="317"/>
      <c r="F2570" s="317"/>
      <c r="G2570" s="317"/>
      <c r="H2570" s="317"/>
      <c r="I2570" s="317"/>
      <c r="J2570" s="317"/>
      <c r="K2570" s="317"/>
      <c r="L2570" s="179"/>
      <c r="M2570" s="179"/>
    </row>
    <row r="2571" spans="2:13" x14ac:dyDescent="0.2">
      <c r="B2571" s="317"/>
      <c r="C2571" s="317"/>
      <c r="D2571" s="317"/>
      <c r="E2571" s="317"/>
      <c r="F2571" s="317"/>
      <c r="G2571" s="317"/>
      <c r="H2571" s="317"/>
      <c r="I2571" s="317"/>
      <c r="J2571" s="317"/>
      <c r="K2571" s="317"/>
      <c r="L2571" s="179"/>
      <c r="M2571" s="179"/>
    </row>
    <row r="2572" spans="2:13" x14ac:dyDescent="0.2">
      <c r="B2572" s="317"/>
      <c r="C2572" s="317"/>
      <c r="D2572" s="317"/>
      <c r="E2572" s="317"/>
      <c r="F2572" s="317"/>
      <c r="G2572" s="317"/>
      <c r="H2572" s="317"/>
      <c r="I2572" s="317"/>
      <c r="J2572" s="317"/>
      <c r="K2572" s="317"/>
      <c r="L2572" s="179"/>
      <c r="M2572" s="179"/>
    </row>
    <row r="2573" spans="2:13" x14ac:dyDescent="0.2">
      <c r="B2573" s="317"/>
      <c r="C2573" s="317"/>
      <c r="D2573" s="317"/>
      <c r="E2573" s="317"/>
      <c r="F2573" s="317"/>
      <c r="G2573" s="317"/>
      <c r="H2573" s="317"/>
      <c r="I2573" s="317"/>
      <c r="J2573" s="317"/>
      <c r="K2573" s="317"/>
      <c r="L2573" s="179"/>
      <c r="M2573" s="179"/>
    </row>
    <row r="2574" spans="2:13" x14ac:dyDescent="0.2">
      <c r="B2574" s="317"/>
      <c r="C2574" s="317"/>
      <c r="D2574" s="317"/>
      <c r="E2574" s="317"/>
      <c r="F2574" s="317"/>
      <c r="G2574" s="317"/>
      <c r="H2574" s="317"/>
      <c r="I2574" s="317"/>
      <c r="J2574" s="317"/>
      <c r="K2574" s="317"/>
      <c r="L2574" s="179"/>
      <c r="M2574" s="179"/>
    </row>
    <row r="2575" spans="2:13" x14ac:dyDescent="0.2">
      <c r="B2575" s="317"/>
      <c r="C2575" s="317"/>
      <c r="D2575" s="317"/>
      <c r="E2575" s="317"/>
      <c r="F2575" s="317"/>
      <c r="G2575" s="317"/>
      <c r="H2575" s="317"/>
      <c r="I2575" s="317"/>
      <c r="J2575" s="317"/>
      <c r="K2575" s="317"/>
      <c r="L2575" s="179"/>
      <c r="M2575" s="179"/>
    </row>
    <row r="2576" spans="2:13" x14ac:dyDescent="0.2">
      <c r="B2576" s="317"/>
      <c r="C2576" s="317"/>
      <c r="D2576" s="317"/>
      <c r="E2576" s="317"/>
      <c r="F2576" s="317"/>
      <c r="G2576" s="317"/>
      <c r="H2576" s="317"/>
      <c r="I2576" s="317"/>
      <c r="J2576" s="317"/>
      <c r="K2576" s="317"/>
      <c r="L2576" s="179"/>
      <c r="M2576" s="179"/>
    </row>
    <row r="2577" spans="2:13" x14ac:dyDescent="0.2">
      <c r="B2577" s="317"/>
      <c r="C2577" s="317"/>
      <c r="D2577" s="317"/>
      <c r="E2577" s="317"/>
      <c r="F2577" s="317"/>
      <c r="G2577" s="317"/>
      <c r="H2577" s="317"/>
      <c r="I2577" s="317"/>
      <c r="J2577" s="317"/>
      <c r="K2577" s="317"/>
      <c r="L2577" s="179"/>
      <c r="M2577" s="179"/>
    </row>
    <row r="2578" spans="2:13" x14ac:dyDescent="0.2">
      <c r="B2578" s="317"/>
      <c r="C2578" s="317"/>
      <c r="D2578" s="317"/>
      <c r="E2578" s="317"/>
      <c r="F2578" s="317"/>
      <c r="G2578" s="317"/>
      <c r="H2578" s="317"/>
      <c r="I2578" s="317"/>
      <c r="J2578" s="317"/>
      <c r="K2578" s="317"/>
      <c r="L2578" s="179"/>
      <c r="M2578" s="179"/>
    </row>
    <row r="2579" spans="2:13" x14ac:dyDescent="0.2">
      <c r="B2579" s="317"/>
      <c r="C2579" s="317"/>
      <c r="D2579" s="317"/>
      <c r="E2579" s="317"/>
      <c r="F2579" s="317"/>
      <c r="G2579" s="317"/>
      <c r="H2579" s="317"/>
      <c r="I2579" s="317"/>
      <c r="J2579" s="317"/>
      <c r="K2579" s="317"/>
      <c r="L2579" s="179"/>
      <c r="M2579" s="179"/>
    </row>
    <row r="2580" spans="2:13" x14ac:dyDescent="0.2">
      <c r="B2580" s="317"/>
      <c r="C2580" s="317"/>
      <c r="D2580" s="317"/>
      <c r="E2580" s="317"/>
      <c r="F2580" s="317"/>
      <c r="G2580" s="317"/>
      <c r="H2580" s="317"/>
      <c r="I2580" s="317"/>
      <c r="J2580" s="317"/>
      <c r="K2580" s="317"/>
      <c r="L2580" s="179"/>
      <c r="M2580" s="179"/>
    </row>
    <row r="2581" spans="2:13" x14ac:dyDescent="0.2">
      <c r="B2581" s="317"/>
      <c r="C2581" s="317"/>
      <c r="D2581" s="317"/>
      <c r="E2581" s="317"/>
      <c r="F2581" s="317"/>
      <c r="G2581" s="317"/>
      <c r="H2581" s="317"/>
      <c r="I2581" s="317"/>
      <c r="J2581" s="317"/>
      <c r="K2581" s="317"/>
      <c r="L2581" s="179"/>
      <c r="M2581" s="179"/>
    </row>
    <row r="2582" spans="2:13" x14ac:dyDescent="0.2">
      <c r="B2582" s="317"/>
      <c r="C2582" s="317"/>
      <c r="D2582" s="317"/>
      <c r="E2582" s="317"/>
      <c r="F2582" s="317"/>
      <c r="G2582" s="317"/>
      <c r="H2582" s="317"/>
      <c r="I2582" s="317"/>
      <c r="J2582" s="317"/>
      <c r="K2582" s="317"/>
      <c r="L2582" s="179"/>
      <c r="M2582" s="179"/>
    </row>
    <row r="2583" spans="2:13" x14ac:dyDescent="0.2">
      <c r="B2583" s="317"/>
      <c r="C2583" s="317"/>
      <c r="D2583" s="317"/>
      <c r="E2583" s="317"/>
      <c r="F2583" s="317"/>
      <c r="G2583" s="317"/>
      <c r="H2583" s="317"/>
      <c r="I2583" s="317"/>
      <c r="J2583" s="317"/>
      <c r="K2583" s="317"/>
      <c r="L2583" s="179"/>
      <c r="M2583" s="179"/>
    </row>
    <row r="2584" spans="2:13" x14ac:dyDescent="0.2">
      <c r="B2584" s="317"/>
      <c r="C2584" s="317"/>
      <c r="D2584" s="317"/>
      <c r="E2584" s="317"/>
      <c r="F2584" s="317"/>
      <c r="G2584" s="317"/>
      <c r="H2584" s="317"/>
      <c r="I2584" s="317"/>
      <c r="J2584" s="317"/>
      <c r="K2584" s="317"/>
      <c r="L2584" s="179"/>
      <c r="M2584" s="179"/>
    </row>
    <row r="2585" spans="2:13" x14ac:dyDescent="0.2">
      <c r="B2585" s="317"/>
      <c r="C2585" s="317"/>
      <c r="D2585" s="317"/>
      <c r="E2585" s="317"/>
      <c r="F2585" s="317"/>
      <c r="G2585" s="317"/>
      <c r="H2585" s="317"/>
      <c r="I2585" s="317"/>
      <c r="J2585" s="317"/>
      <c r="K2585" s="317"/>
      <c r="L2585" s="179"/>
      <c r="M2585" s="179"/>
    </row>
    <row r="2586" spans="2:13" x14ac:dyDescent="0.2">
      <c r="B2586" s="317"/>
      <c r="C2586" s="317"/>
      <c r="D2586" s="317"/>
      <c r="E2586" s="317"/>
      <c r="F2586" s="317"/>
      <c r="G2586" s="317"/>
      <c r="H2586" s="317"/>
      <c r="I2586" s="317"/>
      <c r="J2586" s="317"/>
      <c r="K2586" s="317"/>
      <c r="L2586" s="179"/>
      <c r="M2586" s="179"/>
    </row>
    <row r="2587" spans="2:13" x14ac:dyDescent="0.2">
      <c r="B2587" s="317"/>
      <c r="C2587" s="317"/>
      <c r="D2587" s="317"/>
      <c r="E2587" s="317"/>
      <c r="F2587" s="317"/>
      <c r="G2587" s="317"/>
      <c r="H2587" s="317"/>
      <c r="I2587" s="317"/>
      <c r="J2587" s="317"/>
      <c r="K2587" s="317"/>
      <c r="L2587" s="179"/>
      <c r="M2587" s="179"/>
    </row>
    <row r="2588" spans="2:13" x14ac:dyDescent="0.2">
      <c r="B2588" s="317"/>
      <c r="C2588" s="317"/>
      <c r="D2588" s="317"/>
      <c r="E2588" s="317"/>
      <c r="F2588" s="317"/>
      <c r="G2588" s="317"/>
      <c r="H2588" s="317"/>
      <c r="I2588" s="317"/>
      <c r="J2588" s="317"/>
      <c r="K2588" s="317"/>
      <c r="L2588" s="179"/>
      <c r="M2588" s="179"/>
    </row>
    <row r="2589" spans="2:13" x14ac:dyDescent="0.2">
      <c r="B2589" s="317"/>
      <c r="C2589" s="317"/>
      <c r="D2589" s="317"/>
      <c r="E2589" s="317"/>
      <c r="F2589" s="317"/>
      <c r="G2589" s="317"/>
      <c r="H2589" s="317"/>
      <c r="I2589" s="317"/>
      <c r="J2589" s="317"/>
      <c r="K2589" s="317"/>
      <c r="L2589" s="179"/>
      <c r="M2589" s="179"/>
    </row>
    <row r="2590" spans="2:13" x14ac:dyDescent="0.2">
      <c r="B2590" s="317"/>
      <c r="C2590" s="317"/>
      <c r="D2590" s="317"/>
      <c r="E2590" s="317"/>
      <c r="F2590" s="317"/>
      <c r="G2590" s="317"/>
      <c r="H2590" s="317"/>
      <c r="I2590" s="317"/>
      <c r="J2590" s="317"/>
      <c r="K2590" s="317"/>
      <c r="L2590" s="179"/>
      <c r="M2590" s="179"/>
    </row>
    <row r="2591" spans="2:13" x14ac:dyDescent="0.2">
      <c r="B2591" s="317"/>
      <c r="C2591" s="317"/>
      <c r="D2591" s="317"/>
      <c r="E2591" s="317"/>
      <c r="F2591" s="317"/>
      <c r="G2591" s="317"/>
      <c r="H2591" s="317"/>
      <c r="I2591" s="317"/>
      <c r="J2591" s="317"/>
      <c r="K2591" s="317"/>
      <c r="L2591" s="179"/>
      <c r="M2591" s="179"/>
    </row>
    <row r="2592" spans="2:13" x14ac:dyDescent="0.2">
      <c r="B2592" s="317"/>
      <c r="C2592" s="317"/>
      <c r="D2592" s="317"/>
      <c r="E2592" s="317"/>
      <c r="F2592" s="317"/>
      <c r="G2592" s="317"/>
      <c r="H2592" s="317"/>
      <c r="I2592" s="317"/>
      <c r="J2592" s="317"/>
      <c r="K2592" s="317"/>
      <c r="L2592" s="179"/>
      <c r="M2592" s="179"/>
    </row>
    <row r="2593" spans="2:13" x14ac:dyDescent="0.2">
      <c r="B2593" s="317"/>
      <c r="C2593" s="317"/>
      <c r="D2593" s="317"/>
      <c r="E2593" s="317"/>
      <c r="F2593" s="317"/>
      <c r="G2593" s="317"/>
      <c r="H2593" s="317"/>
      <c r="I2593" s="317"/>
      <c r="J2593" s="317"/>
      <c r="K2593" s="317"/>
      <c r="L2593" s="179"/>
      <c r="M2593" s="179"/>
    </row>
    <row r="2594" spans="2:13" x14ac:dyDescent="0.2">
      <c r="B2594" s="317"/>
      <c r="C2594" s="317"/>
      <c r="D2594" s="317"/>
      <c r="E2594" s="317"/>
      <c r="F2594" s="317"/>
      <c r="G2594" s="317"/>
      <c r="H2594" s="317"/>
      <c r="I2594" s="317"/>
      <c r="J2594" s="317"/>
      <c r="K2594" s="317"/>
      <c r="L2594" s="179"/>
      <c r="M2594" s="179"/>
    </row>
    <row r="2595" spans="2:13" x14ac:dyDescent="0.2">
      <c r="B2595" s="317"/>
      <c r="C2595" s="317"/>
      <c r="D2595" s="317"/>
      <c r="E2595" s="317"/>
      <c r="F2595" s="317"/>
      <c r="G2595" s="317"/>
      <c r="H2595" s="317"/>
      <c r="I2595" s="317"/>
      <c r="J2595" s="317"/>
      <c r="K2595" s="317"/>
      <c r="L2595" s="179"/>
      <c r="M2595" s="179"/>
    </row>
    <row r="2596" spans="2:13" x14ac:dyDescent="0.2">
      <c r="B2596" s="317"/>
      <c r="C2596" s="317"/>
      <c r="D2596" s="317"/>
      <c r="E2596" s="317"/>
      <c r="F2596" s="317"/>
      <c r="G2596" s="317"/>
      <c r="H2596" s="317"/>
      <c r="I2596" s="317"/>
      <c r="J2596" s="317"/>
      <c r="K2596" s="317"/>
      <c r="L2596" s="179"/>
      <c r="M2596" s="179"/>
    </row>
    <row r="2597" spans="2:13" x14ac:dyDescent="0.2">
      <c r="B2597" s="317"/>
      <c r="C2597" s="317"/>
      <c r="D2597" s="317"/>
      <c r="E2597" s="317"/>
      <c r="F2597" s="317"/>
      <c r="G2597" s="317"/>
      <c r="H2597" s="317"/>
      <c r="I2597" s="317"/>
      <c r="J2597" s="317"/>
      <c r="K2597" s="317"/>
      <c r="L2597" s="179"/>
      <c r="M2597" s="179"/>
    </row>
    <row r="2598" spans="2:13" x14ac:dyDescent="0.2">
      <c r="B2598" s="317"/>
      <c r="C2598" s="317"/>
      <c r="D2598" s="317"/>
      <c r="E2598" s="317"/>
      <c r="F2598" s="317"/>
      <c r="G2598" s="317"/>
      <c r="H2598" s="317"/>
      <c r="I2598" s="317"/>
      <c r="J2598" s="317"/>
      <c r="K2598" s="317"/>
      <c r="L2598" s="179"/>
      <c r="M2598" s="179"/>
    </row>
    <row r="2599" spans="2:13" x14ac:dyDescent="0.2">
      <c r="B2599" s="317"/>
      <c r="C2599" s="317"/>
      <c r="D2599" s="317"/>
      <c r="E2599" s="317"/>
      <c r="F2599" s="317"/>
      <c r="G2599" s="317"/>
      <c r="H2599" s="317"/>
      <c r="I2599" s="317"/>
      <c r="J2599" s="317"/>
      <c r="K2599" s="317"/>
      <c r="L2599" s="179"/>
      <c r="M2599" s="179"/>
    </row>
    <row r="2600" spans="2:13" x14ac:dyDescent="0.2">
      <c r="B2600" s="317"/>
      <c r="C2600" s="317"/>
      <c r="D2600" s="317"/>
      <c r="E2600" s="317"/>
      <c r="F2600" s="317"/>
      <c r="G2600" s="317"/>
      <c r="H2600" s="317"/>
      <c r="I2600" s="317"/>
      <c r="J2600" s="317"/>
      <c r="K2600" s="317"/>
      <c r="L2600" s="179"/>
      <c r="M2600" s="179"/>
    </row>
    <row r="2601" spans="2:13" x14ac:dyDescent="0.2">
      <c r="B2601" s="317"/>
      <c r="C2601" s="317"/>
      <c r="D2601" s="317"/>
      <c r="E2601" s="317"/>
      <c r="F2601" s="317"/>
      <c r="G2601" s="317"/>
      <c r="H2601" s="317"/>
      <c r="I2601" s="317"/>
      <c r="J2601" s="317"/>
      <c r="K2601" s="317"/>
      <c r="L2601" s="179"/>
      <c r="M2601" s="179"/>
    </row>
    <row r="2602" spans="2:13" x14ac:dyDescent="0.2">
      <c r="B2602" s="317"/>
      <c r="C2602" s="317"/>
      <c r="D2602" s="317"/>
      <c r="E2602" s="317"/>
      <c r="F2602" s="317"/>
      <c r="G2602" s="317"/>
      <c r="H2602" s="317"/>
      <c r="I2602" s="317"/>
      <c r="J2602" s="317"/>
      <c r="K2602" s="317"/>
      <c r="L2602" s="179"/>
      <c r="M2602" s="179"/>
    </row>
    <row r="2603" spans="2:13" x14ac:dyDescent="0.2">
      <c r="B2603" s="317"/>
      <c r="C2603" s="317"/>
      <c r="D2603" s="317"/>
      <c r="E2603" s="317"/>
      <c r="F2603" s="317"/>
      <c r="G2603" s="317"/>
      <c r="H2603" s="317"/>
      <c r="I2603" s="317"/>
      <c r="J2603" s="317"/>
      <c r="K2603" s="317"/>
      <c r="L2603" s="179"/>
      <c r="M2603" s="179"/>
    </row>
    <row r="2604" spans="2:13" x14ac:dyDescent="0.2">
      <c r="B2604" s="317"/>
      <c r="C2604" s="317"/>
      <c r="D2604" s="317"/>
      <c r="E2604" s="317"/>
      <c r="F2604" s="317"/>
      <c r="G2604" s="317"/>
      <c r="H2604" s="317"/>
      <c r="I2604" s="317"/>
      <c r="J2604" s="317"/>
      <c r="K2604" s="317"/>
      <c r="L2604" s="179"/>
      <c r="M2604" s="179"/>
    </row>
    <row r="2605" spans="2:13" x14ac:dyDescent="0.2">
      <c r="B2605" s="317"/>
      <c r="C2605" s="317"/>
      <c r="D2605" s="317"/>
      <c r="E2605" s="317"/>
      <c r="F2605" s="317"/>
      <c r="G2605" s="317"/>
      <c r="H2605" s="317"/>
      <c r="I2605" s="317"/>
      <c r="J2605" s="317"/>
      <c r="K2605" s="317"/>
      <c r="L2605" s="179"/>
      <c r="M2605" s="179"/>
    </row>
    <row r="2606" spans="2:13" x14ac:dyDescent="0.2">
      <c r="B2606" s="317"/>
      <c r="C2606" s="317"/>
      <c r="D2606" s="317"/>
      <c r="E2606" s="317"/>
      <c r="F2606" s="317"/>
      <c r="G2606" s="317"/>
      <c r="H2606" s="317"/>
      <c r="I2606" s="317"/>
      <c r="J2606" s="317"/>
      <c r="K2606" s="317"/>
      <c r="L2606" s="179"/>
      <c r="M2606" s="179"/>
    </row>
    <row r="2607" spans="2:13" x14ac:dyDescent="0.2">
      <c r="B2607" s="317"/>
      <c r="C2607" s="317"/>
      <c r="D2607" s="317"/>
      <c r="E2607" s="317"/>
      <c r="F2607" s="317"/>
      <c r="G2607" s="317"/>
      <c r="H2607" s="317"/>
      <c r="I2607" s="317"/>
      <c r="J2607" s="317"/>
      <c r="K2607" s="317"/>
      <c r="L2607" s="179"/>
      <c r="M2607" s="179"/>
    </row>
    <row r="2608" spans="2:13" x14ac:dyDescent="0.2">
      <c r="B2608" s="317"/>
      <c r="C2608" s="317"/>
      <c r="D2608" s="317"/>
      <c r="E2608" s="317"/>
      <c r="F2608" s="317"/>
      <c r="G2608" s="317"/>
      <c r="H2608" s="317"/>
      <c r="I2608" s="317"/>
      <c r="J2608" s="317"/>
      <c r="K2608" s="317"/>
      <c r="L2608" s="179"/>
      <c r="M2608" s="179"/>
    </row>
    <row r="2609" spans="2:13" x14ac:dyDescent="0.2">
      <c r="B2609" s="317"/>
      <c r="C2609" s="317"/>
      <c r="D2609" s="317"/>
      <c r="E2609" s="317"/>
      <c r="F2609" s="317"/>
      <c r="G2609" s="317"/>
      <c r="H2609" s="317"/>
      <c r="I2609" s="317"/>
      <c r="J2609" s="317"/>
      <c r="K2609" s="317"/>
      <c r="L2609" s="179"/>
      <c r="M2609" s="179"/>
    </row>
    <row r="2610" spans="2:13" x14ac:dyDescent="0.2">
      <c r="B2610" s="317"/>
      <c r="C2610" s="317"/>
      <c r="D2610" s="317"/>
      <c r="E2610" s="317"/>
      <c r="F2610" s="317"/>
      <c r="G2610" s="317"/>
      <c r="H2610" s="317"/>
      <c r="I2610" s="317"/>
      <c r="J2610" s="317"/>
      <c r="K2610" s="317"/>
      <c r="L2610" s="179"/>
      <c r="M2610" s="179"/>
    </row>
    <row r="2611" spans="2:13" x14ac:dyDescent="0.2">
      <c r="B2611" s="317"/>
      <c r="C2611" s="317"/>
      <c r="D2611" s="317"/>
      <c r="E2611" s="317"/>
      <c r="F2611" s="317"/>
      <c r="G2611" s="317"/>
      <c r="H2611" s="317"/>
      <c r="I2611" s="317"/>
      <c r="J2611" s="317"/>
      <c r="K2611" s="317"/>
      <c r="L2611" s="179"/>
      <c r="M2611" s="179"/>
    </row>
    <row r="2612" spans="2:13" x14ac:dyDescent="0.2">
      <c r="B2612" s="317"/>
      <c r="C2612" s="317"/>
      <c r="D2612" s="317"/>
      <c r="E2612" s="317"/>
      <c r="F2612" s="317"/>
      <c r="G2612" s="317"/>
      <c r="H2612" s="317"/>
      <c r="I2612" s="317"/>
      <c r="J2612" s="317"/>
      <c r="K2612" s="317"/>
      <c r="L2612" s="179"/>
      <c r="M2612" s="179"/>
    </row>
    <row r="2613" spans="2:13" x14ac:dyDescent="0.2">
      <c r="B2613" s="317"/>
      <c r="C2613" s="317"/>
      <c r="D2613" s="317"/>
      <c r="E2613" s="317"/>
      <c r="F2613" s="317"/>
      <c r="G2613" s="317"/>
      <c r="H2613" s="317"/>
      <c r="I2613" s="317"/>
      <c r="J2613" s="317"/>
      <c r="K2613" s="317"/>
      <c r="L2613" s="179"/>
      <c r="M2613" s="179"/>
    </row>
    <row r="2614" spans="2:13" x14ac:dyDescent="0.2">
      <c r="B2614" s="317"/>
      <c r="C2614" s="317"/>
      <c r="D2614" s="317"/>
      <c r="E2614" s="317"/>
      <c r="F2614" s="317"/>
      <c r="G2614" s="317"/>
      <c r="H2614" s="317"/>
      <c r="I2614" s="317"/>
      <c r="J2614" s="317"/>
      <c r="K2614" s="317"/>
      <c r="L2614" s="179"/>
      <c r="M2614" s="179"/>
    </row>
    <row r="2615" spans="2:13" x14ac:dyDescent="0.2">
      <c r="B2615" s="317"/>
      <c r="C2615" s="317"/>
      <c r="D2615" s="317"/>
      <c r="E2615" s="317"/>
      <c r="F2615" s="317"/>
      <c r="G2615" s="317"/>
      <c r="H2615" s="317"/>
      <c r="I2615" s="317"/>
      <c r="J2615" s="317"/>
      <c r="K2615" s="317"/>
      <c r="L2615" s="179"/>
      <c r="M2615" s="179"/>
    </row>
    <row r="2616" spans="2:13" x14ac:dyDescent="0.2">
      <c r="B2616" s="317"/>
      <c r="C2616" s="317"/>
      <c r="D2616" s="317"/>
      <c r="E2616" s="317"/>
      <c r="F2616" s="317"/>
      <c r="G2616" s="317"/>
      <c r="H2616" s="317"/>
      <c r="I2616" s="317"/>
      <c r="J2616" s="317"/>
      <c r="K2616" s="317"/>
      <c r="L2616" s="179"/>
      <c r="M2616" s="179"/>
    </row>
    <row r="2617" spans="2:13" x14ac:dyDescent="0.2">
      <c r="B2617" s="317"/>
      <c r="C2617" s="317"/>
      <c r="D2617" s="317"/>
      <c r="E2617" s="317"/>
      <c r="F2617" s="317"/>
      <c r="G2617" s="317"/>
      <c r="H2617" s="317"/>
      <c r="I2617" s="317"/>
      <c r="J2617" s="317"/>
      <c r="K2617" s="317"/>
      <c r="L2617" s="179"/>
      <c r="M2617" s="179"/>
    </row>
    <row r="2618" spans="2:13" x14ac:dyDescent="0.2">
      <c r="B2618" s="317"/>
      <c r="C2618" s="317"/>
      <c r="D2618" s="317"/>
      <c r="E2618" s="317"/>
      <c r="F2618" s="317"/>
      <c r="G2618" s="317"/>
      <c r="H2618" s="317"/>
      <c r="I2618" s="317"/>
      <c r="J2618" s="317"/>
      <c r="K2618" s="317"/>
      <c r="L2618" s="179"/>
      <c r="M2618" s="179"/>
    </row>
    <row r="2619" spans="2:13" x14ac:dyDescent="0.2">
      <c r="B2619" s="317"/>
      <c r="C2619" s="317"/>
      <c r="D2619" s="317"/>
      <c r="E2619" s="317"/>
      <c r="F2619" s="317"/>
      <c r="G2619" s="317"/>
      <c r="H2619" s="317"/>
      <c r="I2619" s="317"/>
      <c r="J2619" s="317"/>
      <c r="K2619" s="317"/>
      <c r="L2619" s="179"/>
      <c r="M2619" s="179"/>
    </row>
    <row r="2620" spans="2:13" x14ac:dyDescent="0.2">
      <c r="B2620" s="317"/>
      <c r="C2620" s="317"/>
      <c r="D2620" s="317"/>
      <c r="E2620" s="317"/>
      <c r="F2620" s="317"/>
      <c r="G2620" s="317"/>
      <c r="H2620" s="317"/>
      <c r="I2620" s="317"/>
      <c r="J2620" s="317"/>
      <c r="K2620" s="317"/>
      <c r="L2620" s="179"/>
      <c r="M2620" s="179"/>
    </row>
    <row r="2621" spans="2:13" x14ac:dyDescent="0.2">
      <c r="B2621" s="317"/>
      <c r="C2621" s="317"/>
      <c r="D2621" s="317"/>
      <c r="E2621" s="317"/>
      <c r="F2621" s="317"/>
      <c r="G2621" s="317"/>
      <c r="H2621" s="317"/>
      <c r="I2621" s="317"/>
      <c r="J2621" s="317"/>
      <c r="K2621" s="317"/>
      <c r="L2621" s="179"/>
      <c r="M2621" s="179"/>
    </row>
    <row r="2622" spans="2:13" x14ac:dyDescent="0.2">
      <c r="B2622" s="317"/>
      <c r="C2622" s="317"/>
      <c r="D2622" s="317"/>
      <c r="E2622" s="317"/>
      <c r="F2622" s="317"/>
      <c r="G2622" s="317"/>
      <c r="H2622" s="317"/>
      <c r="I2622" s="317"/>
      <c r="J2622" s="317"/>
      <c r="K2622" s="317"/>
      <c r="L2622" s="179"/>
      <c r="M2622" s="179"/>
    </row>
    <row r="2623" spans="2:13" x14ac:dyDescent="0.2">
      <c r="B2623" s="317"/>
      <c r="C2623" s="317"/>
      <c r="D2623" s="317"/>
      <c r="E2623" s="317"/>
      <c r="F2623" s="317"/>
      <c r="G2623" s="317"/>
      <c r="H2623" s="317"/>
      <c r="I2623" s="317"/>
      <c r="J2623" s="317"/>
      <c r="K2623" s="317"/>
      <c r="L2623" s="179"/>
      <c r="M2623" s="179"/>
    </row>
    <row r="2624" spans="2:13" x14ac:dyDescent="0.2">
      <c r="B2624" s="317"/>
      <c r="C2624" s="317"/>
      <c r="D2624" s="317"/>
      <c r="E2624" s="317"/>
      <c r="F2624" s="317"/>
      <c r="G2624" s="317"/>
      <c r="H2624" s="317"/>
      <c r="I2624" s="317"/>
      <c r="J2624" s="317"/>
      <c r="K2624" s="317"/>
      <c r="L2624" s="179"/>
      <c r="M2624" s="179"/>
    </row>
    <row r="2625" spans="2:13" x14ac:dyDescent="0.2">
      <c r="B2625" s="317"/>
      <c r="C2625" s="317"/>
      <c r="D2625" s="317"/>
      <c r="E2625" s="317"/>
      <c r="F2625" s="317"/>
      <c r="G2625" s="317"/>
      <c r="H2625" s="317"/>
      <c r="I2625" s="317"/>
      <c r="J2625" s="317"/>
      <c r="K2625" s="317"/>
      <c r="L2625" s="179"/>
      <c r="M2625" s="179"/>
    </row>
    <row r="2626" spans="2:13" x14ac:dyDescent="0.2">
      <c r="B2626" s="317"/>
      <c r="C2626" s="317"/>
      <c r="D2626" s="317"/>
      <c r="E2626" s="317"/>
      <c r="F2626" s="317"/>
      <c r="G2626" s="317"/>
      <c r="H2626" s="317"/>
      <c r="I2626" s="317"/>
      <c r="J2626" s="317"/>
      <c r="K2626" s="317"/>
      <c r="L2626" s="179"/>
      <c r="M2626" s="179"/>
    </row>
    <row r="2627" spans="2:13" x14ac:dyDescent="0.2">
      <c r="B2627" s="317"/>
      <c r="C2627" s="317"/>
      <c r="D2627" s="317"/>
      <c r="E2627" s="317"/>
      <c r="F2627" s="317"/>
      <c r="G2627" s="317"/>
      <c r="H2627" s="317"/>
      <c r="I2627" s="317"/>
      <c r="J2627" s="317"/>
      <c r="K2627" s="317"/>
      <c r="L2627" s="179"/>
      <c r="M2627" s="179"/>
    </row>
    <row r="2628" spans="2:13" x14ac:dyDescent="0.2">
      <c r="B2628" s="317"/>
      <c r="C2628" s="317"/>
      <c r="D2628" s="317"/>
      <c r="E2628" s="317"/>
      <c r="F2628" s="317"/>
      <c r="G2628" s="317"/>
      <c r="H2628" s="317"/>
      <c r="I2628" s="317"/>
      <c r="J2628" s="317"/>
      <c r="K2628" s="317"/>
      <c r="L2628" s="179"/>
      <c r="M2628" s="179"/>
    </row>
    <row r="2629" spans="2:13" x14ac:dyDescent="0.2">
      <c r="B2629" s="317"/>
      <c r="C2629" s="317"/>
      <c r="D2629" s="317"/>
      <c r="E2629" s="317"/>
      <c r="F2629" s="317"/>
      <c r="G2629" s="317"/>
      <c r="H2629" s="317"/>
      <c r="I2629" s="317"/>
      <c r="J2629" s="317"/>
      <c r="K2629" s="317"/>
      <c r="L2629" s="179"/>
      <c r="M2629" s="179"/>
    </row>
    <row r="2630" spans="2:13" x14ac:dyDescent="0.2">
      <c r="B2630" s="317"/>
      <c r="C2630" s="317"/>
      <c r="D2630" s="317"/>
      <c r="E2630" s="317"/>
      <c r="F2630" s="317"/>
      <c r="G2630" s="317"/>
      <c r="H2630" s="317"/>
      <c r="I2630" s="317"/>
      <c r="J2630" s="317"/>
      <c r="K2630" s="317"/>
      <c r="L2630" s="179"/>
      <c r="M2630" s="179"/>
    </row>
    <row r="2631" spans="2:13" x14ac:dyDescent="0.2">
      <c r="B2631" s="317"/>
      <c r="C2631" s="317"/>
      <c r="D2631" s="317"/>
      <c r="E2631" s="317"/>
      <c r="F2631" s="317"/>
      <c r="G2631" s="317"/>
      <c r="H2631" s="317"/>
      <c r="I2631" s="317"/>
      <c r="J2631" s="317"/>
      <c r="K2631" s="317"/>
      <c r="L2631" s="179"/>
      <c r="M2631" s="179"/>
    </row>
    <row r="2632" spans="2:13" x14ac:dyDescent="0.2">
      <c r="B2632" s="317"/>
      <c r="C2632" s="317"/>
      <c r="D2632" s="317"/>
      <c r="E2632" s="317"/>
      <c r="F2632" s="317"/>
      <c r="G2632" s="317"/>
      <c r="H2632" s="317"/>
      <c r="I2632" s="317"/>
      <c r="J2632" s="317"/>
      <c r="K2632" s="317"/>
      <c r="L2632" s="179"/>
      <c r="M2632" s="179"/>
    </row>
    <row r="2633" spans="2:13" x14ac:dyDescent="0.2">
      <c r="B2633" s="317"/>
      <c r="C2633" s="317"/>
      <c r="D2633" s="317"/>
      <c r="E2633" s="317"/>
      <c r="F2633" s="317"/>
      <c r="G2633" s="317"/>
      <c r="H2633" s="317"/>
      <c r="I2633" s="317"/>
      <c r="J2633" s="317"/>
      <c r="K2633" s="317"/>
      <c r="L2633" s="179"/>
      <c r="M2633" s="179"/>
    </row>
    <row r="2634" spans="2:13" x14ac:dyDescent="0.2">
      <c r="B2634" s="317"/>
      <c r="C2634" s="317"/>
      <c r="D2634" s="317"/>
      <c r="E2634" s="317"/>
      <c r="F2634" s="317"/>
      <c r="G2634" s="317"/>
      <c r="H2634" s="317"/>
      <c r="I2634" s="317"/>
      <c r="J2634" s="317"/>
      <c r="K2634" s="317"/>
      <c r="L2634" s="179"/>
      <c r="M2634" s="179"/>
    </row>
    <row r="2635" spans="2:13" x14ac:dyDescent="0.2">
      <c r="B2635" s="317"/>
      <c r="C2635" s="317"/>
      <c r="D2635" s="317"/>
      <c r="E2635" s="317"/>
      <c r="F2635" s="317"/>
      <c r="G2635" s="317"/>
      <c r="H2635" s="317"/>
      <c r="I2635" s="317"/>
      <c r="J2635" s="317"/>
      <c r="K2635" s="317"/>
      <c r="L2635" s="179"/>
      <c r="M2635" s="179"/>
    </row>
    <row r="2636" spans="2:13" x14ac:dyDescent="0.2">
      <c r="B2636" s="317"/>
      <c r="C2636" s="317"/>
      <c r="D2636" s="317"/>
      <c r="E2636" s="317"/>
      <c r="F2636" s="317"/>
      <c r="G2636" s="317"/>
      <c r="H2636" s="317"/>
      <c r="I2636" s="317"/>
      <c r="J2636" s="317"/>
      <c r="K2636" s="317"/>
      <c r="L2636" s="179"/>
      <c r="M2636" s="179"/>
    </row>
    <row r="2637" spans="2:13" x14ac:dyDescent="0.2">
      <c r="B2637" s="317"/>
      <c r="C2637" s="317"/>
      <c r="D2637" s="317"/>
      <c r="E2637" s="317"/>
      <c r="F2637" s="317"/>
      <c r="G2637" s="317"/>
      <c r="H2637" s="317"/>
      <c r="I2637" s="317"/>
      <c r="J2637" s="317"/>
      <c r="K2637" s="317"/>
      <c r="L2637" s="179"/>
      <c r="M2637" s="179"/>
    </row>
    <row r="2638" spans="2:13" x14ac:dyDescent="0.2">
      <c r="B2638" s="317"/>
      <c r="C2638" s="317"/>
      <c r="D2638" s="317"/>
      <c r="E2638" s="317"/>
      <c r="F2638" s="317"/>
      <c r="G2638" s="317"/>
      <c r="H2638" s="317"/>
      <c r="I2638" s="317"/>
      <c r="J2638" s="317"/>
      <c r="K2638" s="317"/>
      <c r="L2638" s="179"/>
      <c r="M2638" s="179"/>
    </row>
    <row r="2639" spans="2:13" x14ac:dyDescent="0.2">
      <c r="B2639" s="317"/>
      <c r="C2639" s="317"/>
      <c r="D2639" s="317"/>
      <c r="E2639" s="317"/>
      <c r="F2639" s="317"/>
      <c r="G2639" s="317"/>
      <c r="H2639" s="317"/>
      <c r="I2639" s="317"/>
      <c r="J2639" s="317"/>
      <c r="K2639" s="317"/>
      <c r="L2639" s="179"/>
      <c r="M2639" s="179"/>
    </row>
    <row r="2640" spans="2:13" x14ac:dyDescent="0.2">
      <c r="B2640" s="317"/>
      <c r="C2640" s="317"/>
      <c r="D2640" s="317"/>
      <c r="E2640" s="317"/>
      <c r="F2640" s="317"/>
      <c r="G2640" s="317"/>
      <c r="H2640" s="317"/>
      <c r="I2640" s="317"/>
      <c r="J2640" s="317"/>
      <c r="K2640" s="317"/>
      <c r="L2640" s="179"/>
      <c r="M2640" s="179"/>
    </row>
    <row r="2641" spans="2:13" x14ac:dyDescent="0.2">
      <c r="B2641" s="317"/>
      <c r="C2641" s="317"/>
      <c r="D2641" s="317"/>
      <c r="E2641" s="317"/>
      <c r="F2641" s="317"/>
      <c r="G2641" s="317"/>
      <c r="H2641" s="317"/>
      <c r="I2641" s="317"/>
      <c r="J2641" s="317"/>
      <c r="K2641" s="317"/>
      <c r="L2641" s="179"/>
      <c r="M2641" s="179"/>
    </row>
    <row r="2642" spans="2:13" x14ac:dyDescent="0.2">
      <c r="B2642" s="317"/>
      <c r="C2642" s="317"/>
      <c r="D2642" s="317"/>
      <c r="E2642" s="317"/>
      <c r="F2642" s="317"/>
      <c r="G2642" s="317"/>
      <c r="H2642" s="317"/>
      <c r="I2642" s="317"/>
      <c r="J2642" s="317"/>
      <c r="K2642" s="317"/>
      <c r="L2642" s="179"/>
      <c r="M2642" s="179"/>
    </row>
    <row r="2643" spans="2:13" x14ac:dyDescent="0.2">
      <c r="B2643" s="317"/>
      <c r="C2643" s="317"/>
      <c r="D2643" s="317"/>
      <c r="E2643" s="317"/>
      <c r="F2643" s="317"/>
      <c r="G2643" s="317"/>
      <c r="H2643" s="317"/>
      <c r="I2643" s="317"/>
      <c r="J2643" s="317"/>
      <c r="K2643" s="317"/>
      <c r="L2643" s="179"/>
      <c r="M2643" s="179"/>
    </row>
    <row r="2644" spans="2:13" x14ac:dyDescent="0.2">
      <c r="B2644" s="317"/>
      <c r="C2644" s="317"/>
      <c r="D2644" s="317"/>
      <c r="E2644" s="317"/>
      <c r="F2644" s="317"/>
      <c r="G2644" s="317"/>
      <c r="H2644" s="317"/>
      <c r="I2644" s="317"/>
      <c r="J2644" s="317"/>
      <c r="K2644" s="317"/>
      <c r="L2644" s="179"/>
      <c r="M2644" s="179"/>
    </row>
    <row r="2645" spans="2:13" x14ac:dyDescent="0.2">
      <c r="B2645" s="317"/>
      <c r="C2645" s="317"/>
      <c r="D2645" s="317"/>
      <c r="E2645" s="317"/>
      <c r="F2645" s="317"/>
      <c r="G2645" s="317"/>
      <c r="H2645" s="317"/>
      <c r="I2645" s="317"/>
      <c r="J2645" s="317"/>
      <c r="K2645" s="317"/>
      <c r="L2645" s="179"/>
      <c r="M2645" s="179"/>
    </row>
    <row r="2646" spans="2:13" x14ac:dyDescent="0.2">
      <c r="B2646" s="317"/>
      <c r="C2646" s="317"/>
      <c r="D2646" s="317"/>
      <c r="E2646" s="317"/>
      <c r="F2646" s="317"/>
      <c r="G2646" s="317"/>
      <c r="H2646" s="317"/>
      <c r="I2646" s="317"/>
      <c r="J2646" s="317"/>
      <c r="K2646" s="317"/>
      <c r="L2646" s="179"/>
      <c r="M2646" s="179"/>
    </row>
    <row r="2647" spans="2:13" x14ac:dyDescent="0.2">
      <c r="B2647" s="317"/>
      <c r="C2647" s="317"/>
      <c r="D2647" s="317"/>
      <c r="E2647" s="317"/>
      <c r="F2647" s="317"/>
      <c r="G2647" s="317"/>
      <c r="H2647" s="317"/>
      <c r="I2647" s="317"/>
      <c r="J2647" s="317"/>
      <c r="K2647" s="317"/>
      <c r="L2647" s="179"/>
      <c r="M2647" s="179"/>
    </row>
    <row r="2648" spans="2:13" x14ac:dyDescent="0.2">
      <c r="B2648" s="317"/>
      <c r="C2648" s="317"/>
      <c r="D2648" s="317"/>
      <c r="E2648" s="317"/>
      <c r="F2648" s="317"/>
      <c r="G2648" s="317"/>
      <c r="H2648" s="317"/>
      <c r="I2648" s="317"/>
      <c r="J2648" s="317"/>
      <c r="K2648" s="317"/>
      <c r="L2648" s="179"/>
      <c r="M2648" s="179"/>
    </row>
    <row r="2649" spans="2:13" x14ac:dyDescent="0.2">
      <c r="B2649" s="317"/>
      <c r="C2649" s="317"/>
      <c r="D2649" s="317"/>
      <c r="E2649" s="317"/>
      <c r="F2649" s="317"/>
      <c r="G2649" s="317"/>
      <c r="H2649" s="317"/>
      <c r="I2649" s="317"/>
      <c r="J2649" s="317"/>
      <c r="K2649" s="317"/>
      <c r="L2649" s="179"/>
      <c r="M2649" s="179"/>
    </row>
    <row r="2650" spans="2:13" x14ac:dyDescent="0.2">
      <c r="B2650" s="317"/>
      <c r="C2650" s="317"/>
      <c r="D2650" s="317"/>
      <c r="E2650" s="317"/>
      <c r="F2650" s="317"/>
      <c r="G2650" s="317"/>
      <c r="H2650" s="317"/>
      <c r="I2650" s="317"/>
      <c r="J2650" s="317"/>
      <c r="K2650" s="317"/>
      <c r="L2650" s="179"/>
      <c r="M2650" s="179"/>
    </row>
    <row r="2651" spans="2:13" x14ac:dyDescent="0.2">
      <c r="B2651" s="317"/>
      <c r="C2651" s="317"/>
      <c r="D2651" s="317"/>
      <c r="E2651" s="317"/>
      <c r="F2651" s="317"/>
      <c r="G2651" s="317"/>
      <c r="H2651" s="317"/>
      <c r="I2651" s="317"/>
      <c r="J2651" s="317"/>
      <c r="K2651" s="317"/>
      <c r="L2651" s="179"/>
      <c r="M2651" s="179"/>
    </row>
    <row r="2652" spans="2:13" x14ac:dyDescent="0.2">
      <c r="B2652" s="317"/>
      <c r="C2652" s="317"/>
      <c r="D2652" s="317"/>
      <c r="E2652" s="317"/>
      <c r="F2652" s="317"/>
      <c r="G2652" s="317"/>
      <c r="H2652" s="317"/>
      <c r="I2652" s="317"/>
      <c r="J2652" s="317"/>
      <c r="K2652" s="317"/>
      <c r="L2652" s="179"/>
      <c r="M2652" s="179"/>
    </row>
    <row r="2653" spans="2:13" x14ac:dyDescent="0.2">
      <c r="B2653" s="317"/>
      <c r="C2653" s="317"/>
      <c r="D2653" s="317"/>
      <c r="E2653" s="317"/>
      <c r="F2653" s="317"/>
      <c r="G2653" s="317"/>
      <c r="H2653" s="317"/>
      <c r="I2653" s="317"/>
      <c r="J2653" s="317"/>
      <c r="K2653" s="317"/>
      <c r="L2653" s="179"/>
      <c r="M2653" s="179"/>
    </row>
    <row r="2654" spans="2:13" x14ac:dyDescent="0.2">
      <c r="B2654" s="317"/>
      <c r="C2654" s="317"/>
      <c r="D2654" s="317"/>
      <c r="E2654" s="317"/>
      <c r="F2654" s="317"/>
      <c r="G2654" s="317"/>
      <c r="H2654" s="317"/>
      <c r="I2654" s="317"/>
      <c r="J2654" s="317"/>
      <c r="K2654" s="317"/>
      <c r="L2654" s="179"/>
      <c r="M2654" s="179"/>
    </row>
    <row r="2655" spans="2:13" x14ac:dyDescent="0.2">
      <c r="B2655" s="317"/>
      <c r="C2655" s="317"/>
      <c r="D2655" s="317"/>
      <c r="E2655" s="317"/>
      <c r="F2655" s="317"/>
      <c r="G2655" s="317"/>
      <c r="H2655" s="317"/>
      <c r="I2655" s="317"/>
      <c r="J2655" s="317"/>
      <c r="K2655" s="317"/>
      <c r="L2655" s="179"/>
      <c r="M2655" s="179"/>
    </row>
    <row r="2656" spans="2:13" x14ac:dyDescent="0.2">
      <c r="B2656" s="317"/>
      <c r="C2656" s="317"/>
      <c r="D2656" s="317"/>
      <c r="E2656" s="317"/>
      <c r="F2656" s="317"/>
      <c r="G2656" s="317"/>
      <c r="H2656" s="317"/>
      <c r="I2656" s="317"/>
      <c r="J2656" s="317"/>
      <c r="K2656" s="317"/>
      <c r="L2656" s="179"/>
      <c r="M2656" s="179"/>
    </row>
    <row r="2657" spans="2:13" x14ac:dyDescent="0.2">
      <c r="B2657" s="317"/>
      <c r="C2657" s="317"/>
      <c r="D2657" s="317"/>
      <c r="E2657" s="317"/>
      <c r="F2657" s="317"/>
      <c r="G2657" s="317"/>
      <c r="H2657" s="317"/>
      <c r="I2657" s="317"/>
      <c r="J2657" s="317"/>
      <c r="K2657" s="317"/>
      <c r="L2657" s="179"/>
      <c r="M2657" s="179"/>
    </row>
    <row r="2658" spans="2:13" x14ac:dyDescent="0.2">
      <c r="B2658" s="317"/>
      <c r="C2658" s="317"/>
      <c r="D2658" s="317"/>
      <c r="E2658" s="317"/>
      <c r="F2658" s="317"/>
      <c r="G2658" s="317"/>
      <c r="H2658" s="317"/>
      <c r="I2658" s="317"/>
      <c r="J2658" s="317"/>
      <c r="K2658" s="317"/>
      <c r="L2658" s="179"/>
      <c r="M2658" s="179"/>
    </row>
    <row r="2659" spans="2:13" x14ac:dyDescent="0.2">
      <c r="B2659" s="317"/>
      <c r="C2659" s="317"/>
      <c r="D2659" s="317"/>
      <c r="E2659" s="317"/>
      <c r="F2659" s="317"/>
      <c r="G2659" s="317"/>
      <c r="H2659" s="317"/>
      <c r="I2659" s="317"/>
      <c r="J2659" s="317"/>
      <c r="K2659" s="317"/>
      <c r="L2659" s="179"/>
      <c r="M2659" s="179"/>
    </row>
    <row r="2660" spans="2:13" x14ac:dyDescent="0.2">
      <c r="B2660" s="317"/>
      <c r="C2660" s="317"/>
      <c r="D2660" s="317"/>
      <c r="E2660" s="317"/>
      <c r="F2660" s="317"/>
      <c r="G2660" s="317"/>
      <c r="H2660" s="317"/>
      <c r="I2660" s="317"/>
      <c r="J2660" s="317"/>
      <c r="K2660" s="317"/>
      <c r="L2660" s="179"/>
      <c r="M2660" s="179"/>
    </row>
    <row r="2661" spans="2:13" x14ac:dyDescent="0.2">
      <c r="B2661" s="317"/>
      <c r="C2661" s="317"/>
      <c r="D2661" s="317"/>
      <c r="E2661" s="317"/>
      <c r="F2661" s="317"/>
      <c r="G2661" s="317"/>
      <c r="H2661" s="317"/>
      <c r="I2661" s="317"/>
      <c r="J2661" s="317"/>
      <c r="K2661" s="317"/>
      <c r="L2661" s="179"/>
      <c r="M2661" s="179"/>
    </row>
    <row r="2662" spans="2:13" x14ac:dyDescent="0.2">
      <c r="B2662" s="317"/>
      <c r="C2662" s="317"/>
      <c r="D2662" s="317"/>
      <c r="E2662" s="317"/>
      <c r="F2662" s="317"/>
      <c r="G2662" s="317"/>
      <c r="H2662" s="317"/>
      <c r="I2662" s="317"/>
      <c r="J2662" s="317"/>
      <c r="K2662" s="317"/>
      <c r="L2662" s="179"/>
      <c r="M2662" s="179"/>
    </row>
    <row r="2663" spans="2:13" x14ac:dyDescent="0.2">
      <c r="B2663" s="317"/>
      <c r="C2663" s="317"/>
      <c r="D2663" s="317"/>
      <c r="E2663" s="317"/>
      <c r="F2663" s="317"/>
      <c r="G2663" s="317"/>
      <c r="H2663" s="317"/>
      <c r="I2663" s="317"/>
      <c r="J2663" s="317"/>
      <c r="K2663" s="317"/>
      <c r="L2663" s="179"/>
      <c r="M2663" s="179"/>
    </row>
    <row r="2664" spans="2:13" x14ac:dyDescent="0.2">
      <c r="B2664" s="317"/>
      <c r="C2664" s="317"/>
      <c r="D2664" s="317"/>
      <c r="E2664" s="317"/>
      <c r="F2664" s="317"/>
      <c r="G2664" s="317"/>
      <c r="H2664" s="317"/>
      <c r="I2664" s="317"/>
      <c r="J2664" s="317"/>
      <c r="K2664" s="317"/>
      <c r="L2664" s="179"/>
      <c r="M2664" s="179"/>
    </row>
    <row r="2665" spans="2:13" x14ac:dyDescent="0.2">
      <c r="B2665" s="317"/>
      <c r="C2665" s="317"/>
      <c r="D2665" s="317"/>
      <c r="E2665" s="317"/>
      <c r="F2665" s="317"/>
      <c r="G2665" s="317"/>
      <c r="H2665" s="317"/>
      <c r="I2665" s="317"/>
      <c r="J2665" s="317"/>
      <c r="K2665" s="317"/>
      <c r="L2665" s="179"/>
      <c r="M2665" s="179"/>
    </row>
    <row r="2666" spans="2:13" x14ac:dyDescent="0.2">
      <c r="B2666" s="317"/>
      <c r="C2666" s="317"/>
      <c r="D2666" s="317"/>
      <c r="E2666" s="317"/>
      <c r="F2666" s="317"/>
      <c r="G2666" s="317"/>
      <c r="H2666" s="317"/>
      <c r="I2666" s="317"/>
      <c r="J2666" s="317"/>
      <c r="K2666" s="317"/>
      <c r="L2666" s="179"/>
      <c r="M2666" s="179"/>
    </row>
    <row r="2667" spans="2:13" x14ac:dyDescent="0.2">
      <c r="B2667" s="317"/>
      <c r="C2667" s="317"/>
      <c r="D2667" s="317"/>
      <c r="E2667" s="317"/>
      <c r="F2667" s="317"/>
      <c r="G2667" s="317"/>
      <c r="H2667" s="317"/>
      <c r="I2667" s="317"/>
      <c r="J2667" s="317"/>
      <c r="K2667" s="317"/>
      <c r="L2667" s="179"/>
      <c r="M2667" s="179"/>
    </row>
    <row r="2668" spans="2:13" x14ac:dyDescent="0.2">
      <c r="B2668" s="317"/>
      <c r="C2668" s="317"/>
      <c r="D2668" s="317"/>
      <c r="E2668" s="317"/>
      <c r="F2668" s="317"/>
      <c r="G2668" s="317"/>
      <c r="H2668" s="317"/>
      <c r="I2668" s="317"/>
      <c r="J2668" s="317"/>
      <c r="K2668" s="317"/>
      <c r="L2668" s="179"/>
      <c r="M2668" s="179"/>
    </row>
    <row r="2669" spans="2:13" x14ac:dyDescent="0.2">
      <c r="B2669" s="317"/>
      <c r="C2669" s="317"/>
      <c r="D2669" s="317"/>
      <c r="E2669" s="317"/>
      <c r="F2669" s="317"/>
      <c r="G2669" s="317"/>
      <c r="H2669" s="317"/>
      <c r="I2669" s="317"/>
      <c r="J2669" s="317"/>
      <c r="K2669" s="317"/>
      <c r="L2669" s="179"/>
      <c r="M2669" s="179"/>
    </row>
    <row r="2670" spans="2:13" x14ac:dyDescent="0.2">
      <c r="B2670" s="317"/>
      <c r="C2670" s="317"/>
      <c r="D2670" s="317"/>
      <c r="E2670" s="317"/>
      <c r="F2670" s="317"/>
      <c r="G2670" s="317"/>
      <c r="H2670" s="317"/>
      <c r="I2670" s="317"/>
      <c r="J2670" s="317"/>
      <c r="K2670" s="317"/>
      <c r="L2670" s="179"/>
      <c r="M2670" s="179"/>
    </row>
    <row r="2671" spans="2:13" x14ac:dyDescent="0.2">
      <c r="B2671" s="317"/>
      <c r="C2671" s="317"/>
      <c r="D2671" s="317"/>
      <c r="E2671" s="317"/>
      <c r="F2671" s="317"/>
      <c r="G2671" s="317"/>
      <c r="H2671" s="317"/>
      <c r="I2671" s="317"/>
      <c r="J2671" s="317"/>
      <c r="K2671" s="317"/>
      <c r="L2671" s="179"/>
      <c r="M2671" s="179"/>
    </row>
    <row r="2672" spans="2:13" x14ac:dyDescent="0.2">
      <c r="B2672" s="317"/>
      <c r="C2672" s="317"/>
      <c r="D2672" s="317"/>
      <c r="E2672" s="317"/>
      <c r="F2672" s="317"/>
      <c r="G2672" s="317"/>
      <c r="H2672" s="317"/>
      <c r="I2672" s="317"/>
      <c r="J2672" s="317"/>
      <c r="K2672" s="317"/>
      <c r="L2672" s="179"/>
      <c r="M2672" s="179"/>
    </row>
    <row r="2673" spans="2:13" x14ac:dyDescent="0.2">
      <c r="B2673" s="317"/>
      <c r="C2673" s="317"/>
      <c r="D2673" s="317"/>
      <c r="E2673" s="317"/>
      <c r="F2673" s="317"/>
      <c r="G2673" s="317"/>
      <c r="H2673" s="317"/>
      <c r="I2673" s="317"/>
      <c r="J2673" s="317"/>
      <c r="K2673" s="317"/>
      <c r="L2673" s="179"/>
      <c r="M2673" s="179"/>
    </row>
    <row r="2674" spans="2:13" x14ac:dyDescent="0.2">
      <c r="B2674" s="317"/>
      <c r="C2674" s="317"/>
      <c r="D2674" s="317"/>
      <c r="E2674" s="317"/>
      <c r="F2674" s="317"/>
      <c r="G2674" s="317"/>
      <c r="H2674" s="317"/>
      <c r="I2674" s="317"/>
      <c r="J2674" s="317"/>
      <c r="K2674" s="317"/>
      <c r="L2674" s="179"/>
      <c r="M2674" s="179"/>
    </row>
    <row r="2675" spans="2:13" x14ac:dyDescent="0.2">
      <c r="B2675" s="317"/>
      <c r="C2675" s="317"/>
      <c r="D2675" s="317"/>
      <c r="E2675" s="317"/>
      <c r="F2675" s="317"/>
      <c r="G2675" s="317"/>
      <c r="H2675" s="317"/>
      <c r="I2675" s="317"/>
      <c r="J2675" s="317"/>
      <c r="K2675" s="317"/>
      <c r="L2675" s="179"/>
      <c r="M2675" s="179"/>
    </row>
    <row r="2676" spans="2:13" x14ac:dyDescent="0.2">
      <c r="B2676" s="317"/>
      <c r="C2676" s="317"/>
      <c r="D2676" s="317"/>
      <c r="E2676" s="317"/>
      <c r="F2676" s="317"/>
      <c r="G2676" s="317"/>
      <c r="H2676" s="317"/>
      <c r="I2676" s="317"/>
      <c r="J2676" s="317"/>
      <c r="K2676" s="317"/>
      <c r="L2676" s="179"/>
      <c r="M2676" s="179"/>
    </row>
    <row r="2677" spans="2:13" x14ac:dyDescent="0.2">
      <c r="B2677" s="317"/>
      <c r="C2677" s="317"/>
      <c r="D2677" s="317"/>
      <c r="E2677" s="317"/>
      <c r="F2677" s="317"/>
      <c r="G2677" s="317"/>
      <c r="H2677" s="317"/>
      <c r="I2677" s="317"/>
      <c r="J2677" s="317"/>
      <c r="K2677" s="317"/>
      <c r="L2677" s="179"/>
      <c r="M2677" s="179"/>
    </row>
    <row r="2678" spans="2:13" x14ac:dyDescent="0.2">
      <c r="B2678" s="317"/>
      <c r="C2678" s="317"/>
      <c r="D2678" s="317"/>
      <c r="E2678" s="317"/>
      <c r="F2678" s="317"/>
      <c r="G2678" s="317"/>
      <c r="H2678" s="317"/>
      <c r="I2678" s="317"/>
      <c r="J2678" s="317"/>
      <c r="K2678" s="317"/>
      <c r="L2678" s="179"/>
      <c r="M2678" s="179"/>
    </row>
    <row r="2679" spans="2:13" x14ac:dyDescent="0.2">
      <c r="B2679" s="317"/>
      <c r="C2679" s="317"/>
      <c r="D2679" s="317"/>
      <c r="E2679" s="317"/>
      <c r="F2679" s="317"/>
      <c r="G2679" s="317"/>
      <c r="H2679" s="317"/>
      <c r="I2679" s="317"/>
      <c r="J2679" s="317"/>
      <c r="K2679" s="317"/>
      <c r="L2679" s="179"/>
      <c r="M2679" s="179"/>
    </row>
    <row r="2680" spans="2:13" x14ac:dyDescent="0.2">
      <c r="B2680" s="317"/>
      <c r="C2680" s="317"/>
      <c r="D2680" s="317"/>
      <c r="E2680" s="317"/>
      <c r="F2680" s="317"/>
      <c r="G2680" s="317"/>
      <c r="H2680" s="317"/>
      <c r="I2680" s="317"/>
      <c r="J2680" s="317"/>
      <c r="K2680" s="317"/>
      <c r="L2680" s="179"/>
      <c r="M2680" s="179"/>
    </row>
    <row r="2681" spans="2:13" x14ac:dyDescent="0.2">
      <c r="B2681" s="317"/>
      <c r="C2681" s="317"/>
      <c r="D2681" s="317"/>
      <c r="E2681" s="317"/>
      <c r="F2681" s="317"/>
      <c r="G2681" s="317"/>
      <c r="H2681" s="317"/>
      <c r="I2681" s="317"/>
      <c r="J2681" s="317"/>
      <c r="K2681" s="317"/>
      <c r="L2681" s="179"/>
      <c r="M2681" s="179"/>
    </row>
    <row r="2682" spans="2:13" x14ac:dyDescent="0.2">
      <c r="B2682" s="317"/>
      <c r="C2682" s="317"/>
      <c r="D2682" s="317"/>
      <c r="E2682" s="317"/>
      <c r="F2682" s="317"/>
      <c r="G2682" s="317"/>
      <c r="H2682" s="317"/>
      <c r="I2682" s="317"/>
      <c r="J2682" s="317"/>
      <c r="K2682" s="317"/>
      <c r="L2682" s="179"/>
      <c r="M2682" s="179"/>
    </row>
    <row r="2683" spans="2:13" x14ac:dyDescent="0.2">
      <c r="B2683" s="317"/>
      <c r="C2683" s="317"/>
      <c r="D2683" s="317"/>
      <c r="E2683" s="317"/>
      <c r="F2683" s="317"/>
      <c r="G2683" s="317"/>
      <c r="H2683" s="317"/>
      <c r="I2683" s="317"/>
      <c r="J2683" s="317"/>
      <c r="K2683" s="317"/>
      <c r="L2683" s="179"/>
      <c r="M2683" s="179"/>
    </row>
    <row r="2684" spans="2:13" x14ac:dyDescent="0.2">
      <c r="B2684" s="317"/>
      <c r="C2684" s="317"/>
      <c r="D2684" s="317"/>
      <c r="E2684" s="317"/>
      <c r="F2684" s="317"/>
      <c r="G2684" s="317"/>
      <c r="H2684" s="317"/>
      <c r="I2684" s="317"/>
      <c r="J2684" s="317"/>
      <c r="K2684" s="317"/>
      <c r="L2684" s="179"/>
      <c r="M2684" s="179"/>
    </row>
    <row r="2685" spans="2:13" x14ac:dyDescent="0.2">
      <c r="B2685" s="317"/>
      <c r="C2685" s="317"/>
      <c r="D2685" s="317"/>
      <c r="E2685" s="317"/>
      <c r="F2685" s="317"/>
      <c r="G2685" s="317"/>
      <c r="H2685" s="317"/>
      <c r="I2685" s="317"/>
      <c r="J2685" s="317"/>
      <c r="K2685" s="317"/>
      <c r="L2685" s="179"/>
      <c r="M2685" s="179"/>
    </row>
    <row r="2686" spans="2:13" x14ac:dyDescent="0.2">
      <c r="B2686" s="317"/>
      <c r="C2686" s="317"/>
      <c r="D2686" s="317"/>
      <c r="E2686" s="317"/>
      <c r="F2686" s="317"/>
      <c r="G2686" s="317"/>
      <c r="H2686" s="317"/>
      <c r="I2686" s="317"/>
      <c r="J2686" s="317"/>
      <c r="K2686" s="317"/>
      <c r="L2686" s="179"/>
      <c r="M2686" s="179"/>
    </row>
    <row r="2687" spans="2:13" x14ac:dyDescent="0.2">
      <c r="B2687" s="317"/>
      <c r="C2687" s="317"/>
      <c r="D2687" s="317"/>
      <c r="E2687" s="317"/>
      <c r="F2687" s="317"/>
      <c r="G2687" s="317"/>
      <c r="H2687" s="317"/>
      <c r="I2687" s="317"/>
      <c r="J2687" s="317"/>
      <c r="K2687" s="317"/>
      <c r="L2687" s="179"/>
      <c r="M2687" s="179"/>
    </row>
    <row r="2688" spans="2:13" x14ac:dyDescent="0.2">
      <c r="B2688" s="317"/>
      <c r="C2688" s="317"/>
      <c r="D2688" s="317"/>
      <c r="E2688" s="317"/>
      <c r="F2688" s="317"/>
      <c r="G2688" s="317"/>
      <c r="H2688" s="317"/>
      <c r="I2688" s="317"/>
      <c r="J2688" s="317"/>
      <c r="K2688" s="317"/>
      <c r="L2688" s="179"/>
      <c r="M2688" s="179"/>
    </row>
    <row r="2689" spans="2:13" x14ac:dyDescent="0.2">
      <c r="B2689" s="317"/>
      <c r="C2689" s="317"/>
      <c r="D2689" s="317"/>
      <c r="E2689" s="317"/>
      <c r="F2689" s="317"/>
      <c r="G2689" s="317"/>
      <c r="H2689" s="317"/>
      <c r="I2689" s="317"/>
      <c r="J2689" s="317"/>
      <c r="K2689" s="317"/>
      <c r="L2689" s="179"/>
      <c r="M2689" s="179"/>
    </row>
    <row r="2690" spans="2:13" x14ac:dyDescent="0.2">
      <c r="B2690" s="317"/>
      <c r="C2690" s="317"/>
      <c r="D2690" s="317"/>
      <c r="E2690" s="317"/>
      <c r="F2690" s="317"/>
      <c r="G2690" s="317"/>
      <c r="H2690" s="317"/>
      <c r="I2690" s="317"/>
      <c r="J2690" s="317"/>
      <c r="K2690" s="317"/>
      <c r="L2690" s="179"/>
      <c r="M2690" s="179"/>
    </row>
    <row r="2691" spans="2:13" x14ac:dyDescent="0.2">
      <c r="B2691" s="317"/>
      <c r="C2691" s="317"/>
      <c r="D2691" s="317"/>
      <c r="E2691" s="317"/>
      <c r="F2691" s="317"/>
      <c r="G2691" s="317"/>
      <c r="H2691" s="317"/>
      <c r="I2691" s="317"/>
      <c r="J2691" s="317"/>
      <c r="K2691" s="317"/>
      <c r="L2691" s="179"/>
      <c r="M2691" s="179"/>
    </row>
    <row r="2692" spans="2:13" x14ac:dyDescent="0.2">
      <c r="B2692" s="317"/>
      <c r="C2692" s="317"/>
      <c r="D2692" s="317"/>
      <c r="E2692" s="317"/>
      <c r="F2692" s="317"/>
      <c r="G2692" s="317"/>
      <c r="H2692" s="317"/>
      <c r="I2692" s="317"/>
      <c r="J2692" s="317"/>
      <c r="K2692" s="317"/>
      <c r="L2692" s="179"/>
      <c r="M2692" s="179"/>
    </row>
    <row r="2693" spans="2:13" x14ac:dyDescent="0.2">
      <c r="B2693" s="317"/>
      <c r="C2693" s="317"/>
      <c r="D2693" s="317"/>
      <c r="E2693" s="317"/>
      <c r="F2693" s="317"/>
      <c r="G2693" s="317"/>
      <c r="H2693" s="317"/>
      <c r="I2693" s="317"/>
      <c r="J2693" s="317"/>
      <c r="K2693" s="317"/>
      <c r="L2693" s="179"/>
      <c r="M2693" s="179"/>
    </row>
    <row r="2694" spans="2:13" x14ac:dyDescent="0.2">
      <c r="B2694" s="317"/>
      <c r="C2694" s="317"/>
      <c r="D2694" s="317"/>
      <c r="E2694" s="317"/>
      <c r="F2694" s="317"/>
      <c r="G2694" s="317"/>
      <c r="H2694" s="317"/>
      <c r="I2694" s="317"/>
      <c r="J2694" s="317"/>
      <c r="K2694" s="317"/>
      <c r="L2694" s="179"/>
      <c r="M2694" s="179"/>
    </row>
    <row r="2695" spans="2:13" x14ac:dyDescent="0.2">
      <c r="B2695" s="317"/>
      <c r="C2695" s="317"/>
      <c r="D2695" s="317"/>
      <c r="E2695" s="317"/>
      <c r="F2695" s="317"/>
      <c r="G2695" s="317"/>
      <c r="H2695" s="317"/>
      <c r="I2695" s="317"/>
      <c r="J2695" s="317"/>
      <c r="K2695" s="317"/>
      <c r="L2695" s="179"/>
      <c r="M2695" s="179"/>
    </row>
    <row r="2696" spans="2:13" x14ac:dyDescent="0.2">
      <c r="B2696" s="317"/>
      <c r="C2696" s="317"/>
      <c r="D2696" s="317"/>
      <c r="E2696" s="317"/>
      <c r="F2696" s="317"/>
      <c r="G2696" s="317"/>
      <c r="H2696" s="317"/>
      <c r="I2696" s="317"/>
      <c r="J2696" s="317"/>
      <c r="K2696" s="317"/>
      <c r="L2696" s="179"/>
      <c r="M2696" s="179"/>
    </row>
    <row r="2697" spans="2:13" x14ac:dyDescent="0.2">
      <c r="B2697" s="317"/>
      <c r="C2697" s="317"/>
      <c r="D2697" s="317"/>
      <c r="E2697" s="317"/>
      <c r="F2697" s="317"/>
      <c r="G2697" s="317"/>
      <c r="H2697" s="317"/>
      <c r="I2697" s="317"/>
      <c r="J2697" s="317"/>
      <c r="K2697" s="317"/>
      <c r="L2697" s="179"/>
      <c r="M2697" s="179"/>
    </row>
    <row r="2698" spans="2:13" x14ac:dyDescent="0.2">
      <c r="B2698" s="317"/>
      <c r="C2698" s="317"/>
      <c r="D2698" s="317"/>
      <c r="E2698" s="317"/>
      <c r="F2698" s="317"/>
      <c r="G2698" s="317"/>
      <c r="H2698" s="317"/>
      <c r="I2698" s="317"/>
      <c r="J2698" s="317"/>
      <c r="K2698" s="317"/>
      <c r="L2698" s="179"/>
      <c r="M2698" s="179"/>
    </row>
    <row r="2699" spans="2:13" x14ac:dyDescent="0.2">
      <c r="B2699" s="317"/>
      <c r="C2699" s="317"/>
      <c r="D2699" s="317"/>
      <c r="E2699" s="317"/>
      <c r="F2699" s="317"/>
      <c r="G2699" s="317"/>
      <c r="H2699" s="317"/>
      <c r="I2699" s="317"/>
      <c r="J2699" s="317"/>
      <c r="K2699" s="317"/>
      <c r="L2699" s="179"/>
      <c r="M2699" s="179"/>
    </row>
    <row r="2700" spans="2:13" x14ac:dyDescent="0.2">
      <c r="B2700" s="317"/>
      <c r="C2700" s="317"/>
      <c r="D2700" s="317"/>
      <c r="E2700" s="317"/>
      <c r="F2700" s="317"/>
      <c r="G2700" s="317"/>
      <c r="H2700" s="317"/>
      <c r="I2700" s="317"/>
      <c r="J2700" s="317"/>
      <c r="K2700" s="317"/>
      <c r="L2700" s="179"/>
      <c r="M2700" s="179"/>
    </row>
    <row r="2701" spans="2:13" x14ac:dyDescent="0.2">
      <c r="B2701" s="317"/>
      <c r="C2701" s="317"/>
      <c r="D2701" s="317"/>
      <c r="E2701" s="317"/>
      <c r="F2701" s="317"/>
      <c r="G2701" s="317"/>
      <c r="H2701" s="317"/>
      <c r="I2701" s="317"/>
      <c r="J2701" s="317"/>
      <c r="K2701" s="317"/>
      <c r="L2701" s="179"/>
      <c r="M2701" s="179"/>
    </row>
    <row r="2702" spans="2:13" x14ac:dyDescent="0.2">
      <c r="B2702" s="317"/>
      <c r="C2702" s="317"/>
      <c r="D2702" s="317"/>
      <c r="E2702" s="317"/>
      <c r="F2702" s="317"/>
      <c r="G2702" s="317"/>
      <c r="H2702" s="317"/>
      <c r="I2702" s="317"/>
      <c r="J2702" s="317"/>
      <c r="K2702" s="317"/>
      <c r="L2702" s="179"/>
      <c r="M2702" s="179"/>
    </row>
    <row r="2703" spans="2:13" x14ac:dyDescent="0.2">
      <c r="B2703" s="317"/>
      <c r="C2703" s="317"/>
      <c r="D2703" s="317"/>
      <c r="E2703" s="317"/>
      <c r="F2703" s="317"/>
      <c r="G2703" s="317"/>
      <c r="H2703" s="317"/>
      <c r="I2703" s="317"/>
      <c r="J2703" s="317"/>
      <c r="K2703" s="317"/>
      <c r="L2703" s="179"/>
      <c r="M2703" s="179"/>
    </row>
    <row r="2704" spans="2:13" x14ac:dyDescent="0.2">
      <c r="B2704" s="317"/>
      <c r="C2704" s="317"/>
      <c r="D2704" s="317"/>
      <c r="E2704" s="317"/>
      <c r="F2704" s="317"/>
      <c r="G2704" s="317"/>
      <c r="H2704" s="317"/>
      <c r="I2704" s="317"/>
      <c r="J2704" s="317"/>
      <c r="K2704" s="317"/>
      <c r="L2704" s="179"/>
      <c r="M2704" s="179"/>
    </row>
    <row r="2705" spans="2:13" x14ac:dyDescent="0.2">
      <c r="B2705" s="317"/>
      <c r="C2705" s="317"/>
      <c r="D2705" s="317"/>
      <c r="E2705" s="317"/>
      <c r="F2705" s="317"/>
      <c r="G2705" s="317"/>
      <c r="H2705" s="317"/>
      <c r="I2705" s="317"/>
      <c r="J2705" s="317"/>
      <c r="K2705" s="317"/>
      <c r="L2705" s="179"/>
      <c r="M2705" s="179"/>
    </row>
    <row r="2706" spans="2:13" x14ac:dyDescent="0.2">
      <c r="B2706" s="317"/>
      <c r="C2706" s="317"/>
      <c r="D2706" s="317"/>
      <c r="E2706" s="317"/>
      <c r="F2706" s="317"/>
      <c r="G2706" s="317"/>
      <c r="H2706" s="317"/>
      <c r="I2706" s="317"/>
      <c r="J2706" s="317"/>
      <c r="K2706" s="317"/>
      <c r="L2706" s="179"/>
      <c r="M2706" s="179"/>
    </row>
    <row r="2707" spans="2:13" x14ac:dyDescent="0.2">
      <c r="B2707" s="317"/>
      <c r="C2707" s="317"/>
      <c r="D2707" s="317"/>
      <c r="E2707" s="317"/>
      <c r="F2707" s="317"/>
      <c r="G2707" s="317"/>
      <c r="H2707" s="317"/>
      <c r="I2707" s="317"/>
      <c r="J2707" s="317"/>
      <c r="K2707" s="317"/>
      <c r="L2707" s="179"/>
      <c r="M2707" s="179"/>
    </row>
    <row r="2708" spans="2:13" x14ac:dyDescent="0.2">
      <c r="B2708" s="317"/>
      <c r="C2708" s="317"/>
      <c r="D2708" s="317"/>
      <c r="E2708" s="317"/>
      <c r="F2708" s="317"/>
      <c r="G2708" s="317"/>
      <c r="H2708" s="317"/>
      <c r="I2708" s="317"/>
      <c r="J2708" s="317"/>
      <c r="K2708" s="317"/>
      <c r="L2708" s="179"/>
      <c r="M2708" s="179"/>
    </row>
    <row r="2709" spans="2:13" x14ac:dyDescent="0.2">
      <c r="B2709" s="317"/>
      <c r="C2709" s="317"/>
      <c r="D2709" s="317"/>
      <c r="E2709" s="317"/>
      <c r="F2709" s="317"/>
      <c r="G2709" s="317"/>
      <c r="H2709" s="317"/>
      <c r="I2709" s="317"/>
      <c r="J2709" s="317"/>
      <c r="K2709" s="317"/>
      <c r="L2709" s="179"/>
      <c r="M2709" s="179"/>
    </row>
    <row r="2710" spans="2:13" x14ac:dyDescent="0.2">
      <c r="B2710" s="317"/>
      <c r="C2710" s="317"/>
      <c r="D2710" s="317"/>
      <c r="E2710" s="317"/>
      <c r="F2710" s="317"/>
      <c r="G2710" s="317"/>
      <c r="H2710" s="317"/>
      <c r="I2710" s="317"/>
      <c r="J2710" s="317"/>
      <c r="K2710" s="317"/>
      <c r="L2710" s="179"/>
      <c r="M2710" s="179"/>
    </row>
    <row r="2711" spans="2:13" x14ac:dyDescent="0.2">
      <c r="B2711" s="317"/>
      <c r="C2711" s="317"/>
      <c r="D2711" s="317"/>
      <c r="E2711" s="317"/>
      <c r="F2711" s="317"/>
      <c r="G2711" s="317"/>
      <c r="H2711" s="317"/>
      <c r="I2711" s="317"/>
      <c r="J2711" s="317"/>
      <c r="K2711" s="317"/>
      <c r="L2711" s="179"/>
      <c r="M2711" s="179"/>
    </row>
    <row r="2712" spans="2:13" x14ac:dyDescent="0.2">
      <c r="B2712" s="317"/>
      <c r="C2712" s="317"/>
      <c r="D2712" s="317"/>
      <c r="E2712" s="317"/>
      <c r="F2712" s="317"/>
      <c r="G2712" s="317"/>
      <c r="H2712" s="317"/>
      <c r="I2712" s="317"/>
      <c r="J2712" s="317"/>
      <c r="K2712" s="317"/>
      <c r="L2712" s="179"/>
      <c r="M2712" s="179"/>
    </row>
    <row r="2713" spans="2:13" x14ac:dyDescent="0.2">
      <c r="B2713" s="317"/>
      <c r="C2713" s="317"/>
      <c r="D2713" s="317"/>
      <c r="E2713" s="317"/>
      <c r="F2713" s="317"/>
      <c r="G2713" s="317"/>
      <c r="H2713" s="317"/>
      <c r="I2713" s="317"/>
      <c r="J2713" s="317"/>
      <c r="K2713" s="317"/>
      <c r="L2713" s="179"/>
      <c r="M2713" s="179"/>
    </row>
    <row r="2714" spans="2:13" x14ac:dyDescent="0.2">
      <c r="B2714" s="317"/>
      <c r="C2714" s="317"/>
      <c r="D2714" s="317"/>
      <c r="E2714" s="317"/>
      <c r="F2714" s="317"/>
      <c r="G2714" s="317"/>
      <c r="H2714" s="317"/>
      <c r="I2714" s="317"/>
      <c r="J2714" s="317"/>
      <c r="K2714" s="317"/>
      <c r="L2714" s="179"/>
      <c r="M2714" s="179"/>
    </row>
    <row r="2715" spans="2:13" x14ac:dyDescent="0.2">
      <c r="B2715" s="317"/>
      <c r="C2715" s="317"/>
      <c r="D2715" s="317"/>
      <c r="E2715" s="317"/>
      <c r="F2715" s="317"/>
      <c r="G2715" s="317"/>
      <c r="H2715" s="317"/>
      <c r="I2715" s="317"/>
      <c r="J2715" s="317"/>
      <c r="K2715" s="317"/>
      <c r="L2715" s="179"/>
      <c r="M2715" s="179"/>
    </row>
    <row r="2716" spans="2:13" x14ac:dyDescent="0.2">
      <c r="B2716" s="317"/>
      <c r="C2716" s="317"/>
      <c r="D2716" s="317"/>
      <c r="E2716" s="317"/>
      <c r="F2716" s="317"/>
      <c r="G2716" s="317"/>
      <c r="H2716" s="317"/>
      <c r="I2716" s="317"/>
      <c r="J2716" s="317"/>
      <c r="K2716" s="317"/>
      <c r="L2716" s="179"/>
      <c r="M2716" s="179"/>
    </row>
    <row r="2717" spans="2:13" x14ac:dyDescent="0.2">
      <c r="B2717" s="317"/>
      <c r="C2717" s="317"/>
      <c r="D2717" s="317"/>
      <c r="E2717" s="317"/>
      <c r="F2717" s="317"/>
      <c r="G2717" s="317"/>
      <c r="H2717" s="317"/>
      <c r="I2717" s="317"/>
      <c r="J2717" s="317"/>
      <c r="K2717" s="317"/>
      <c r="L2717" s="179"/>
      <c r="M2717" s="179"/>
    </row>
    <row r="2718" spans="2:13" x14ac:dyDescent="0.2">
      <c r="B2718" s="317"/>
      <c r="C2718" s="317"/>
      <c r="D2718" s="317"/>
      <c r="E2718" s="317"/>
      <c r="F2718" s="317"/>
      <c r="G2718" s="317"/>
      <c r="H2718" s="317"/>
      <c r="I2718" s="317"/>
      <c r="J2718" s="317"/>
      <c r="K2718" s="317"/>
      <c r="L2718" s="179"/>
      <c r="M2718" s="179"/>
    </row>
    <row r="2719" spans="2:13" x14ac:dyDescent="0.2">
      <c r="B2719" s="317"/>
      <c r="C2719" s="317"/>
      <c r="D2719" s="317"/>
      <c r="E2719" s="317"/>
      <c r="F2719" s="317"/>
      <c r="G2719" s="317"/>
      <c r="H2719" s="317"/>
      <c r="I2719" s="317"/>
      <c r="J2719" s="317"/>
      <c r="K2719" s="317"/>
      <c r="L2719" s="179"/>
      <c r="M2719" s="179"/>
    </row>
    <row r="2720" spans="2:13" x14ac:dyDescent="0.2">
      <c r="B2720" s="317"/>
      <c r="C2720" s="317"/>
      <c r="D2720" s="317"/>
      <c r="E2720" s="317"/>
      <c r="F2720" s="317"/>
      <c r="G2720" s="317"/>
      <c r="H2720" s="317"/>
      <c r="I2720" s="317"/>
      <c r="J2720" s="317"/>
      <c r="K2720" s="317"/>
      <c r="L2720" s="179"/>
      <c r="M2720" s="179"/>
    </row>
    <row r="2721" spans="2:13" x14ac:dyDescent="0.2">
      <c r="B2721" s="317"/>
      <c r="C2721" s="317"/>
      <c r="D2721" s="317"/>
      <c r="E2721" s="317"/>
      <c r="F2721" s="317"/>
      <c r="G2721" s="317"/>
      <c r="H2721" s="317"/>
      <c r="I2721" s="317"/>
      <c r="J2721" s="317"/>
      <c r="K2721" s="317"/>
      <c r="L2721" s="179"/>
      <c r="M2721" s="179"/>
    </row>
    <row r="2722" spans="2:13" x14ac:dyDescent="0.2">
      <c r="B2722" s="317"/>
      <c r="C2722" s="317"/>
      <c r="D2722" s="317"/>
      <c r="E2722" s="317"/>
      <c r="F2722" s="317"/>
      <c r="G2722" s="317"/>
      <c r="H2722" s="317"/>
      <c r="I2722" s="317"/>
      <c r="J2722" s="317"/>
      <c r="K2722" s="317"/>
      <c r="L2722" s="179"/>
      <c r="M2722" s="179"/>
    </row>
    <row r="2723" spans="2:13" x14ac:dyDescent="0.2">
      <c r="B2723" s="317"/>
      <c r="C2723" s="317"/>
      <c r="D2723" s="317"/>
      <c r="E2723" s="317"/>
      <c r="F2723" s="317"/>
      <c r="G2723" s="317"/>
      <c r="H2723" s="317"/>
      <c r="I2723" s="317"/>
      <c r="J2723" s="317"/>
      <c r="K2723" s="317"/>
      <c r="L2723" s="179"/>
      <c r="M2723" s="179"/>
    </row>
    <row r="2724" spans="2:13" x14ac:dyDescent="0.2">
      <c r="B2724" s="317"/>
      <c r="C2724" s="317"/>
      <c r="D2724" s="317"/>
      <c r="E2724" s="317"/>
      <c r="F2724" s="317"/>
      <c r="G2724" s="317"/>
      <c r="H2724" s="317"/>
      <c r="I2724" s="317"/>
      <c r="J2724" s="317"/>
      <c r="K2724" s="317"/>
      <c r="L2724" s="179"/>
      <c r="M2724" s="179"/>
    </row>
    <row r="2725" spans="2:13" x14ac:dyDescent="0.2">
      <c r="B2725" s="317"/>
      <c r="C2725" s="317"/>
      <c r="D2725" s="317"/>
      <c r="E2725" s="317"/>
      <c r="F2725" s="317"/>
      <c r="G2725" s="317"/>
      <c r="H2725" s="317"/>
      <c r="I2725" s="317"/>
      <c r="J2725" s="317"/>
      <c r="K2725" s="317"/>
      <c r="L2725" s="179"/>
      <c r="M2725" s="179"/>
    </row>
    <row r="2726" spans="2:13" x14ac:dyDescent="0.2">
      <c r="B2726" s="317"/>
      <c r="C2726" s="317"/>
      <c r="D2726" s="317"/>
      <c r="E2726" s="317"/>
      <c r="F2726" s="317"/>
      <c r="G2726" s="317"/>
      <c r="H2726" s="317"/>
      <c r="I2726" s="317"/>
      <c r="J2726" s="317"/>
      <c r="K2726" s="317"/>
      <c r="L2726" s="179"/>
      <c r="M2726" s="179"/>
    </row>
    <row r="2727" spans="2:13" x14ac:dyDescent="0.2">
      <c r="B2727" s="317"/>
      <c r="C2727" s="317"/>
      <c r="D2727" s="317"/>
      <c r="E2727" s="317"/>
      <c r="F2727" s="317"/>
      <c r="G2727" s="317"/>
      <c r="H2727" s="317"/>
      <c r="I2727" s="317"/>
      <c r="J2727" s="317"/>
      <c r="K2727" s="317"/>
      <c r="L2727" s="179"/>
      <c r="M2727" s="179"/>
    </row>
    <row r="2728" spans="2:13" x14ac:dyDescent="0.2">
      <c r="B2728" s="317"/>
      <c r="C2728" s="317"/>
      <c r="D2728" s="317"/>
      <c r="E2728" s="317"/>
      <c r="F2728" s="317"/>
      <c r="G2728" s="317"/>
      <c r="H2728" s="317"/>
      <c r="I2728" s="317"/>
      <c r="J2728" s="317"/>
      <c r="K2728" s="317"/>
      <c r="L2728" s="179"/>
      <c r="M2728" s="179"/>
    </row>
    <row r="2729" spans="2:13" x14ac:dyDescent="0.2">
      <c r="B2729" s="317"/>
      <c r="C2729" s="317"/>
      <c r="D2729" s="317"/>
      <c r="E2729" s="317"/>
      <c r="F2729" s="317"/>
      <c r="G2729" s="317"/>
      <c r="H2729" s="317"/>
      <c r="I2729" s="317"/>
      <c r="J2729" s="317"/>
      <c r="K2729" s="317"/>
      <c r="L2729" s="179"/>
      <c r="M2729" s="179"/>
    </row>
    <row r="2730" spans="2:13" x14ac:dyDescent="0.2">
      <c r="B2730" s="317"/>
      <c r="C2730" s="317"/>
      <c r="D2730" s="317"/>
      <c r="E2730" s="317"/>
      <c r="F2730" s="317"/>
      <c r="G2730" s="317"/>
      <c r="H2730" s="317"/>
      <c r="I2730" s="317"/>
      <c r="J2730" s="317"/>
      <c r="K2730" s="317"/>
      <c r="L2730" s="179"/>
      <c r="M2730" s="179"/>
    </row>
    <row r="2731" spans="2:13" x14ac:dyDescent="0.2">
      <c r="B2731" s="317"/>
      <c r="C2731" s="317"/>
      <c r="D2731" s="317"/>
      <c r="E2731" s="317"/>
      <c r="F2731" s="317"/>
      <c r="G2731" s="317"/>
      <c r="H2731" s="317"/>
      <c r="I2731" s="317"/>
      <c r="J2731" s="317"/>
      <c r="K2731" s="317"/>
      <c r="L2731" s="179"/>
      <c r="M2731" s="179"/>
    </row>
    <row r="2732" spans="2:13" x14ac:dyDescent="0.2">
      <c r="B2732" s="317"/>
      <c r="C2732" s="317"/>
      <c r="D2732" s="317"/>
      <c r="E2732" s="317"/>
      <c r="F2732" s="317"/>
      <c r="G2732" s="317"/>
      <c r="H2732" s="317"/>
      <c r="I2732" s="317"/>
      <c r="J2732" s="317"/>
      <c r="K2732" s="317"/>
      <c r="L2732" s="179"/>
      <c r="M2732" s="179"/>
    </row>
    <row r="2733" spans="2:13" x14ac:dyDescent="0.2">
      <c r="B2733" s="317"/>
      <c r="C2733" s="317"/>
      <c r="D2733" s="317"/>
      <c r="E2733" s="317"/>
      <c r="F2733" s="317"/>
      <c r="G2733" s="317"/>
      <c r="H2733" s="317"/>
      <c r="I2733" s="317"/>
      <c r="J2733" s="317"/>
      <c r="K2733" s="317"/>
      <c r="L2733" s="179"/>
      <c r="M2733" s="179"/>
    </row>
    <row r="2734" spans="2:13" x14ac:dyDescent="0.2">
      <c r="B2734" s="317"/>
      <c r="C2734" s="317"/>
      <c r="D2734" s="317"/>
      <c r="E2734" s="317"/>
      <c r="F2734" s="317"/>
      <c r="G2734" s="317"/>
      <c r="H2734" s="317"/>
      <c r="I2734" s="317"/>
      <c r="J2734" s="317"/>
      <c r="K2734" s="317"/>
      <c r="L2734" s="179"/>
      <c r="M2734" s="179"/>
    </row>
    <row r="2735" spans="2:13" x14ac:dyDescent="0.2">
      <c r="B2735" s="317"/>
      <c r="C2735" s="317"/>
      <c r="D2735" s="317"/>
      <c r="E2735" s="317"/>
      <c r="F2735" s="317"/>
      <c r="G2735" s="317"/>
      <c r="H2735" s="317"/>
      <c r="I2735" s="317"/>
      <c r="J2735" s="317"/>
      <c r="K2735" s="317"/>
      <c r="L2735" s="179"/>
      <c r="M2735" s="179"/>
    </row>
    <row r="2736" spans="2:13" x14ac:dyDescent="0.2">
      <c r="B2736" s="317"/>
      <c r="C2736" s="317"/>
      <c r="D2736" s="317"/>
      <c r="E2736" s="317"/>
      <c r="F2736" s="317"/>
      <c r="G2736" s="317"/>
      <c r="H2736" s="317"/>
      <c r="I2736" s="317"/>
      <c r="J2736" s="317"/>
      <c r="K2736" s="317"/>
      <c r="L2736" s="179"/>
      <c r="M2736" s="179"/>
    </row>
    <row r="2737" spans="2:13" x14ac:dyDescent="0.2">
      <c r="B2737" s="317"/>
      <c r="C2737" s="317"/>
      <c r="D2737" s="317"/>
      <c r="E2737" s="317"/>
      <c r="F2737" s="317"/>
      <c r="G2737" s="317"/>
      <c r="H2737" s="317"/>
      <c r="I2737" s="317"/>
      <c r="J2737" s="317"/>
      <c r="K2737" s="317"/>
      <c r="L2737" s="179"/>
      <c r="M2737" s="179"/>
    </row>
    <row r="2738" spans="2:13" x14ac:dyDescent="0.2">
      <c r="B2738" s="317"/>
      <c r="C2738" s="317"/>
      <c r="D2738" s="317"/>
      <c r="E2738" s="317"/>
      <c r="F2738" s="317"/>
      <c r="G2738" s="317"/>
      <c r="H2738" s="317"/>
      <c r="I2738" s="317"/>
      <c r="J2738" s="317"/>
      <c r="K2738" s="317"/>
      <c r="L2738" s="179"/>
      <c r="M2738" s="179"/>
    </row>
    <row r="2739" spans="2:13" x14ac:dyDescent="0.2">
      <c r="B2739" s="317"/>
      <c r="C2739" s="317"/>
      <c r="D2739" s="317"/>
      <c r="E2739" s="317"/>
      <c r="F2739" s="317"/>
      <c r="G2739" s="317"/>
      <c r="H2739" s="317"/>
      <c r="I2739" s="317"/>
      <c r="J2739" s="317"/>
      <c r="K2739" s="317"/>
      <c r="L2739" s="179"/>
      <c r="M2739" s="179"/>
    </row>
    <row r="2740" spans="2:13" x14ac:dyDescent="0.2">
      <c r="B2740" s="317"/>
      <c r="C2740" s="317"/>
      <c r="D2740" s="317"/>
      <c r="E2740" s="317"/>
      <c r="F2740" s="317"/>
      <c r="G2740" s="317"/>
      <c r="H2740" s="317"/>
      <c r="I2740" s="317"/>
      <c r="J2740" s="317"/>
      <c r="K2740" s="317"/>
      <c r="L2740" s="179"/>
      <c r="M2740" s="179"/>
    </row>
    <row r="2741" spans="2:13" x14ac:dyDescent="0.2">
      <c r="B2741" s="317"/>
      <c r="C2741" s="317"/>
      <c r="D2741" s="317"/>
      <c r="E2741" s="317"/>
      <c r="F2741" s="317"/>
      <c r="G2741" s="317"/>
      <c r="H2741" s="317"/>
      <c r="I2741" s="317"/>
      <c r="J2741" s="317"/>
      <c r="K2741" s="317"/>
      <c r="L2741" s="179"/>
      <c r="M2741" s="179"/>
    </row>
    <row r="2742" spans="2:13" x14ac:dyDescent="0.2">
      <c r="B2742" s="317"/>
      <c r="C2742" s="317"/>
      <c r="D2742" s="317"/>
      <c r="E2742" s="317"/>
      <c r="F2742" s="317"/>
      <c r="G2742" s="317"/>
      <c r="H2742" s="317"/>
      <c r="I2742" s="317"/>
      <c r="J2742" s="317"/>
      <c r="K2742" s="317"/>
      <c r="L2742" s="179"/>
      <c r="M2742" s="179"/>
    </row>
    <row r="2743" spans="2:13" x14ac:dyDescent="0.2">
      <c r="B2743" s="317"/>
      <c r="C2743" s="317"/>
      <c r="D2743" s="317"/>
      <c r="E2743" s="317"/>
      <c r="F2743" s="317"/>
      <c r="G2743" s="317"/>
      <c r="H2743" s="317"/>
      <c r="I2743" s="317"/>
      <c r="J2743" s="317"/>
      <c r="K2743" s="317"/>
      <c r="L2743" s="179"/>
      <c r="M2743" s="179"/>
    </row>
    <row r="2744" spans="2:13" x14ac:dyDescent="0.2">
      <c r="B2744" s="317"/>
      <c r="C2744" s="317"/>
      <c r="D2744" s="317"/>
      <c r="E2744" s="317"/>
      <c r="F2744" s="317"/>
      <c r="G2744" s="317"/>
      <c r="H2744" s="317"/>
      <c r="I2744" s="317"/>
      <c r="J2744" s="317"/>
      <c r="K2744" s="317"/>
      <c r="L2744" s="179"/>
      <c r="M2744" s="179"/>
    </row>
    <row r="2745" spans="2:13" x14ac:dyDescent="0.2">
      <c r="B2745" s="317"/>
      <c r="C2745" s="317"/>
      <c r="D2745" s="317"/>
      <c r="E2745" s="317"/>
      <c r="F2745" s="317"/>
      <c r="G2745" s="317"/>
      <c r="H2745" s="317"/>
      <c r="I2745" s="317"/>
      <c r="J2745" s="317"/>
      <c r="K2745" s="317"/>
      <c r="L2745" s="179"/>
      <c r="M2745" s="179"/>
    </row>
    <row r="2746" spans="2:13" x14ac:dyDescent="0.2">
      <c r="B2746" s="317"/>
      <c r="C2746" s="317"/>
      <c r="D2746" s="317"/>
      <c r="E2746" s="317"/>
      <c r="F2746" s="317"/>
      <c r="G2746" s="317"/>
      <c r="H2746" s="317"/>
      <c r="I2746" s="317"/>
      <c r="J2746" s="317"/>
      <c r="K2746" s="317"/>
      <c r="L2746" s="179"/>
      <c r="M2746" s="179"/>
    </row>
    <row r="2747" spans="2:13" x14ac:dyDescent="0.2">
      <c r="B2747" s="317"/>
      <c r="C2747" s="317"/>
      <c r="D2747" s="317"/>
      <c r="E2747" s="317"/>
      <c r="F2747" s="317"/>
      <c r="G2747" s="317"/>
      <c r="H2747" s="317"/>
      <c r="I2747" s="317"/>
      <c r="J2747" s="317"/>
      <c r="K2747" s="317"/>
      <c r="L2747" s="179"/>
      <c r="M2747" s="179"/>
    </row>
    <row r="2748" spans="2:13" x14ac:dyDescent="0.2">
      <c r="B2748" s="317"/>
      <c r="C2748" s="317"/>
      <c r="D2748" s="317"/>
      <c r="E2748" s="317"/>
      <c r="F2748" s="317"/>
      <c r="G2748" s="317"/>
      <c r="H2748" s="317"/>
      <c r="I2748" s="317"/>
      <c r="J2748" s="317"/>
      <c r="K2748" s="317"/>
      <c r="L2748" s="179"/>
      <c r="M2748" s="179"/>
    </row>
    <row r="2749" spans="2:13" x14ac:dyDescent="0.2">
      <c r="B2749" s="317"/>
      <c r="C2749" s="317"/>
      <c r="D2749" s="317"/>
      <c r="E2749" s="317"/>
      <c r="F2749" s="317"/>
      <c r="G2749" s="317"/>
      <c r="H2749" s="317"/>
      <c r="I2749" s="317"/>
      <c r="J2749" s="317"/>
      <c r="K2749" s="317"/>
      <c r="L2749" s="179"/>
      <c r="M2749" s="179"/>
    </row>
    <row r="2750" spans="2:13" x14ac:dyDescent="0.2">
      <c r="B2750" s="317"/>
      <c r="C2750" s="317"/>
      <c r="D2750" s="317"/>
      <c r="E2750" s="317"/>
      <c r="F2750" s="317"/>
      <c r="G2750" s="317"/>
      <c r="H2750" s="317"/>
      <c r="I2750" s="317"/>
      <c r="J2750" s="317"/>
      <c r="K2750" s="317"/>
      <c r="L2750" s="179"/>
      <c r="M2750" s="179"/>
    </row>
    <row r="2751" spans="2:13" x14ac:dyDescent="0.2">
      <c r="B2751" s="317"/>
      <c r="C2751" s="317"/>
      <c r="D2751" s="317"/>
      <c r="E2751" s="317"/>
      <c r="F2751" s="317"/>
      <c r="G2751" s="317"/>
      <c r="H2751" s="317"/>
      <c r="I2751" s="317"/>
      <c r="J2751" s="317"/>
      <c r="K2751" s="317"/>
      <c r="L2751" s="179"/>
      <c r="M2751" s="179"/>
    </row>
    <row r="2752" spans="2:13" x14ac:dyDescent="0.2">
      <c r="B2752" s="317"/>
      <c r="C2752" s="317"/>
      <c r="D2752" s="317"/>
      <c r="E2752" s="317"/>
      <c r="F2752" s="317"/>
      <c r="G2752" s="317"/>
      <c r="H2752" s="317"/>
      <c r="I2752" s="317"/>
      <c r="J2752" s="317"/>
      <c r="K2752" s="317"/>
      <c r="L2752" s="179"/>
      <c r="M2752" s="179"/>
    </row>
    <row r="2753" spans="2:13" x14ac:dyDescent="0.2">
      <c r="B2753" s="317"/>
      <c r="C2753" s="317"/>
      <c r="D2753" s="317"/>
      <c r="E2753" s="317"/>
      <c r="F2753" s="317"/>
      <c r="G2753" s="317"/>
      <c r="H2753" s="317"/>
      <c r="I2753" s="317"/>
      <c r="J2753" s="317"/>
      <c r="K2753" s="317"/>
      <c r="L2753" s="179"/>
      <c r="M2753" s="179"/>
    </row>
    <row r="2754" spans="2:13" x14ac:dyDescent="0.2">
      <c r="B2754" s="317"/>
      <c r="C2754" s="317"/>
      <c r="D2754" s="317"/>
      <c r="E2754" s="317"/>
      <c r="F2754" s="317"/>
      <c r="G2754" s="317"/>
      <c r="H2754" s="317"/>
      <c r="I2754" s="317"/>
      <c r="J2754" s="317"/>
      <c r="K2754" s="317"/>
      <c r="L2754" s="179"/>
      <c r="M2754" s="179"/>
    </row>
    <row r="2755" spans="2:13" x14ac:dyDescent="0.2">
      <c r="B2755" s="317"/>
      <c r="C2755" s="317"/>
      <c r="D2755" s="317"/>
      <c r="E2755" s="317"/>
      <c r="F2755" s="317"/>
      <c r="G2755" s="317"/>
      <c r="H2755" s="317"/>
      <c r="I2755" s="317"/>
      <c r="J2755" s="317"/>
      <c r="K2755" s="317"/>
      <c r="L2755" s="179"/>
      <c r="M2755" s="179"/>
    </row>
    <row r="2756" spans="2:13" x14ac:dyDescent="0.2">
      <c r="B2756" s="317"/>
      <c r="C2756" s="317"/>
      <c r="D2756" s="317"/>
      <c r="E2756" s="317"/>
      <c r="F2756" s="317"/>
      <c r="G2756" s="317"/>
      <c r="H2756" s="317"/>
      <c r="I2756" s="317"/>
      <c r="J2756" s="317"/>
      <c r="K2756" s="317"/>
      <c r="L2756" s="179"/>
      <c r="M2756" s="179"/>
    </row>
    <row r="2757" spans="2:13" x14ac:dyDescent="0.2">
      <c r="B2757" s="317"/>
      <c r="C2757" s="317"/>
      <c r="D2757" s="317"/>
      <c r="E2757" s="317"/>
      <c r="F2757" s="317"/>
      <c r="G2757" s="317"/>
      <c r="H2757" s="317"/>
      <c r="I2757" s="317"/>
      <c r="J2757" s="317"/>
      <c r="K2757" s="317"/>
      <c r="L2757" s="179"/>
      <c r="M2757" s="179"/>
    </row>
    <row r="2758" spans="2:13" x14ac:dyDescent="0.2">
      <c r="B2758" s="317"/>
      <c r="C2758" s="317"/>
      <c r="D2758" s="317"/>
      <c r="E2758" s="317"/>
      <c r="F2758" s="317"/>
      <c r="G2758" s="317"/>
      <c r="H2758" s="317"/>
      <c r="I2758" s="317"/>
      <c r="J2758" s="317"/>
      <c r="K2758" s="317"/>
      <c r="L2758" s="179"/>
      <c r="M2758" s="179"/>
    </row>
    <row r="2759" spans="2:13" x14ac:dyDescent="0.2">
      <c r="B2759" s="317"/>
      <c r="C2759" s="317"/>
      <c r="D2759" s="317"/>
      <c r="E2759" s="317"/>
      <c r="F2759" s="317"/>
      <c r="G2759" s="317"/>
      <c r="H2759" s="317"/>
      <c r="I2759" s="317"/>
      <c r="J2759" s="317"/>
      <c r="K2759" s="317"/>
      <c r="L2759" s="179"/>
      <c r="M2759" s="179"/>
    </row>
    <row r="2760" spans="2:13" x14ac:dyDescent="0.2">
      <c r="B2760" s="317"/>
      <c r="C2760" s="317"/>
      <c r="D2760" s="317"/>
      <c r="E2760" s="317"/>
      <c r="F2760" s="317"/>
      <c r="G2760" s="317"/>
      <c r="H2760" s="317"/>
      <c r="I2760" s="317"/>
      <c r="J2760" s="317"/>
      <c r="K2760" s="317"/>
      <c r="L2760" s="179"/>
      <c r="M2760" s="179"/>
    </row>
    <row r="2761" spans="2:13" x14ac:dyDescent="0.2">
      <c r="B2761" s="317"/>
      <c r="C2761" s="317"/>
      <c r="D2761" s="317"/>
      <c r="E2761" s="317"/>
      <c r="F2761" s="317"/>
      <c r="G2761" s="317"/>
      <c r="H2761" s="317"/>
      <c r="I2761" s="317"/>
      <c r="J2761" s="317"/>
      <c r="K2761" s="317"/>
      <c r="L2761" s="179"/>
      <c r="M2761" s="179"/>
    </row>
    <row r="2762" spans="2:13" x14ac:dyDescent="0.2">
      <c r="B2762" s="317"/>
      <c r="C2762" s="317"/>
      <c r="D2762" s="317"/>
      <c r="E2762" s="317"/>
      <c r="F2762" s="317"/>
      <c r="G2762" s="317"/>
      <c r="H2762" s="317"/>
      <c r="I2762" s="317"/>
      <c r="J2762" s="317"/>
      <c r="K2762" s="317"/>
      <c r="L2762" s="179"/>
      <c r="M2762" s="179"/>
    </row>
    <row r="2763" spans="2:13" x14ac:dyDescent="0.2">
      <c r="B2763" s="317"/>
      <c r="C2763" s="317"/>
      <c r="D2763" s="317"/>
      <c r="E2763" s="317"/>
      <c r="F2763" s="317"/>
      <c r="G2763" s="317"/>
      <c r="H2763" s="317"/>
      <c r="I2763" s="317"/>
      <c r="J2763" s="317"/>
      <c r="K2763" s="317"/>
      <c r="L2763" s="179"/>
      <c r="M2763" s="179"/>
    </row>
    <row r="2764" spans="2:13" x14ac:dyDescent="0.2">
      <c r="B2764" s="317"/>
      <c r="C2764" s="317"/>
      <c r="D2764" s="317"/>
      <c r="E2764" s="317"/>
      <c r="F2764" s="317"/>
      <c r="G2764" s="317"/>
      <c r="H2764" s="317"/>
      <c r="I2764" s="317"/>
      <c r="J2764" s="317"/>
      <c r="K2764" s="317"/>
      <c r="L2764" s="179"/>
      <c r="M2764" s="179"/>
    </row>
    <row r="2765" spans="2:13" x14ac:dyDescent="0.2">
      <c r="B2765" s="317"/>
      <c r="C2765" s="317"/>
      <c r="D2765" s="317"/>
      <c r="E2765" s="317"/>
      <c r="F2765" s="317"/>
      <c r="G2765" s="317"/>
      <c r="H2765" s="317"/>
      <c r="I2765" s="317"/>
      <c r="J2765" s="317"/>
      <c r="K2765" s="317"/>
      <c r="L2765" s="179"/>
      <c r="M2765" s="179"/>
    </row>
    <row r="2766" spans="2:13" x14ac:dyDescent="0.2">
      <c r="B2766" s="317"/>
      <c r="C2766" s="317"/>
      <c r="D2766" s="317"/>
      <c r="E2766" s="317"/>
      <c r="F2766" s="317"/>
      <c r="G2766" s="317"/>
      <c r="H2766" s="317"/>
      <c r="I2766" s="317"/>
      <c r="J2766" s="317"/>
      <c r="K2766" s="317"/>
      <c r="L2766" s="179"/>
      <c r="M2766" s="179"/>
    </row>
    <row r="2767" spans="2:13" x14ac:dyDescent="0.2">
      <c r="B2767" s="317"/>
      <c r="C2767" s="317"/>
      <c r="D2767" s="317"/>
      <c r="E2767" s="317"/>
      <c r="F2767" s="317"/>
      <c r="G2767" s="317"/>
      <c r="H2767" s="317"/>
      <c r="I2767" s="317"/>
      <c r="J2767" s="317"/>
      <c r="K2767" s="317"/>
      <c r="L2767" s="179"/>
      <c r="M2767" s="179"/>
    </row>
    <row r="2768" spans="2:13" x14ac:dyDescent="0.2">
      <c r="B2768" s="317"/>
      <c r="C2768" s="317"/>
      <c r="D2768" s="317"/>
      <c r="E2768" s="317"/>
      <c r="F2768" s="317"/>
      <c r="G2768" s="317"/>
      <c r="H2768" s="317"/>
      <c r="I2768" s="317"/>
      <c r="J2768" s="317"/>
      <c r="K2768" s="317"/>
      <c r="L2768" s="179"/>
      <c r="M2768" s="179"/>
    </row>
    <row r="2769" spans="2:13" x14ac:dyDescent="0.2">
      <c r="B2769" s="317"/>
      <c r="C2769" s="317"/>
      <c r="D2769" s="317"/>
      <c r="E2769" s="317"/>
      <c r="F2769" s="317"/>
      <c r="G2769" s="317"/>
      <c r="H2769" s="317"/>
      <c r="I2769" s="317"/>
      <c r="J2769" s="317"/>
      <c r="K2769" s="317"/>
      <c r="L2769" s="179"/>
      <c r="M2769" s="179"/>
    </row>
    <row r="2770" spans="2:13" x14ac:dyDescent="0.2">
      <c r="B2770" s="317"/>
      <c r="C2770" s="317"/>
      <c r="D2770" s="317"/>
      <c r="E2770" s="317"/>
      <c r="F2770" s="317"/>
      <c r="G2770" s="317"/>
      <c r="H2770" s="317"/>
      <c r="I2770" s="317"/>
      <c r="J2770" s="317"/>
      <c r="K2770" s="317"/>
      <c r="L2770" s="179"/>
      <c r="M2770" s="179"/>
    </row>
    <row r="2771" spans="2:13" x14ac:dyDescent="0.2">
      <c r="B2771" s="317"/>
      <c r="C2771" s="317"/>
      <c r="D2771" s="317"/>
      <c r="E2771" s="317"/>
      <c r="F2771" s="317"/>
      <c r="G2771" s="317"/>
      <c r="H2771" s="317"/>
      <c r="I2771" s="317"/>
      <c r="J2771" s="317"/>
      <c r="K2771" s="317"/>
      <c r="L2771" s="179"/>
      <c r="M2771" s="179"/>
    </row>
    <row r="2772" spans="2:13" x14ac:dyDescent="0.2">
      <c r="B2772" s="317"/>
      <c r="C2772" s="317"/>
      <c r="D2772" s="317"/>
      <c r="E2772" s="317"/>
      <c r="F2772" s="317"/>
      <c r="G2772" s="317"/>
      <c r="H2772" s="317"/>
      <c r="I2772" s="317"/>
      <c r="J2772" s="317"/>
      <c r="K2772" s="317"/>
      <c r="L2772" s="179"/>
      <c r="M2772" s="179"/>
    </row>
    <row r="2773" spans="2:13" x14ac:dyDescent="0.2">
      <c r="B2773" s="317"/>
      <c r="C2773" s="317"/>
      <c r="D2773" s="317"/>
      <c r="E2773" s="317"/>
      <c r="F2773" s="317"/>
      <c r="G2773" s="317"/>
      <c r="H2773" s="317"/>
      <c r="I2773" s="317"/>
      <c r="J2773" s="317"/>
      <c r="K2773" s="317"/>
      <c r="L2773" s="179"/>
      <c r="M2773" s="179"/>
    </row>
    <row r="2774" spans="2:13" x14ac:dyDescent="0.2">
      <c r="B2774" s="317"/>
      <c r="C2774" s="317"/>
      <c r="D2774" s="317"/>
      <c r="E2774" s="317"/>
      <c r="F2774" s="317"/>
      <c r="G2774" s="317"/>
      <c r="H2774" s="317"/>
      <c r="I2774" s="317"/>
      <c r="J2774" s="317"/>
      <c r="K2774" s="317"/>
      <c r="L2774" s="179"/>
      <c r="M2774" s="179"/>
    </row>
    <row r="2775" spans="2:13" x14ac:dyDescent="0.2">
      <c r="B2775" s="317"/>
      <c r="C2775" s="317"/>
      <c r="D2775" s="317"/>
      <c r="E2775" s="317"/>
      <c r="F2775" s="317"/>
      <c r="G2775" s="317"/>
      <c r="H2775" s="317"/>
      <c r="I2775" s="317"/>
      <c r="J2775" s="317"/>
      <c r="K2775" s="317"/>
      <c r="L2775" s="179"/>
      <c r="M2775" s="179"/>
    </row>
    <row r="2776" spans="2:13" x14ac:dyDescent="0.2">
      <c r="B2776" s="317"/>
      <c r="C2776" s="317"/>
      <c r="D2776" s="317"/>
      <c r="E2776" s="317"/>
      <c r="F2776" s="317"/>
      <c r="G2776" s="317"/>
      <c r="H2776" s="317"/>
      <c r="I2776" s="317"/>
      <c r="J2776" s="317"/>
      <c r="K2776" s="317"/>
      <c r="L2776" s="179"/>
      <c r="M2776" s="179"/>
    </row>
    <row r="2777" spans="2:13" x14ac:dyDescent="0.2">
      <c r="B2777" s="317"/>
      <c r="C2777" s="317"/>
      <c r="D2777" s="317"/>
      <c r="E2777" s="317"/>
      <c r="F2777" s="317"/>
      <c r="G2777" s="317"/>
      <c r="H2777" s="317"/>
      <c r="I2777" s="317"/>
      <c r="J2777" s="317"/>
      <c r="K2777" s="317"/>
      <c r="L2777" s="179"/>
      <c r="M2777" s="179"/>
    </row>
    <row r="2778" spans="2:13" x14ac:dyDescent="0.2">
      <c r="B2778" s="317"/>
      <c r="C2778" s="317"/>
      <c r="D2778" s="317"/>
      <c r="E2778" s="317"/>
      <c r="F2778" s="317"/>
      <c r="G2778" s="317"/>
      <c r="H2778" s="317"/>
      <c r="I2778" s="317"/>
      <c r="J2778" s="317"/>
      <c r="K2778" s="317"/>
      <c r="L2778" s="179"/>
      <c r="M2778" s="179"/>
    </row>
    <row r="2779" spans="2:13" x14ac:dyDescent="0.2">
      <c r="B2779" s="317"/>
      <c r="C2779" s="317"/>
      <c r="D2779" s="317"/>
      <c r="E2779" s="317"/>
      <c r="F2779" s="317"/>
      <c r="G2779" s="317"/>
      <c r="H2779" s="317"/>
      <c r="I2779" s="317"/>
      <c r="J2779" s="317"/>
      <c r="K2779" s="317"/>
      <c r="L2779" s="179"/>
      <c r="M2779" s="179"/>
    </row>
    <row r="2780" spans="2:13" x14ac:dyDescent="0.2">
      <c r="B2780" s="317"/>
      <c r="C2780" s="317"/>
      <c r="D2780" s="317"/>
      <c r="E2780" s="317"/>
      <c r="F2780" s="317"/>
      <c r="G2780" s="317"/>
      <c r="H2780" s="317"/>
      <c r="I2780" s="317"/>
      <c r="J2780" s="317"/>
      <c r="K2780" s="317"/>
      <c r="L2780" s="179"/>
      <c r="M2780" s="179"/>
    </row>
    <row r="2781" spans="2:13" x14ac:dyDescent="0.2">
      <c r="B2781" s="317"/>
      <c r="C2781" s="317"/>
      <c r="D2781" s="317"/>
      <c r="E2781" s="317"/>
      <c r="F2781" s="317"/>
      <c r="G2781" s="317"/>
      <c r="H2781" s="317"/>
      <c r="I2781" s="317"/>
      <c r="J2781" s="317"/>
      <c r="K2781" s="317"/>
      <c r="L2781" s="179"/>
      <c r="M2781" s="179"/>
    </row>
    <row r="2782" spans="2:13" x14ac:dyDescent="0.2">
      <c r="B2782" s="317"/>
      <c r="C2782" s="317"/>
      <c r="D2782" s="317"/>
      <c r="E2782" s="317"/>
      <c r="F2782" s="317"/>
      <c r="G2782" s="317"/>
      <c r="H2782" s="317"/>
      <c r="I2782" s="317"/>
      <c r="J2782" s="317"/>
      <c r="K2782" s="317"/>
      <c r="L2782" s="179"/>
      <c r="M2782" s="179"/>
    </row>
    <row r="2783" spans="2:13" x14ac:dyDescent="0.2">
      <c r="B2783" s="317"/>
      <c r="C2783" s="317"/>
      <c r="D2783" s="317"/>
      <c r="E2783" s="317"/>
      <c r="F2783" s="317"/>
      <c r="G2783" s="317"/>
      <c r="H2783" s="317"/>
      <c r="I2783" s="317"/>
      <c r="J2783" s="317"/>
      <c r="K2783" s="317"/>
      <c r="L2783" s="179"/>
      <c r="M2783" s="179"/>
    </row>
    <row r="2784" spans="2:13" x14ac:dyDescent="0.2">
      <c r="B2784" s="317"/>
      <c r="C2784" s="317"/>
      <c r="D2784" s="317"/>
      <c r="E2784" s="317"/>
      <c r="F2784" s="317"/>
      <c r="G2784" s="317"/>
      <c r="H2784" s="317"/>
      <c r="I2784" s="317"/>
      <c r="J2784" s="317"/>
      <c r="K2784" s="317"/>
      <c r="L2784" s="179"/>
      <c r="M2784" s="179"/>
    </row>
    <row r="2785" spans="2:13" x14ac:dyDescent="0.2">
      <c r="B2785" s="317"/>
      <c r="C2785" s="317"/>
      <c r="D2785" s="317"/>
      <c r="E2785" s="317"/>
      <c r="F2785" s="317"/>
      <c r="G2785" s="317"/>
      <c r="H2785" s="317"/>
      <c r="I2785" s="317"/>
      <c r="J2785" s="317"/>
      <c r="K2785" s="317"/>
      <c r="L2785" s="179"/>
      <c r="M2785" s="179"/>
    </row>
    <row r="2786" spans="2:13" x14ac:dyDescent="0.2">
      <c r="B2786" s="317"/>
      <c r="C2786" s="317"/>
      <c r="D2786" s="317"/>
      <c r="E2786" s="317"/>
      <c r="F2786" s="317"/>
      <c r="G2786" s="317"/>
      <c r="H2786" s="317"/>
      <c r="I2786" s="317"/>
      <c r="J2786" s="317"/>
      <c r="K2786" s="317"/>
      <c r="L2786" s="179"/>
      <c r="M2786" s="179"/>
    </row>
    <row r="2787" spans="2:13" x14ac:dyDescent="0.2">
      <c r="B2787" s="317"/>
      <c r="C2787" s="317"/>
      <c r="D2787" s="317"/>
      <c r="E2787" s="317"/>
      <c r="F2787" s="317"/>
      <c r="G2787" s="317"/>
      <c r="H2787" s="317"/>
      <c r="I2787" s="317"/>
      <c r="J2787" s="317"/>
      <c r="K2787" s="317"/>
      <c r="L2787" s="179"/>
      <c r="M2787" s="179"/>
    </row>
    <row r="2788" spans="2:13" x14ac:dyDescent="0.2">
      <c r="B2788" s="317"/>
      <c r="C2788" s="317"/>
      <c r="D2788" s="317"/>
      <c r="E2788" s="317"/>
      <c r="F2788" s="317"/>
      <c r="G2788" s="317"/>
      <c r="H2788" s="317"/>
      <c r="I2788" s="317"/>
      <c r="J2788" s="317"/>
      <c r="K2788" s="317"/>
      <c r="L2788" s="179"/>
      <c r="M2788" s="179"/>
    </row>
    <row r="2789" spans="2:13" x14ac:dyDescent="0.2">
      <c r="B2789" s="317"/>
      <c r="C2789" s="317"/>
      <c r="D2789" s="317"/>
      <c r="E2789" s="317"/>
      <c r="F2789" s="317"/>
      <c r="G2789" s="317"/>
      <c r="H2789" s="317"/>
      <c r="I2789" s="317"/>
      <c r="J2789" s="317"/>
      <c r="K2789" s="317"/>
      <c r="L2789" s="179"/>
      <c r="M2789" s="179"/>
    </row>
    <row r="2790" spans="2:13" x14ac:dyDescent="0.2">
      <c r="B2790" s="317"/>
      <c r="C2790" s="317"/>
      <c r="D2790" s="317"/>
      <c r="E2790" s="317"/>
      <c r="F2790" s="317"/>
      <c r="G2790" s="317"/>
      <c r="H2790" s="317"/>
      <c r="I2790" s="317"/>
      <c r="J2790" s="317"/>
      <c r="K2790" s="317"/>
      <c r="L2790" s="179"/>
      <c r="M2790" s="179"/>
    </row>
    <row r="2791" spans="2:13" x14ac:dyDescent="0.2">
      <c r="B2791" s="317"/>
      <c r="C2791" s="317"/>
      <c r="D2791" s="317"/>
      <c r="E2791" s="317"/>
      <c r="F2791" s="317"/>
      <c r="G2791" s="317"/>
      <c r="H2791" s="317"/>
      <c r="I2791" s="317"/>
      <c r="J2791" s="317"/>
      <c r="K2791" s="317"/>
      <c r="L2791" s="179"/>
      <c r="M2791" s="179"/>
    </row>
    <row r="2792" spans="2:13" x14ac:dyDescent="0.2">
      <c r="B2792" s="317"/>
      <c r="C2792" s="317"/>
      <c r="D2792" s="317"/>
      <c r="E2792" s="317"/>
      <c r="F2792" s="317"/>
      <c r="G2792" s="317"/>
      <c r="H2792" s="317"/>
      <c r="I2792" s="317"/>
      <c r="J2792" s="317"/>
      <c r="K2792" s="317"/>
      <c r="L2792" s="179"/>
      <c r="M2792" s="179"/>
    </row>
    <row r="2793" spans="2:13" x14ac:dyDescent="0.2">
      <c r="B2793" s="317"/>
      <c r="C2793" s="317"/>
      <c r="D2793" s="317"/>
      <c r="E2793" s="317"/>
      <c r="F2793" s="317"/>
      <c r="G2793" s="317"/>
      <c r="H2793" s="317"/>
      <c r="I2793" s="317"/>
      <c r="J2793" s="317"/>
      <c r="K2793" s="317"/>
      <c r="L2793" s="179"/>
      <c r="M2793" s="179"/>
    </row>
    <row r="2794" spans="2:13" x14ac:dyDescent="0.2">
      <c r="B2794" s="317"/>
      <c r="C2794" s="317"/>
      <c r="D2794" s="317"/>
      <c r="E2794" s="317"/>
      <c r="F2794" s="317"/>
      <c r="G2794" s="317"/>
      <c r="H2794" s="317"/>
      <c r="I2794" s="317"/>
      <c r="J2794" s="317"/>
      <c r="K2794" s="317"/>
      <c r="L2794" s="179"/>
      <c r="M2794" s="179"/>
    </row>
    <row r="2795" spans="2:13" x14ac:dyDescent="0.2">
      <c r="B2795" s="317"/>
      <c r="C2795" s="317"/>
      <c r="D2795" s="317"/>
      <c r="E2795" s="317"/>
      <c r="F2795" s="317"/>
      <c r="G2795" s="317"/>
      <c r="H2795" s="317"/>
      <c r="I2795" s="317"/>
      <c r="J2795" s="317"/>
      <c r="K2795" s="317"/>
      <c r="L2795" s="179"/>
      <c r="M2795" s="179"/>
    </row>
    <row r="2796" spans="2:13" x14ac:dyDescent="0.2">
      <c r="B2796" s="317"/>
      <c r="C2796" s="317"/>
      <c r="D2796" s="317"/>
      <c r="E2796" s="317"/>
      <c r="F2796" s="317"/>
      <c r="G2796" s="317"/>
      <c r="H2796" s="317"/>
      <c r="I2796" s="317"/>
      <c r="J2796" s="317"/>
      <c r="K2796" s="317"/>
      <c r="L2796" s="179"/>
      <c r="M2796" s="179"/>
    </row>
    <row r="2797" spans="2:13" x14ac:dyDescent="0.2">
      <c r="B2797" s="317"/>
      <c r="C2797" s="317"/>
      <c r="D2797" s="317"/>
      <c r="E2797" s="317"/>
      <c r="F2797" s="317"/>
      <c r="G2797" s="317"/>
      <c r="H2797" s="317"/>
      <c r="I2797" s="317"/>
      <c r="J2797" s="317"/>
      <c r="K2797" s="317"/>
      <c r="L2797" s="179"/>
      <c r="M2797" s="179"/>
    </row>
    <row r="2798" spans="2:13" x14ac:dyDescent="0.2">
      <c r="B2798" s="317"/>
      <c r="C2798" s="317"/>
      <c r="D2798" s="317"/>
      <c r="E2798" s="317"/>
      <c r="F2798" s="317"/>
      <c r="G2798" s="317"/>
      <c r="H2798" s="317"/>
      <c r="I2798" s="317"/>
      <c r="J2798" s="317"/>
      <c r="K2798" s="317"/>
      <c r="L2798" s="179"/>
      <c r="M2798" s="179"/>
    </row>
    <row r="2799" spans="2:13" x14ac:dyDescent="0.2">
      <c r="B2799" s="317"/>
      <c r="C2799" s="317"/>
      <c r="D2799" s="317"/>
      <c r="E2799" s="317"/>
      <c r="F2799" s="317"/>
      <c r="G2799" s="317"/>
      <c r="H2799" s="317"/>
      <c r="I2799" s="317"/>
      <c r="J2799" s="317"/>
      <c r="K2799" s="317"/>
      <c r="L2799" s="179"/>
      <c r="M2799" s="179"/>
    </row>
    <row r="2800" spans="2:13" x14ac:dyDescent="0.2">
      <c r="B2800" s="317"/>
      <c r="C2800" s="317"/>
      <c r="D2800" s="317"/>
      <c r="E2800" s="317"/>
      <c r="F2800" s="317"/>
      <c r="G2800" s="317"/>
      <c r="H2800" s="317"/>
      <c r="I2800" s="317"/>
      <c r="J2800" s="317"/>
      <c r="K2800" s="317"/>
      <c r="L2800" s="179"/>
      <c r="M2800" s="179"/>
    </row>
    <row r="2801" spans="2:13" x14ac:dyDescent="0.2">
      <c r="B2801" s="317"/>
      <c r="C2801" s="317"/>
      <c r="D2801" s="317"/>
      <c r="E2801" s="317"/>
      <c r="F2801" s="317"/>
      <c r="G2801" s="317"/>
      <c r="H2801" s="317"/>
      <c r="I2801" s="317"/>
      <c r="J2801" s="317"/>
      <c r="K2801" s="317"/>
      <c r="L2801" s="179"/>
      <c r="M2801" s="179"/>
    </row>
    <row r="2802" spans="2:13" x14ac:dyDescent="0.2">
      <c r="B2802" s="317"/>
      <c r="C2802" s="317"/>
      <c r="D2802" s="317"/>
      <c r="E2802" s="317"/>
      <c r="F2802" s="317"/>
      <c r="G2802" s="317"/>
      <c r="H2802" s="317"/>
      <c r="I2802" s="317"/>
      <c r="J2802" s="317"/>
      <c r="K2802" s="317"/>
      <c r="L2802" s="179"/>
      <c r="M2802" s="179"/>
    </row>
    <row r="2803" spans="2:13" x14ac:dyDescent="0.2">
      <c r="B2803" s="317"/>
      <c r="C2803" s="317"/>
      <c r="D2803" s="317"/>
      <c r="E2803" s="317"/>
      <c r="F2803" s="317"/>
      <c r="G2803" s="317"/>
      <c r="H2803" s="317"/>
      <c r="I2803" s="317"/>
      <c r="J2803" s="317"/>
      <c r="K2803" s="317"/>
      <c r="L2803" s="179"/>
      <c r="M2803" s="179"/>
    </row>
    <row r="2804" spans="2:13" x14ac:dyDescent="0.2">
      <c r="B2804" s="317"/>
      <c r="C2804" s="317"/>
      <c r="D2804" s="317"/>
      <c r="E2804" s="317"/>
      <c r="F2804" s="317"/>
      <c r="G2804" s="317"/>
      <c r="H2804" s="317"/>
      <c r="I2804" s="317"/>
      <c r="J2804" s="317"/>
      <c r="K2804" s="317"/>
      <c r="L2804" s="179"/>
      <c r="M2804" s="179"/>
    </row>
    <row r="2805" spans="2:13" x14ac:dyDescent="0.2">
      <c r="B2805" s="317"/>
      <c r="C2805" s="317"/>
      <c r="D2805" s="317"/>
      <c r="E2805" s="317"/>
      <c r="F2805" s="317"/>
      <c r="G2805" s="317"/>
      <c r="H2805" s="317"/>
      <c r="I2805" s="317"/>
      <c r="J2805" s="317"/>
      <c r="K2805" s="317"/>
      <c r="L2805" s="179"/>
      <c r="M2805" s="179"/>
    </row>
    <row r="2806" spans="2:13" x14ac:dyDescent="0.2">
      <c r="B2806" s="317"/>
      <c r="C2806" s="317"/>
      <c r="D2806" s="317"/>
      <c r="E2806" s="317"/>
      <c r="F2806" s="317"/>
      <c r="G2806" s="317"/>
      <c r="H2806" s="317"/>
      <c r="I2806" s="317"/>
      <c r="J2806" s="317"/>
      <c r="K2806" s="317"/>
      <c r="L2806" s="179"/>
      <c r="M2806" s="179"/>
    </row>
    <row r="2807" spans="2:13" x14ac:dyDescent="0.2">
      <c r="B2807" s="317"/>
      <c r="C2807" s="317"/>
      <c r="D2807" s="317"/>
      <c r="E2807" s="317"/>
      <c r="F2807" s="317"/>
      <c r="G2807" s="317"/>
      <c r="H2807" s="317"/>
      <c r="I2807" s="317"/>
      <c r="J2807" s="317"/>
      <c r="K2807" s="317"/>
      <c r="L2807" s="179"/>
      <c r="M2807" s="179"/>
    </row>
    <row r="2808" spans="2:13" x14ac:dyDescent="0.2">
      <c r="B2808" s="317"/>
      <c r="C2808" s="317"/>
      <c r="D2808" s="317"/>
      <c r="E2808" s="317"/>
      <c r="F2808" s="317"/>
      <c r="G2808" s="317"/>
      <c r="H2808" s="317"/>
      <c r="I2808" s="317"/>
      <c r="J2808" s="317"/>
      <c r="K2808" s="317"/>
      <c r="L2808" s="179"/>
      <c r="M2808" s="179"/>
    </row>
    <row r="2809" spans="2:13" x14ac:dyDescent="0.2">
      <c r="B2809" s="317"/>
      <c r="C2809" s="317"/>
      <c r="D2809" s="317"/>
      <c r="E2809" s="317"/>
      <c r="F2809" s="317"/>
      <c r="G2809" s="317"/>
      <c r="H2809" s="317"/>
      <c r="I2809" s="317"/>
      <c r="J2809" s="317"/>
      <c r="K2809" s="317"/>
      <c r="L2809" s="179"/>
      <c r="M2809" s="179"/>
    </row>
    <row r="2810" spans="2:13" x14ac:dyDescent="0.2">
      <c r="B2810" s="317"/>
      <c r="C2810" s="317"/>
      <c r="D2810" s="317"/>
      <c r="E2810" s="317"/>
      <c r="F2810" s="317"/>
      <c r="G2810" s="317"/>
      <c r="H2810" s="317"/>
      <c r="I2810" s="317"/>
      <c r="J2810" s="317"/>
      <c r="K2810" s="317"/>
      <c r="L2810" s="179"/>
      <c r="M2810" s="179"/>
    </row>
    <row r="2811" spans="2:13" x14ac:dyDescent="0.2">
      <c r="B2811" s="317"/>
      <c r="C2811" s="317"/>
      <c r="D2811" s="317"/>
      <c r="E2811" s="317"/>
      <c r="F2811" s="317"/>
      <c r="G2811" s="317"/>
      <c r="H2811" s="317"/>
      <c r="I2811" s="317"/>
      <c r="J2811" s="317"/>
      <c r="K2811" s="317"/>
      <c r="L2811" s="179"/>
      <c r="M2811" s="179"/>
    </row>
    <row r="2812" spans="2:13" x14ac:dyDescent="0.2">
      <c r="B2812" s="317"/>
      <c r="C2812" s="317"/>
      <c r="D2812" s="317"/>
      <c r="E2812" s="317"/>
      <c r="F2812" s="317"/>
      <c r="G2812" s="317"/>
      <c r="H2812" s="317"/>
      <c r="I2812" s="317"/>
      <c r="J2812" s="317"/>
      <c r="K2812" s="317"/>
      <c r="L2812" s="179"/>
      <c r="M2812" s="179"/>
    </row>
    <row r="2813" spans="2:13" x14ac:dyDescent="0.2">
      <c r="B2813" s="317"/>
      <c r="C2813" s="317"/>
      <c r="D2813" s="317"/>
      <c r="E2813" s="317"/>
      <c r="F2813" s="317"/>
      <c r="G2813" s="317"/>
      <c r="H2813" s="317"/>
      <c r="I2813" s="317"/>
      <c r="J2813" s="317"/>
      <c r="K2813" s="317"/>
      <c r="L2813" s="179"/>
      <c r="M2813" s="179"/>
    </row>
    <row r="2814" spans="2:13" x14ac:dyDescent="0.2">
      <c r="B2814" s="317"/>
      <c r="C2814" s="317"/>
      <c r="D2814" s="317"/>
      <c r="E2814" s="317"/>
      <c r="F2814" s="317"/>
      <c r="G2814" s="317"/>
      <c r="H2814" s="317"/>
      <c r="I2814" s="317"/>
      <c r="J2814" s="317"/>
      <c r="K2814" s="317"/>
      <c r="L2814" s="179"/>
      <c r="M2814" s="179"/>
    </row>
    <row r="2815" spans="2:13" x14ac:dyDescent="0.2">
      <c r="B2815" s="317"/>
      <c r="C2815" s="317"/>
      <c r="D2815" s="317"/>
      <c r="E2815" s="317"/>
      <c r="F2815" s="317"/>
      <c r="G2815" s="317"/>
      <c r="H2815" s="317"/>
      <c r="I2815" s="317"/>
      <c r="J2815" s="317"/>
      <c r="K2815" s="317"/>
      <c r="L2815" s="179"/>
      <c r="M2815" s="179"/>
    </row>
    <row r="2816" spans="2:13" x14ac:dyDescent="0.2">
      <c r="B2816" s="317"/>
      <c r="C2816" s="317"/>
      <c r="D2816" s="317"/>
      <c r="E2816" s="317"/>
      <c r="F2816" s="317"/>
      <c r="G2816" s="317"/>
      <c r="H2816" s="317"/>
      <c r="I2816" s="317"/>
      <c r="J2816" s="317"/>
      <c r="K2816" s="317"/>
      <c r="L2816" s="179"/>
      <c r="M2816" s="179"/>
    </row>
    <row r="2817" spans="2:13" x14ac:dyDescent="0.2">
      <c r="B2817" s="317"/>
      <c r="C2817" s="317"/>
      <c r="D2817" s="317"/>
      <c r="E2817" s="317"/>
      <c r="F2817" s="317"/>
      <c r="G2817" s="317"/>
      <c r="H2817" s="317"/>
      <c r="I2817" s="317"/>
      <c r="J2817" s="317"/>
      <c r="K2817" s="317"/>
      <c r="L2817" s="179"/>
      <c r="M2817" s="179"/>
    </row>
    <row r="2818" spans="2:13" x14ac:dyDescent="0.2">
      <c r="B2818" s="317"/>
      <c r="C2818" s="317"/>
      <c r="D2818" s="317"/>
      <c r="E2818" s="317"/>
      <c r="F2818" s="317"/>
      <c r="G2818" s="317"/>
      <c r="H2818" s="317"/>
      <c r="I2818" s="317"/>
      <c r="J2818" s="317"/>
      <c r="K2818" s="317"/>
      <c r="L2818" s="179"/>
      <c r="M2818" s="179"/>
    </row>
    <row r="2819" spans="2:13" x14ac:dyDescent="0.2">
      <c r="B2819" s="317"/>
      <c r="C2819" s="317"/>
      <c r="D2819" s="317"/>
      <c r="E2819" s="317"/>
      <c r="F2819" s="317"/>
      <c r="G2819" s="317"/>
      <c r="H2819" s="317"/>
      <c r="I2819" s="317"/>
      <c r="J2819" s="317"/>
      <c r="K2819" s="317"/>
      <c r="L2819" s="179"/>
      <c r="M2819" s="179"/>
    </row>
    <row r="2820" spans="2:13" x14ac:dyDescent="0.2">
      <c r="B2820" s="317"/>
      <c r="C2820" s="317"/>
      <c r="D2820" s="317"/>
      <c r="E2820" s="317"/>
      <c r="F2820" s="317"/>
      <c r="G2820" s="317"/>
      <c r="H2820" s="317"/>
      <c r="I2820" s="317"/>
      <c r="J2820" s="317"/>
      <c r="K2820" s="317"/>
      <c r="L2820" s="179"/>
      <c r="M2820" s="179"/>
    </row>
    <row r="2821" spans="2:13" x14ac:dyDescent="0.2">
      <c r="B2821" s="317"/>
      <c r="C2821" s="317"/>
      <c r="D2821" s="317"/>
      <c r="E2821" s="317"/>
      <c r="F2821" s="317"/>
      <c r="G2821" s="317"/>
      <c r="H2821" s="317"/>
      <c r="I2821" s="317"/>
      <c r="J2821" s="317"/>
      <c r="K2821" s="317"/>
      <c r="L2821" s="179"/>
      <c r="M2821" s="179"/>
    </row>
    <row r="2822" spans="2:13" x14ac:dyDescent="0.2">
      <c r="B2822" s="317"/>
      <c r="C2822" s="317"/>
      <c r="D2822" s="317"/>
      <c r="E2822" s="317"/>
      <c r="F2822" s="317"/>
      <c r="G2822" s="317"/>
      <c r="H2822" s="317"/>
      <c r="I2822" s="317"/>
      <c r="J2822" s="317"/>
      <c r="K2822" s="317"/>
      <c r="L2822" s="179"/>
      <c r="M2822" s="179"/>
    </row>
    <row r="2823" spans="2:13" x14ac:dyDescent="0.2">
      <c r="B2823" s="317"/>
      <c r="C2823" s="317"/>
      <c r="D2823" s="317"/>
      <c r="E2823" s="317"/>
      <c r="F2823" s="317"/>
      <c r="G2823" s="317"/>
      <c r="H2823" s="317"/>
      <c r="I2823" s="317"/>
      <c r="J2823" s="317"/>
      <c r="K2823" s="317"/>
      <c r="L2823" s="179"/>
      <c r="M2823" s="179"/>
    </row>
    <row r="2824" spans="2:13" x14ac:dyDescent="0.2">
      <c r="B2824" s="317"/>
      <c r="C2824" s="317"/>
      <c r="D2824" s="317"/>
      <c r="E2824" s="317"/>
      <c r="F2824" s="317"/>
      <c r="G2824" s="317"/>
      <c r="H2824" s="317"/>
      <c r="I2824" s="317"/>
      <c r="J2824" s="317"/>
      <c r="K2824" s="317"/>
      <c r="L2824" s="179"/>
      <c r="M2824" s="179"/>
    </row>
    <row r="2825" spans="2:13" x14ac:dyDescent="0.2">
      <c r="B2825" s="317"/>
      <c r="C2825" s="317"/>
      <c r="D2825" s="317"/>
      <c r="E2825" s="317"/>
      <c r="F2825" s="317"/>
      <c r="G2825" s="317"/>
      <c r="H2825" s="317"/>
      <c r="I2825" s="317"/>
      <c r="J2825" s="317"/>
      <c r="K2825" s="317"/>
      <c r="L2825" s="179"/>
      <c r="M2825" s="179"/>
    </row>
    <row r="2826" spans="2:13" x14ac:dyDescent="0.2">
      <c r="B2826" s="317"/>
      <c r="C2826" s="317"/>
      <c r="D2826" s="317"/>
      <c r="E2826" s="317"/>
      <c r="F2826" s="317"/>
      <c r="G2826" s="317"/>
      <c r="H2826" s="317"/>
      <c r="I2826" s="317"/>
      <c r="J2826" s="317"/>
      <c r="K2826" s="317"/>
      <c r="L2826" s="179"/>
      <c r="M2826" s="179"/>
    </row>
    <row r="2827" spans="2:13" x14ac:dyDescent="0.2">
      <c r="B2827" s="317"/>
      <c r="C2827" s="317"/>
      <c r="D2827" s="317"/>
      <c r="E2827" s="317"/>
      <c r="F2827" s="317"/>
      <c r="G2827" s="317"/>
      <c r="H2827" s="317"/>
      <c r="I2827" s="317"/>
      <c r="J2827" s="317"/>
      <c r="K2827" s="317"/>
      <c r="L2827" s="179"/>
      <c r="M2827" s="179"/>
    </row>
    <row r="2828" spans="2:13" x14ac:dyDescent="0.2">
      <c r="B2828" s="317"/>
      <c r="C2828" s="317"/>
      <c r="D2828" s="317"/>
      <c r="E2828" s="317"/>
      <c r="F2828" s="317"/>
      <c r="G2828" s="317"/>
      <c r="H2828" s="317"/>
      <c r="I2828" s="317"/>
      <c r="J2828" s="317"/>
      <c r="K2828" s="317"/>
      <c r="L2828" s="179"/>
      <c r="M2828" s="179"/>
    </row>
    <row r="2829" spans="2:13" x14ac:dyDescent="0.2">
      <c r="B2829" s="317"/>
      <c r="C2829" s="317"/>
      <c r="D2829" s="317"/>
      <c r="E2829" s="317"/>
      <c r="F2829" s="317"/>
      <c r="G2829" s="317"/>
      <c r="H2829" s="317"/>
      <c r="I2829" s="317"/>
      <c r="J2829" s="317"/>
      <c r="K2829" s="317"/>
      <c r="L2829" s="179"/>
      <c r="M2829" s="179"/>
    </row>
    <row r="2830" spans="2:13" x14ac:dyDescent="0.2">
      <c r="B2830" s="317"/>
      <c r="C2830" s="317"/>
      <c r="D2830" s="317"/>
      <c r="E2830" s="317"/>
      <c r="F2830" s="317"/>
      <c r="G2830" s="317"/>
      <c r="H2830" s="317"/>
      <c r="I2830" s="317"/>
      <c r="J2830" s="317"/>
      <c r="K2830" s="317"/>
      <c r="L2830" s="179"/>
      <c r="M2830" s="179"/>
    </row>
    <row r="2831" spans="2:13" x14ac:dyDescent="0.2">
      <c r="B2831" s="317"/>
      <c r="C2831" s="317"/>
      <c r="D2831" s="317"/>
      <c r="E2831" s="317"/>
      <c r="F2831" s="317"/>
      <c r="G2831" s="317"/>
      <c r="H2831" s="317"/>
      <c r="I2831" s="317"/>
      <c r="J2831" s="317"/>
      <c r="K2831" s="317"/>
      <c r="L2831" s="179"/>
      <c r="M2831" s="179"/>
    </row>
    <row r="2832" spans="2:13" x14ac:dyDescent="0.2">
      <c r="B2832" s="317"/>
      <c r="C2832" s="317"/>
      <c r="D2832" s="317"/>
      <c r="E2832" s="317"/>
      <c r="F2832" s="317"/>
      <c r="G2832" s="317"/>
      <c r="H2832" s="317"/>
      <c r="I2832" s="317"/>
      <c r="J2832" s="317"/>
      <c r="K2832" s="317"/>
      <c r="L2832" s="179"/>
      <c r="M2832" s="179"/>
    </row>
    <row r="2833" spans="2:13" x14ac:dyDescent="0.2">
      <c r="B2833" s="317"/>
      <c r="C2833" s="317"/>
      <c r="D2833" s="317"/>
      <c r="E2833" s="317"/>
      <c r="F2833" s="317"/>
      <c r="G2833" s="317"/>
      <c r="H2833" s="317"/>
      <c r="I2833" s="317"/>
      <c r="J2833" s="317"/>
      <c r="K2833" s="317"/>
      <c r="L2833" s="179"/>
      <c r="M2833" s="179"/>
    </row>
    <row r="2834" spans="2:13" x14ac:dyDescent="0.2">
      <c r="B2834" s="317"/>
      <c r="C2834" s="317"/>
      <c r="D2834" s="317"/>
      <c r="E2834" s="317"/>
      <c r="F2834" s="317"/>
      <c r="G2834" s="317"/>
      <c r="H2834" s="317"/>
      <c r="I2834" s="317"/>
      <c r="J2834" s="317"/>
      <c r="K2834" s="317"/>
      <c r="L2834" s="179"/>
      <c r="M2834" s="179"/>
    </row>
    <row r="2835" spans="2:13" x14ac:dyDescent="0.2">
      <c r="B2835" s="317"/>
      <c r="C2835" s="317"/>
      <c r="D2835" s="317"/>
      <c r="E2835" s="317"/>
      <c r="F2835" s="317"/>
      <c r="G2835" s="317"/>
      <c r="H2835" s="317"/>
      <c r="I2835" s="317"/>
      <c r="J2835" s="317"/>
      <c r="K2835" s="317"/>
      <c r="L2835" s="179"/>
      <c r="M2835" s="179"/>
    </row>
    <row r="2836" spans="2:13" x14ac:dyDescent="0.2">
      <c r="B2836" s="317"/>
      <c r="C2836" s="317"/>
      <c r="D2836" s="317"/>
      <c r="E2836" s="317"/>
      <c r="F2836" s="317"/>
      <c r="G2836" s="317"/>
      <c r="H2836" s="317"/>
      <c r="I2836" s="317"/>
      <c r="J2836" s="317"/>
      <c r="K2836" s="317"/>
      <c r="L2836" s="179"/>
      <c r="M2836" s="179"/>
    </row>
    <row r="2837" spans="2:13" x14ac:dyDescent="0.2">
      <c r="B2837" s="317"/>
      <c r="C2837" s="317"/>
      <c r="D2837" s="317"/>
      <c r="E2837" s="317"/>
      <c r="F2837" s="317"/>
      <c r="G2837" s="317"/>
      <c r="H2837" s="317"/>
      <c r="I2837" s="317"/>
      <c r="J2837" s="317"/>
      <c r="K2837" s="317"/>
      <c r="L2837" s="179"/>
      <c r="M2837" s="179"/>
    </row>
    <row r="2838" spans="2:13" x14ac:dyDescent="0.2">
      <c r="B2838" s="317"/>
      <c r="C2838" s="317"/>
      <c r="D2838" s="317"/>
      <c r="E2838" s="317"/>
      <c r="F2838" s="317"/>
      <c r="G2838" s="317"/>
      <c r="H2838" s="317"/>
      <c r="I2838" s="317"/>
      <c r="J2838" s="317"/>
      <c r="K2838" s="317"/>
      <c r="L2838" s="179"/>
      <c r="M2838" s="179"/>
    </row>
    <row r="2839" spans="2:13" x14ac:dyDescent="0.2">
      <c r="B2839" s="317"/>
      <c r="C2839" s="317"/>
      <c r="D2839" s="317"/>
      <c r="E2839" s="317"/>
      <c r="F2839" s="317"/>
      <c r="G2839" s="317"/>
      <c r="H2839" s="317"/>
      <c r="I2839" s="317"/>
      <c r="J2839" s="317"/>
      <c r="K2839" s="317"/>
      <c r="L2839" s="179"/>
      <c r="M2839" s="179"/>
    </row>
    <row r="2840" spans="2:13" x14ac:dyDescent="0.2">
      <c r="B2840" s="317"/>
      <c r="C2840" s="317"/>
      <c r="D2840" s="317"/>
      <c r="E2840" s="317"/>
      <c r="F2840" s="317"/>
      <c r="G2840" s="317"/>
      <c r="H2840" s="317"/>
      <c r="I2840" s="317"/>
      <c r="J2840" s="317"/>
      <c r="K2840" s="317"/>
      <c r="L2840" s="179"/>
      <c r="M2840" s="179"/>
    </row>
    <row r="2841" spans="2:13" x14ac:dyDescent="0.2">
      <c r="B2841" s="317"/>
      <c r="C2841" s="317"/>
      <c r="D2841" s="317"/>
      <c r="E2841" s="317"/>
      <c r="F2841" s="317"/>
      <c r="G2841" s="317"/>
      <c r="H2841" s="317"/>
      <c r="I2841" s="317"/>
      <c r="J2841" s="317"/>
      <c r="K2841" s="317"/>
      <c r="L2841" s="179"/>
      <c r="M2841" s="179"/>
    </row>
    <row r="2842" spans="2:13" x14ac:dyDescent="0.2">
      <c r="B2842" s="317"/>
      <c r="C2842" s="317"/>
      <c r="D2842" s="317"/>
      <c r="E2842" s="317"/>
      <c r="F2842" s="317"/>
      <c r="G2842" s="317"/>
      <c r="H2842" s="317"/>
      <c r="I2842" s="317"/>
      <c r="J2842" s="317"/>
      <c r="K2842" s="317"/>
      <c r="L2842" s="179"/>
      <c r="M2842" s="179"/>
    </row>
    <row r="2843" spans="2:13" x14ac:dyDescent="0.2">
      <c r="B2843" s="317"/>
      <c r="C2843" s="317"/>
      <c r="D2843" s="317"/>
      <c r="E2843" s="317"/>
      <c r="F2843" s="317"/>
      <c r="G2843" s="317"/>
      <c r="H2843" s="317"/>
      <c r="I2843" s="317"/>
      <c r="J2843" s="317"/>
      <c r="K2843" s="317"/>
      <c r="L2843" s="179"/>
      <c r="M2843" s="179"/>
    </row>
    <row r="2844" spans="2:13" x14ac:dyDescent="0.2">
      <c r="B2844" s="317"/>
      <c r="C2844" s="317"/>
      <c r="D2844" s="317"/>
      <c r="E2844" s="317"/>
      <c r="F2844" s="317"/>
      <c r="G2844" s="317"/>
      <c r="H2844" s="317"/>
      <c r="I2844" s="317"/>
      <c r="J2844" s="317"/>
      <c r="K2844" s="317"/>
      <c r="L2844" s="179"/>
      <c r="M2844" s="179"/>
    </row>
    <row r="2845" spans="2:13" x14ac:dyDescent="0.2">
      <c r="B2845" s="317"/>
      <c r="C2845" s="317"/>
      <c r="D2845" s="317"/>
      <c r="E2845" s="317"/>
      <c r="F2845" s="317"/>
      <c r="G2845" s="317"/>
      <c r="H2845" s="317"/>
      <c r="I2845" s="317"/>
      <c r="J2845" s="317"/>
      <c r="K2845" s="317"/>
      <c r="L2845" s="179"/>
      <c r="M2845" s="179"/>
    </row>
    <row r="2846" spans="2:13" x14ac:dyDescent="0.2">
      <c r="B2846" s="317"/>
      <c r="C2846" s="317"/>
      <c r="D2846" s="317"/>
      <c r="E2846" s="317"/>
      <c r="F2846" s="317"/>
      <c r="G2846" s="317"/>
      <c r="H2846" s="317"/>
      <c r="I2846" s="317"/>
      <c r="J2846" s="317"/>
      <c r="K2846" s="317"/>
      <c r="L2846" s="179"/>
      <c r="M2846" s="179"/>
    </row>
    <row r="2847" spans="2:13" x14ac:dyDescent="0.2">
      <c r="B2847" s="317"/>
      <c r="C2847" s="317"/>
      <c r="D2847" s="317"/>
      <c r="E2847" s="317"/>
      <c r="F2847" s="317"/>
      <c r="G2847" s="317"/>
      <c r="H2847" s="317"/>
      <c r="I2847" s="317"/>
      <c r="J2847" s="317"/>
      <c r="K2847" s="317"/>
      <c r="L2847" s="179"/>
      <c r="M2847" s="179"/>
    </row>
    <row r="2848" spans="2:13" x14ac:dyDescent="0.2">
      <c r="B2848" s="317"/>
      <c r="C2848" s="317"/>
      <c r="D2848" s="317"/>
      <c r="E2848" s="317"/>
      <c r="F2848" s="317"/>
      <c r="G2848" s="317"/>
      <c r="H2848" s="317"/>
      <c r="I2848" s="317"/>
      <c r="J2848" s="317"/>
      <c r="K2848" s="317"/>
      <c r="L2848" s="179"/>
      <c r="M2848" s="179"/>
    </row>
    <row r="2849" spans="2:13" x14ac:dyDescent="0.2">
      <c r="B2849" s="317"/>
      <c r="C2849" s="317"/>
      <c r="D2849" s="317"/>
      <c r="E2849" s="317"/>
      <c r="F2849" s="317"/>
      <c r="G2849" s="317"/>
      <c r="H2849" s="317"/>
      <c r="I2849" s="317"/>
      <c r="J2849" s="317"/>
      <c r="K2849" s="317"/>
      <c r="L2849" s="179"/>
      <c r="M2849" s="179"/>
    </row>
    <row r="2850" spans="2:13" x14ac:dyDescent="0.2">
      <c r="B2850" s="317"/>
      <c r="C2850" s="317"/>
      <c r="D2850" s="317"/>
      <c r="E2850" s="317"/>
      <c r="F2850" s="317"/>
      <c r="G2850" s="317"/>
      <c r="H2850" s="317"/>
      <c r="I2850" s="317"/>
      <c r="J2850" s="317"/>
      <c r="K2850" s="317"/>
      <c r="L2850" s="179"/>
      <c r="M2850" s="179"/>
    </row>
    <row r="2851" spans="2:13" x14ac:dyDescent="0.2">
      <c r="B2851" s="317"/>
      <c r="C2851" s="317"/>
      <c r="D2851" s="317"/>
      <c r="E2851" s="317"/>
      <c r="F2851" s="317"/>
      <c r="G2851" s="317"/>
      <c r="H2851" s="317"/>
      <c r="I2851" s="317"/>
      <c r="J2851" s="317"/>
      <c r="K2851" s="317"/>
      <c r="L2851" s="179"/>
      <c r="M2851" s="179"/>
    </row>
    <row r="2852" spans="2:13" x14ac:dyDescent="0.2">
      <c r="B2852" s="317"/>
      <c r="C2852" s="317"/>
      <c r="D2852" s="317"/>
      <c r="E2852" s="317"/>
      <c r="F2852" s="317"/>
      <c r="G2852" s="317"/>
      <c r="H2852" s="317"/>
      <c r="I2852" s="317"/>
      <c r="J2852" s="317"/>
      <c r="K2852" s="317"/>
      <c r="L2852" s="179"/>
      <c r="M2852" s="179"/>
    </row>
    <row r="2853" spans="2:13" x14ac:dyDescent="0.2">
      <c r="B2853" s="317"/>
      <c r="C2853" s="317"/>
      <c r="D2853" s="317"/>
      <c r="E2853" s="317"/>
      <c r="F2853" s="317"/>
      <c r="G2853" s="317"/>
      <c r="H2853" s="317"/>
      <c r="I2853" s="317"/>
      <c r="J2853" s="317"/>
      <c r="K2853" s="317"/>
      <c r="L2853" s="179"/>
      <c r="M2853" s="179"/>
    </row>
    <row r="2854" spans="2:13" x14ac:dyDescent="0.2">
      <c r="B2854" s="317"/>
      <c r="C2854" s="317"/>
      <c r="D2854" s="317"/>
      <c r="E2854" s="317"/>
      <c r="F2854" s="317"/>
      <c r="G2854" s="317"/>
      <c r="H2854" s="317"/>
      <c r="I2854" s="317"/>
      <c r="J2854" s="317"/>
      <c r="K2854" s="317"/>
      <c r="L2854" s="179"/>
      <c r="M2854" s="179"/>
    </row>
    <row r="2855" spans="2:13" x14ac:dyDescent="0.2">
      <c r="B2855" s="317"/>
      <c r="C2855" s="317"/>
      <c r="D2855" s="317"/>
      <c r="E2855" s="317"/>
      <c r="F2855" s="317"/>
      <c r="G2855" s="317"/>
      <c r="H2855" s="317"/>
      <c r="I2855" s="317"/>
      <c r="J2855" s="317"/>
      <c r="K2855" s="317"/>
      <c r="L2855" s="179"/>
      <c r="M2855" s="179"/>
    </row>
    <row r="2856" spans="2:13" x14ac:dyDescent="0.2">
      <c r="B2856" s="317"/>
      <c r="C2856" s="317"/>
      <c r="D2856" s="317"/>
      <c r="E2856" s="317"/>
      <c r="F2856" s="317"/>
      <c r="G2856" s="317"/>
      <c r="H2856" s="317"/>
      <c r="I2856" s="317"/>
      <c r="J2856" s="317"/>
      <c r="K2856" s="317"/>
      <c r="L2856" s="179"/>
      <c r="M2856" s="179"/>
    </row>
    <row r="2857" spans="2:13" x14ac:dyDescent="0.2">
      <c r="B2857" s="317"/>
      <c r="C2857" s="317"/>
      <c r="D2857" s="317"/>
      <c r="E2857" s="317"/>
      <c r="F2857" s="317"/>
      <c r="G2857" s="317"/>
      <c r="H2857" s="317"/>
      <c r="I2857" s="317"/>
      <c r="J2857" s="317"/>
      <c r="K2857" s="317"/>
      <c r="L2857" s="179"/>
      <c r="M2857" s="179"/>
    </row>
    <row r="2858" spans="2:13" x14ac:dyDescent="0.2">
      <c r="B2858" s="317"/>
      <c r="C2858" s="317"/>
      <c r="D2858" s="317"/>
      <c r="E2858" s="317"/>
      <c r="F2858" s="317"/>
      <c r="G2858" s="317"/>
      <c r="H2858" s="317"/>
      <c r="I2858" s="317"/>
      <c r="J2858" s="317"/>
      <c r="K2858" s="317"/>
      <c r="L2858" s="179"/>
      <c r="M2858" s="179"/>
    </row>
    <row r="2859" spans="2:13" x14ac:dyDescent="0.2">
      <c r="B2859" s="317"/>
      <c r="C2859" s="317"/>
      <c r="D2859" s="317"/>
      <c r="E2859" s="317"/>
      <c r="F2859" s="317"/>
      <c r="G2859" s="317"/>
      <c r="H2859" s="317"/>
      <c r="I2859" s="317"/>
      <c r="J2859" s="317"/>
      <c r="K2859" s="317"/>
      <c r="L2859" s="179"/>
      <c r="M2859" s="179"/>
    </row>
    <row r="2860" spans="2:13" x14ac:dyDescent="0.2">
      <c r="B2860" s="317"/>
      <c r="C2860" s="317"/>
      <c r="D2860" s="317"/>
      <c r="E2860" s="317"/>
      <c r="F2860" s="317"/>
      <c r="G2860" s="317"/>
      <c r="H2860" s="317"/>
      <c r="I2860" s="317"/>
      <c r="J2860" s="317"/>
      <c r="K2860" s="317"/>
      <c r="L2860" s="179"/>
      <c r="M2860" s="179"/>
    </row>
    <row r="2861" spans="2:13" x14ac:dyDescent="0.2">
      <c r="B2861" s="317"/>
      <c r="C2861" s="317"/>
      <c r="D2861" s="317"/>
      <c r="E2861" s="317"/>
      <c r="F2861" s="317"/>
      <c r="G2861" s="317"/>
      <c r="H2861" s="317"/>
      <c r="I2861" s="317"/>
      <c r="J2861" s="317"/>
      <c r="K2861" s="317"/>
      <c r="L2861" s="179"/>
      <c r="M2861" s="179"/>
    </row>
    <row r="2862" spans="2:13" x14ac:dyDescent="0.2">
      <c r="B2862" s="317"/>
      <c r="C2862" s="317"/>
      <c r="D2862" s="317"/>
      <c r="E2862" s="317"/>
      <c r="F2862" s="317"/>
      <c r="G2862" s="317"/>
      <c r="H2862" s="317"/>
      <c r="I2862" s="317"/>
      <c r="J2862" s="317"/>
      <c r="K2862" s="317"/>
      <c r="L2862" s="179"/>
      <c r="M2862" s="179"/>
    </row>
    <row r="2863" spans="2:13" x14ac:dyDescent="0.2">
      <c r="B2863" s="317"/>
      <c r="C2863" s="317"/>
      <c r="D2863" s="317"/>
      <c r="E2863" s="317"/>
      <c r="F2863" s="317"/>
      <c r="G2863" s="317"/>
      <c r="H2863" s="317"/>
      <c r="I2863" s="317"/>
      <c r="J2863" s="317"/>
      <c r="K2863" s="317"/>
      <c r="L2863" s="179"/>
      <c r="M2863" s="179"/>
    </row>
    <row r="2864" spans="2:13" x14ac:dyDescent="0.2">
      <c r="B2864" s="317"/>
      <c r="C2864" s="317"/>
      <c r="D2864" s="317"/>
      <c r="E2864" s="317"/>
      <c r="F2864" s="317"/>
      <c r="G2864" s="317"/>
      <c r="H2864" s="317"/>
      <c r="I2864" s="317"/>
      <c r="J2864" s="317"/>
      <c r="K2864" s="317"/>
      <c r="L2864" s="179"/>
      <c r="M2864" s="179"/>
    </row>
    <row r="2865" spans="2:13" x14ac:dyDescent="0.2">
      <c r="B2865" s="317"/>
      <c r="C2865" s="317"/>
      <c r="D2865" s="317"/>
      <c r="E2865" s="317"/>
      <c r="F2865" s="317"/>
      <c r="G2865" s="317"/>
      <c r="H2865" s="317"/>
      <c r="I2865" s="317"/>
      <c r="J2865" s="317"/>
      <c r="K2865" s="317"/>
      <c r="L2865" s="179"/>
      <c r="M2865" s="179"/>
    </row>
    <row r="2866" spans="2:13" x14ac:dyDescent="0.2">
      <c r="B2866" s="317"/>
      <c r="C2866" s="317"/>
      <c r="D2866" s="317"/>
      <c r="E2866" s="317"/>
      <c r="F2866" s="317"/>
      <c r="G2866" s="317"/>
      <c r="H2866" s="317"/>
      <c r="I2866" s="317"/>
      <c r="J2866" s="317"/>
      <c r="K2866" s="317"/>
      <c r="L2866" s="179"/>
      <c r="M2866" s="179"/>
    </row>
    <row r="2867" spans="2:13" x14ac:dyDescent="0.2">
      <c r="B2867" s="317"/>
      <c r="C2867" s="317"/>
      <c r="D2867" s="317"/>
      <c r="E2867" s="317"/>
      <c r="F2867" s="317"/>
      <c r="G2867" s="317"/>
      <c r="H2867" s="317"/>
      <c r="I2867" s="317"/>
      <c r="J2867" s="317"/>
      <c r="K2867" s="317"/>
      <c r="L2867" s="179"/>
      <c r="M2867" s="179"/>
    </row>
    <row r="2868" spans="2:13" x14ac:dyDescent="0.2">
      <c r="B2868" s="317"/>
      <c r="C2868" s="317"/>
      <c r="D2868" s="317"/>
      <c r="E2868" s="317"/>
      <c r="F2868" s="317"/>
      <c r="G2868" s="317"/>
      <c r="H2868" s="317"/>
      <c r="I2868" s="317"/>
      <c r="J2868" s="317"/>
      <c r="K2868" s="317"/>
      <c r="L2868" s="179"/>
      <c r="M2868" s="179"/>
    </row>
    <row r="2869" spans="2:13" x14ac:dyDescent="0.2">
      <c r="B2869" s="317"/>
      <c r="C2869" s="317"/>
      <c r="D2869" s="317"/>
      <c r="E2869" s="317"/>
      <c r="F2869" s="317"/>
      <c r="G2869" s="317"/>
      <c r="H2869" s="317"/>
      <c r="I2869" s="317"/>
      <c r="J2869" s="317"/>
      <c r="K2869" s="317"/>
      <c r="L2869" s="179"/>
      <c r="M2869" s="179"/>
    </row>
    <row r="2870" spans="2:13" x14ac:dyDescent="0.2">
      <c r="B2870" s="317"/>
      <c r="C2870" s="317"/>
      <c r="D2870" s="317"/>
      <c r="E2870" s="317"/>
      <c r="F2870" s="317"/>
      <c r="G2870" s="317"/>
      <c r="H2870" s="317"/>
      <c r="I2870" s="317"/>
      <c r="J2870" s="317"/>
      <c r="K2870" s="317"/>
      <c r="L2870" s="179"/>
      <c r="M2870" s="179"/>
    </row>
    <row r="2871" spans="2:13" x14ac:dyDescent="0.2">
      <c r="B2871" s="317"/>
      <c r="C2871" s="317"/>
      <c r="D2871" s="317"/>
      <c r="E2871" s="317"/>
      <c r="F2871" s="317"/>
      <c r="G2871" s="317"/>
      <c r="H2871" s="317"/>
      <c r="I2871" s="317"/>
      <c r="J2871" s="317"/>
      <c r="K2871" s="317"/>
      <c r="L2871" s="179"/>
      <c r="M2871" s="179"/>
    </row>
    <row r="2872" spans="2:13" x14ac:dyDescent="0.2">
      <c r="B2872" s="317"/>
      <c r="C2872" s="317"/>
      <c r="D2872" s="317"/>
      <c r="E2872" s="317"/>
      <c r="F2872" s="317"/>
      <c r="G2872" s="317"/>
      <c r="H2872" s="317"/>
      <c r="I2872" s="317"/>
      <c r="J2872" s="317"/>
      <c r="K2872" s="317"/>
      <c r="L2872" s="179"/>
      <c r="M2872" s="179"/>
    </row>
    <row r="2873" spans="2:13" x14ac:dyDescent="0.2">
      <c r="B2873" s="317"/>
      <c r="C2873" s="317"/>
      <c r="D2873" s="317"/>
      <c r="E2873" s="317"/>
      <c r="F2873" s="317"/>
      <c r="G2873" s="317"/>
      <c r="H2873" s="317"/>
      <c r="I2873" s="317"/>
      <c r="J2873" s="317"/>
      <c r="K2873" s="317"/>
      <c r="L2873" s="179"/>
      <c r="M2873" s="179"/>
    </row>
    <row r="2874" spans="2:13" x14ac:dyDescent="0.2">
      <c r="B2874" s="317"/>
      <c r="C2874" s="317"/>
      <c r="D2874" s="317"/>
      <c r="E2874" s="317"/>
      <c r="F2874" s="317"/>
      <c r="G2874" s="317"/>
      <c r="H2874" s="317"/>
      <c r="I2874" s="317"/>
      <c r="J2874" s="317"/>
      <c r="K2874" s="317"/>
      <c r="L2874" s="179"/>
      <c r="M2874" s="179"/>
    </row>
    <row r="2875" spans="2:13" x14ac:dyDescent="0.2">
      <c r="B2875" s="317"/>
      <c r="C2875" s="317"/>
      <c r="D2875" s="317"/>
      <c r="E2875" s="317"/>
      <c r="F2875" s="317"/>
      <c r="G2875" s="317"/>
      <c r="H2875" s="317"/>
      <c r="I2875" s="317"/>
      <c r="J2875" s="317"/>
      <c r="K2875" s="317"/>
      <c r="L2875" s="179"/>
      <c r="M2875" s="179"/>
    </row>
    <row r="2876" spans="2:13" x14ac:dyDescent="0.2">
      <c r="B2876" s="317"/>
      <c r="C2876" s="317"/>
      <c r="D2876" s="317"/>
      <c r="E2876" s="317"/>
      <c r="F2876" s="317"/>
      <c r="G2876" s="317"/>
      <c r="H2876" s="317"/>
      <c r="I2876" s="317"/>
      <c r="J2876" s="317"/>
      <c r="K2876" s="317"/>
      <c r="L2876" s="179"/>
      <c r="M2876" s="179"/>
    </row>
    <row r="2877" spans="2:13" x14ac:dyDescent="0.2">
      <c r="B2877" s="317"/>
      <c r="C2877" s="317"/>
      <c r="D2877" s="317"/>
      <c r="E2877" s="317"/>
      <c r="F2877" s="317"/>
      <c r="G2877" s="317"/>
      <c r="H2877" s="317"/>
      <c r="I2877" s="317"/>
      <c r="J2877" s="317"/>
      <c r="K2877" s="317"/>
      <c r="L2877" s="179"/>
      <c r="M2877" s="179"/>
    </row>
    <row r="2878" spans="2:13" x14ac:dyDescent="0.2">
      <c r="B2878" s="317"/>
      <c r="C2878" s="317"/>
      <c r="D2878" s="317"/>
      <c r="E2878" s="317"/>
      <c r="F2878" s="317"/>
      <c r="G2878" s="317"/>
      <c r="H2878" s="317"/>
      <c r="I2878" s="317"/>
      <c r="J2878" s="317"/>
      <c r="K2878" s="317"/>
      <c r="L2878" s="179"/>
      <c r="M2878" s="179"/>
    </row>
    <row r="2879" spans="2:13" x14ac:dyDescent="0.2">
      <c r="B2879" s="317"/>
      <c r="C2879" s="317"/>
      <c r="D2879" s="317"/>
      <c r="E2879" s="317"/>
      <c r="F2879" s="317"/>
      <c r="G2879" s="317"/>
      <c r="H2879" s="317"/>
      <c r="I2879" s="317"/>
      <c r="J2879" s="317"/>
      <c r="K2879" s="317"/>
      <c r="L2879" s="179"/>
      <c r="M2879" s="179"/>
    </row>
    <row r="2880" spans="2:13" x14ac:dyDescent="0.2">
      <c r="B2880" s="317"/>
      <c r="C2880" s="317"/>
      <c r="D2880" s="317"/>
      <c r="E2880" s="317"/>
      <c r="F2880" s="317"/>
      <c r="G2880" s="317"/>
      <c r="H2880" s="317"/>
      <c r="I2880" s="317"/>
      <c r="J2880" s="317"/>
      <c r="K2880" s="317"/>
      <c r="L2880" s="179"/>
      <c r="M2880" s="179"/>
    </row>
    <row r="2881" spans="2:13" x14ac:dyDescent="0.2">
      <c r="B2881" s="317"/>
      <c r="C2881" s="317"/>
      <c r="D2881" s="317"/>
      <c r="E2881" s="317"/>
      <c r="F2881" s="317"/>
      <c r="G2881" s="317"/>
      <c r="H2881" s="317"/>
      <c r="I2881" s="317"/>
      <c r="J2881" s="317"/>
      <c r="K2881" s="317"/>
      <c r="L2881" s="179"/>
      <c r="M2881" s="179"/>
    </row>
    <row r="2882" spans="2:13" x14ac:dyDescent="0.2">
      <c r="B2882" s="317"/>
      <c r="C2882" s="317"/>
      <c r="D2882" s="317"/>
      <c r="E2882" s="317"/>
      <c r="F2882" s="317"/>
      <c r="G2882" s="317"/>
      <c r="H2882" s="317"/>
      <c r="I2882" s="317"/>
      <c r="J2882" s="317"/>
      <c r="K2882" s="317"/>
      <c r="L2882" s="179"/>
      <c r="M2882" s="179"/>
    </row>
    <row r="2883" spans="2:13" x14ac:dyDescent="0.2">
      <c r="B2883" s="317"/>
      <c r="C2883" s="317"/>
      <c r="D2883" s="317"/>
      <c r="E2883" s="317"/>
      <c r="F2883" s="317"/>
      <c r="G2883" s="317"/>
      <c r="H2883" s="317"/>
      <c r="I2883" s="317"/>
      <c r="J2883" s="317"/>
      <c r="K2883" s="317"/>
      <c r="L2883" s="179"/>
      <c r="M2883" s="179"/>
    </row>
    <row r="2884" spans="2:13" x14ac:dyDescent="0.2">
      <c r="B2884" s="317"/>
      <c r="C2884" s="317"/>
      <c r="D2884" s="317"/>
      <c r="E2884" s="317"/>
      <c r="F2884" s="317"/>
      <c r="G2884" s="317"/>
      <c r="H2884" s="317"/>
      <c r="I2884" s="317"/>
      <c r="J2884" s="317"/>
      <c r="K2884" s="317"/>
      <c r="L2884" s="179"/>
      <c r="M2884" s="179"/>
    </row>
    <row r="2885" spans="2:13" x14ac:dyDescent="0.2">
      <c r="B2885" s="317"/>
      <c r="C2885" s="317"/>
      <c r="D2885" s="317"/>
      <c r="E2885" s="317"/>
      <c r="F2885" s="317"/>
      <c r="G2885" s="317"/>
      <c r="H2885" s="317"/>
      <c r="I2885" s="317"/>
      <c r="J2885" s="317"/>
      <c r="K2885" s="317"/>
      <c r="L2885" s="179"/>
      <c r="M2885" s="179"/>
    </row>
    <row r="2886" spans="2:13" x14ac:dyDescent="0.2">
      <c r="B2886" s="317"/>
      <c r="C2886" s="317"/>
      <c r="D2886" s="317"/>
      <c r="E2886" s="317"/>
      <c r="F2886" s="317"/>
      <c r="G2886" s="317"/>
      <c r="H2886" s="317"/>
      <c r="I2886" s="317"/>
      <c r="J2886" s="317"/>
      <c r="K2886" s="317"/>
      <c r="L2886" s="179"/>
      <c r="M2886" s="179"/>
    </row>
    <row r="2887" spans="2:13" x14ac:dyDescent="0.2">
      <c r="B2887" s="317"/>
      <c r="C2887" s="317"/>
      <c r="D2887" s="317"/>
      <c r="E2887" s="317"/>
      <c r="F2887" s="317"/>
      <c r="G2887" s="317"/>
      <c r="H2887" s="317"/>
      <c r="I2887" s="317"/>
      <c r="J2887" s="317"/>
      <c r="K2887" s="317"/>
      <c r="L2887" s="179"/>
      <c r="M2887" s="179"/>
    </row>
    <row r="2888" spans="2:13" x14ac:dyDescent="0.2">
      <c r="B2888" s="317"/>
      <c r="C2888" s="317"/>
      <c r="D2888" s="317"/>
      <c r="E2888" s="317"/>
      <c r="F2888" s="317"/>
      <c r="G2888" s="317"/>
      <c r="H2888" s="317"/>
      <c r="I2888" s="317"/>
      <c r="J2888" s="317"/>
      <c r="K2888" s="317"/>
      <c r="L2888" s="179"/>
      <c r="M2888" s="179"/>
    </row>
    <row r="2889" spans="2:13" x14ac:dyDescent="0.2">
      <c r="B2889" s="317"/>
      <c r="C2889" s="317"/>
      <c r="D2889" s="317"/>
      <c r="E2889" s="317"/>
      <c r="F2889" s="317"/>
      <c r="G2889" s="317"/>
      <c r="H2889" s="317"/>
      <c r="I2889" s="317"/>
      <c r="J2889" s="317"/>
      <c r="K2889" s="317"/>
      <c r="L2889" s="179"/>
      <c r="M2889" s="179"/>
    </row>
    <row r="2890" spans="2:13" x14ac:dyDescent="0.2">
      <c r="B2890" s="317"/>
      <c r="C2890" s="317"/>
      <c r="D2890" s="317"/>
      <c r="E2890" s="317"/>
      <c r="F2890" s="317"/>
      <c r="G2890" s="317"/>
      <c r="H2890" s="317"/>
      <c r="I2890" s="317"/>
      <c r="J2890" s="317"/>
      <c r="K2890" s="317"/>
      <c r="L2890" s="179"/>
      <c r="M2890" s="179"/>
    </row>
    <row r="2891" spans="2:13" x14ac:dyDescent="0.2">
      <c r="B2891" s="317"/>
      <c r="C2891" s="317"/>
      <c r="D2891" s="317"/>
      <c r="E2891" s="317"/>
      <c r="F2891" s="317"/>
      <c r="G2891" s="317"/>
      <c r="H2891" s="317"/>
      <c r="I2891" s="317"/>
      <c r="J2891" s="317"/>
      <c r="K2891" s="317"/>
      <c r="L2891" s="179"/>
      <c r="M2891" s="179"/>
    </row>
    <row r="2892" spans="2:13" x14ac:dyDescent="0.2">
      <c r="B2892" s="317"/>
      <c r="C2892" s="317"/>
      <c r="D2892" s="317"/>
      <c r="E2892" s="317"/>
      <c r="F2892" s="317"/>
      <c r="G2892" s="317"/>
      <c r="H2892" s="317"/>
      <c r="I2892" s="317"/>
      <c r="J2892" s="317"/>
      <c r="K2892" s="317"/>
      <c r="L2892" s="179"/>
      <c r="M2892" s="179"/>
    </row>
    <row r="2893" spans="2:13" x14ac:dyDescent="0.2">
      <c r="B2893" s="317"/>
      <c r="C2893" s="317"/>
      <c r="D2893" s="317"/>
      <c r="E2893" s="317"/>
      <c r="F2893" s="317"/>
      <c r="G2893" s="317"/>
      <c r="H2893" s="317"/>
      <c r="I2893" s="317"/>
      <c r="J2893" s="317"/>
      <c r="K2893" s="317"/>
      <c r="L2893" s="179"/>
      <c r="M2893" s="179"/>
    </row>
    <row r="2894" spans="2:13" x14ac:dyDescent="0.2">
      <c r="B2894" s="317"/>
      <c r="C2894" s="317"/>
      <c r="D2894" s="317"/>
      <c r="E2894" s="317"/>
      <c r="F2894" s="317"/>
      <c r="G2894" s="317"/>
      <c r="H2894" s="317"/>
      <c r="I2894" s="317"/>
      <c r="J2894" s="317"/>
      <c r="K2894" s="317"/>
      <c r="L2894" s="179"/>
      <c r="M2894" s="179"/>
    </row>
    <row r="2895" spans="2:13" x14ac:dyDescent="0.2">
      <c r="B2895" s="317"/>
      <c r="C2895" s="317"/>
      <c r="D2895" s="317"/>
      <c r="E2895" s="317"/>
      <c r="F2895" s="317"/>
      <c r="G2895" s="317"/>
      <c r="H2895" s="317"/>
      <c r="I2895" s="317"/>
      <c r="J2895" s="317"/>
      <c r="K2895" s="317"/>
      <c r="L2895" s="179"/>
      <c r="M2895" s="179"/>
    </row>
    <row r="2896" spans="2:13" x14ac:dyDescent="0.2">
      <c r="B2896" s="317"/>
      <c r="C2896" s="317"/>
      <c r="D2896" s="317"/>
      <c r="E2896" s="317"/>
      <c r="F2896" s="317"/>
      <c r="G2896" s="317"/>
      <c r="H2896" s="317"/>
      <c r="I2896" s="317"/>
      <c r="J2896" s="317"/>
      <c r="K2896" s="317"/>
      <c r="L2896" s="179"/>
      <c r="M2896" s="179"/>
    </row>
    <row r="2897" spans="2:13" x14ac:dyDescent="0.2">
      <c r="B2897" s="317"/>
      <c r="C2897" s="317"/>
      <c r="D2897" s="317"/>
      <c r="E2897" s="317"/>
      <c r="F2897" s="317"/>
      <c r="G2897" s="317"/>
      <c r="H2897" s="317"/>
      <c r="I2897" s="317"/>
      <c r="J2897" s="317"/>
      <c r="K2897" s="317"/>
      <c r="L2897" s="179"/>
      <c r="M2897" s="179"/>
    </row>
    <row r="2898" spans="2:13" x14ac:dyDescent="0.2">
      <c r="B2898" s="317"/>
      <c r="C2898" s="317"/>
      <c r="D2898" s="317"/>
      <c r="E2898" s="317"/>
      <c r="F2898" s="317"/>
      <c r="G2898" s="317"/>
      <c r="H2898" s="317"/>
      <c r="I2898" s="317"/>
      <c r="J2898" s="317"/>
      <c r="K2898" s="317"/>
      <c r="L2898" s="179"/>
      <c r="M2898" s="179"/>
    </row>
    <row r="2899" spans="2:13" x14ac:dyDescent="0.2">
      <c r="B2899" s="317"/>
      <c r="C2899" s="317"/>
      <c r="D2899" s="317"/>
      <c r="E2899" s="317"/>
      <c r="F2899" s="317"/>
      <c r="G2899" s="317"/>
      <c r="H2899" s="317"/>
      <c r="I2899" s="317"/>
      <c r="J2899" s="317"/>
      <c r="K2899" s="317"/>
      <c r="L2899" s="179"/>
      <c r="M2899" s="179"/>
    </row>
    <row r="2900" spans="2:13" x14ac:dyDescent="0.2">
      <c r="B2900" s="317"/>
      <c r="C2900" s="317"/>
      <c r="D2900" s="317"/>
      <c r="E2900" s="317"/>
      <c r="F2900" s="317"/>
      <c r="G2900" s="317"/>
      <c r="H2900" s="317"/>
      <c r="I2900" s="317"/>
      <c r="J2900" s="317"/>
      <c r="K2900" s="317"/>
      <c r="L2900" s="179"/>
      <c r="M2900" s="179"/>
    </row>
    <row r="2901" spans="2:13" x14ac:dyDescent="0.2">
      <c r="B2901" s="317"/>
      <c r="C2901" s="317"/>
      <c r="D2901" s="317"/>
      <c r="E2901" s="317"/>
      <c r="F2901" s="317"/>
      <c r="G2901" s="317"/>
      <c r="H2901" s="317"/>
      <c r="I2901" s="317"/>
      <c r="J2901" s="317"/>
      <c r="K2901" s="317"/>
      <c r="L2901" s="179"/>
      <c r="M2901" s="179"/>
    </row>
    <row r="2902" spans="2:13" x14ac:dyDescent="0.2">
      <c r="B2902" s="317"/>
      <c r="C2902" s="317"/>
      <c r="D2902" s="317"/>
      <c r="E2902" s="317"/>
      <c r="F2902" s="317"/>
      <c r="G2902" s="317"/>
      <c r="H2902" s="317"/>
      <c r="I2902" s="317"/>
      <c r="J2902" s="317"/>
      <c r="K2902" s="317"/>
      <c r="L2902" s="179"/>
      <c r="M2902" s="179"/>
    </row>
    <row r="2903" spans="2:13" x14ac:dyDescent="0.2">
      <c r="B2903" s="317"/>
      <c r="C2903" s="317"/>
      <c r="D2903" s="317"/>
      <c r="E2903" s="317"/>
      <c r="F2903" s="317"/>
      <c r="G2903" s="317"/>
      <c r="H2903" s="317"/>
      <c r="I2903" s="317"/>
      <c r="J2903" s="317"/>
      <c r="K2903" s="317"/>
      <c r="L2903" s="179"/>
      <c r="M2903" s="179"/>
    </row>
    <row r="2904" spans="2:13" x14ac:dyDescent="0.2">
      <c r="B2904" s="317"/>
      <c r="C2904" s="317"/>
      <c r="D2904" s="317"/>
      <c r="E2904" s="317"/>
      <c r="F2904" s="317"/>
      <c r="G2904" s="317"/>
      <c r="H2904" s="317"/>
      <c r="I2904" s="317"/>
      <c r="J2904" s="317"/>
      <c r="K2904" s="317"/>
      <c r="L2904" s="179"/>
      <c r="M2904" s="179"/>
    </row>
    <row r="2905" spans="2:13" x14ac:dyDescent="0.2">
      <c r="B2905" s="317"/>
      <c r="C2905" s="317"/>
      <c r="D2905" s="317"/>
      <c r="E2905" s="317"/>
      <c r="F2905" s="317"/>
      <c r="G2905" s="317"/>
      <c r="H2905" s="317"/>
      <c r="I2905" s="317"/>
      <c r="J2905" s="317"/>
      <c r="K2905" s="317"/>
      <c r="L2905" s="179"/>
      <c r="M2905" s="179"/>
    </row>
    <row r="2906" spans="2:13" x14ac:dyDescent="0.2">
      <c r="B2906" s="317"/>
      <c r="C2906" s="317"/>
      <c r="D2906" s="317"/>
      <c r="E2906" s="317"/>
      <c r="F2906" s="317"/>
      <c r="G2906" s="317"/>
      <c r="H2906" s="317"/>
      <c r="I2906" s="317"/>
      <c r="J2906" s="317"/>
      <c r="K2906" s="317"/>
      <c r="L2906" s="179"/>
      <c r="M2906" s="179"/>
    </row>
    <row r="2907" spans="2:13" x14ac:dyDescent="0.2">
      <c r="B2907" s="317"/>
      <c r="C2907" s="317"/>
      <c r="D2907" s="317"/>
      <c r="E2907" s="317"/>
      <c r="F2907" s="317"/>
      <c r="G2907" s="317"/>
      <c r="H2907" s="317"/>
      <c r="I2907" s="317"/>
      <c r="J2907" s="317"/>
      <c r="K2907" s="317"/>
      <c r="L2907" s="179"/>
      <c r="M2907" s="179"/>
    </row>
    <row r="2908" spans="2:13" x14ac:dyDescent="0.2">
      <c r="B2908" s="317"/>
      <c r="C2908" s="317"/>
      <c r="D2908" s="317"/>
      <c r="E2908" s="317"/>
      <c r="F2908" s="317"/>
      <c r="G2908" s="317"/>
      <c r="H2908" s="317"/>
      <c r="I2908" s="317"/>
      <c r="J2908" s="317"/>
      <c r="K2908" s="317"/>
      <c r="L2908" s="179"/>
      <c r="M2908" s="179"/>
    </row>
    <row r="2909" spans="2:13" x14ac:dyDescent="0.2">
      <c r="B2909" s="317"/>
      <c r="C2909" s="317"/>
      <c r="D2909" s="317"/>
      <c r="E2909" s="317"/>
      <c r="F2909" s="317"/>
      <c r="G2909" s="317"/>
      <c r="H2909" s="317"/>
      <c r="I2909" s="317"/>
      <c r="J2909" s="317"/>
      <c r="K2909" s="317"/>
      <c r="L2909" s="179"/>
      <c r="M2909" s="179"/>
    </row>
    <row r="2910" spans="2:13" x14ac:dyDescent="0.2">
      <c r="B2910" s="317"/>
      <c r="C2910" s="317"/>
      <c r="D2910" s="317"/>
      <c r="E2910" s="317"/>
      <c r="F2910" s="317"/>
      <c r="G2910" s="317"/>
      <c r="H2910" s="317"/>
      <c r="I2910" s="317"/>
      <c r="J2910" s="317"/>
      <c r="K2910" s="317"/>
      <c r="L2910" s="179"/>
      <c r="M2910" s="179"/>
    </row>
    <row r="2911" spans="2:13" x14ac:dyDescent="0.2">
      <c r="B2911" s="317"/>
      <c r="C2911" s="317"/>
      <c r="D2911" s="317"/>
      <c r="E2911" s="317"/>
      <c r="F2911" s="317"/>
      <c r="G2911" s="317"/>
      <c r="H2911" s="317"/>
      <c r="I2911" s="317"/>
      <c r="J2911" s="317"/>
      <c r="K2911" s="317"/>
      <c r="L2911" s="179"/>
      <c r="M2911" s="179"/>
    </row>
    <row r="2912" spans="2:13" x14ac:dyDescent="0.2">
      <c r="B2912" s="317"/>
      <c r="C2912" s="317"/>
      <c r="D2912" s="317"/>
      <c r="E2912" s="317"/>
      <c r="F2912" s="317"/>
      <c r="G2912" s="317"/>
      <c r="H2912" s="317"/>
      <c r="I2912" s="317"/>
      <c r="J2912" s="317"/>
      <c r="K2912" s="317"/>
      <c r="L2912" s="179"/>
      <c r="M2912" s="179"/>
    </row>
    <row r="2913" spans="2:13" x14ac:dyDescent="0.2">
      <c r="B2913" s="317"/>
      <c r="C2913" s="317"/>
      <c r="D2913" s="317"/>
      <c r="E2913" s="317"/>
      <c r="F2913" s="317"/>
      <c r="G2913" s="317"/>
      <c r="H2913" s="317"/>
      <c r="I2913" s="317"/>
      <c r="J2913" s="317"/>
      <c r="K2913" s="317"/>
      <c r="L2913" s="179"/>
      <c r="M2913" s="179"/>
    </row>
    <row r="2914" spans="2:13" x14ac:dyDescent="0.2">
      <c r="B2914" s="317"/>
      <c r="C2914" s="317"/>
      <c r="D2914" s="317"/>
      <c r="E2914" s="317"/>
      <c r="F2914" s="317"/>
      <c r="G2914" s="317"/>
      <c r="H2914" s="317"/>
      <c r="I2914" s="317"/>
      <c r="J2914" s="317"/>
      <c r="K2914" s="317"/>
      <c r="L2914" s="179"/>
      <c r="M2914" s="179"/>
    </row>
    <row r="2915" spans="2:13" x14ac:dyDescent="0.2">
      <c r="B2915" s="317"/>
      <c r="C2915" s="317"/>
      <c r="D2915" s="317"/>
      <c r="E2915" s="317"/>
      <c r="F2915" s="317"/>
      <c r="G2915" s="317"/>
      <c r="H2915" s="317"/>
      <c r="I2915" s="317"/>
      <c r="J2915" s="317"/>
      <c r="K2915" s="317"/>
      <c r="L2915" s="179"/>
      <c r="M2915" s="179"/>
    </row>
    <row r="2916" spans="2:13" x14ac:dyDescent="0.2">
      <c r="B2916" s="317"/>
      <c r="C2916" s="317"/>
      <c r="D2916" s="317"/>
      <c r="E2916" s="317"/>
      <c r="F2916" s="317"/>
      <c r="G2916" s="317"/>
      <c r="H2916" s="317"/>
      <c r="I2916" s="317"/>
      <c r="J2916" s="317"/>
      <c r="K2916" s="317"/>
      <c r="L2916" s="179"/>
      <c r="M2916" s="179"/>
    </row>
    <row r="2917" spans="2:13" x14ac:dyDescent="0.2">
      <c r="B2917" s="317"/>
      <c r="C2917" s="317"/>
      <c r="D2917" s="317"/>
      <c r="E2917" s="317"/>
      <c r="F2917" s="317"/>
      <c r="G2917" s="317"/>
      <c r="H2917" s="317"/>
      <c r="I2917" s="317"/>
      <c r="J2917" s="317"/>
      <c r="K2917" s="317"/>
      <c r="L2917" s="179"/>
      <c r="M2917" s="179"/>
    </row>
    <row r="2918" spans="2:13" x14ac:dyDescent="0.2">
      <c r="B2918" s="317"/>
      <c r="C2918" s="317"/>
      <c r="D2918" s="317"/>
      <c r="E2918" s="317"/>
      <c r="F2918" s="317"/>
      <c r="G2918" s="317"/>
      <c r="H2918" s="317"/>
      <c r="I2918" s="317"/>
      <c r="J2918" s="317"/>
      <c r="K2918" s="317"/>
      <c r="L2918" s="179"/>
      <c r="M2918" s="179"/>
    </row>
    <row r="2919" spans="2:13" x14ac:dyDescent="0.2">
      <c r="B2919" s="317"/>
      <c r="C2919" s="317"/>
      <c r="D2919" s="317"/>
      <c r="E2919" s="317"/>
      <c r="F2919" s="317"/>
      <c r="G2919" s="317"/>
      <c r="H2919" s="317"/>
      <c r="I2919" s="317"/>
      <c r="J2919" s="317"/>
      <c r="K2919" s="317"/>
      <c r="L2919" s="179"/>
      <c r="M2919" s="179"/>
    </row>
    <row r="2920" spans="2:13" x14ac:dyDescent="0.2">
      <c r="B2920" s="317"/>
      <c r="C2920" s="317"/>
      <c r="D2920" s="317"/>
      <c r="E2920" s="317"/>
      <c r="F2920" s="317"/>
      <c r="G2920" s="317"/>
      <c r="H2920" s="317"/>
      <c r="I2920" s="317"/>
      <c r="J2920" s="317"/>
      <c r="K2920" s="317"/>
      <c r="L2920" s="179"/>
      <c r="M2920" s="179"/>
    </row>
    <row r="2921" spans="2:13" x14ac:dyDescent="0.2">
      <c r="B2921" s="317"/>
      <c r="C2921" s="317"/>
      <c r="D2921" s="317"/>
      <c r="E2921" s="317"/>
      <c r="F2921" s="317"/>
      <c r="G2921" s="317"/>
      <c r="H2921" s="317"/>
      <c r="I2921" s="317"/>
      <c r="J2921" s="317"/>
      <c r="K2921" s="317"/>
      <c r="L2921" s="179"/>
      <c r="M2921" s="179"/>
    </row>
    <row r="2922" spans="2:13" x14ac:dyDescent="0.2">
      <c r="B2922" s="317"/>
      <c r="C2922" s="317"/>
      <c r="D2922" s="317"/>
      <c r="E2922" s="317"/>
      <c r="F2922" s="317"/>
      <c r="G2922" s="317"/>
      <c r="H2922" s="317"/>
      <c r="I2922" s="317"/>
      <c r="J2922" s="317"/>
      <c r="K2922" s="317"/>
      <c r="L2922" s="179"/>
      <c r="M2922" s="179"/>
    </row>
    <row r="2923" spans="2:13" x14ac:dyDescent="0.2">
      <c r="B2923" s="317"/>
      <c r="C2923" s="317"/>
      <c r="D2923" s="317"/>
      <c r="E2923" s="317"/>
      <c r="F2923" s="317"/>
      <c r="G2923" s="317"/>
      <c r="H2923" s="317"/>
      <c r="I2923" s="317"/>
      <c r="J2923" s="317"/>
      <c r="K2923" s="317"/>
      <c r="L2923" s="179"/>
      <c r="M2923" s="179"/>
    </row>
    <row r="2924" spans="2:13" x14ac:dyDescent="0.2">
      <c r="B2924" s="317"/>
      <c r="C2924" s="317"/>
      <c r="D2924" s="317"/>
      <c r="E2924" s="317"/>
      <c r="F2924" s="317"/>
      <c r="G2924" s="317"/>
      <c r="H2924" s="317"/>
      <c r="I2924" s="317"/>
      <c r="J2924" s="317"/>
      <c r="K2924" s="317"/>
      <c r="L2924" s="179"/>
      <c r="M2924" s="179"/>
    </row>
    <row r="2925" spans="2:13" x14ac:dyDescent="0.2">
      <c r="B2925" s="317"/>
      <c r="C2925" s="317"/>
      <c r="D2925" s="317"/>
      <c r="E2925" s="317"/>
      <c r="F2925" s="317"/>
      <c r="G2925" s="317"/>
      <c r="H2925" s="317"/>
      <c r="I2925" s="317"/>
      <c r="J2925" s="317"/>
      <c r="K2925" s="317"/>
      <c r="L2925" s="179"/>
      <c r="M2925" s="179"/>
    </row>
    <row r="2926" spans="2:13" x14ac:dyDescent="0.2">
      <c r="B2926" s="317"/>
      <c r="C2926" s="317"/>
      <c r="D2926" s="317"/>
      <c r="E2926" s="317"/>
      <c r="F2926" s="317"/>
      <c r="G2926" s="317"/>
      <c r="H2926" s="317"/>
      <c r="I2926" s="317"/>
      <c r="J2926" s="317"/>
      <c r="K2926" s="317"/>
      <c r="L2926" s="179"/>
      <c r="M2926" s="179"/>
    </row>
    <row r="2927" spans="2:13" x14ac:dyDescent="0.2">
      <c r="B2927" s="317"/>
      <c r="C2927" s="317"/>
      <c r="D2927" s="317"/>
      <c r="E2927" s="317"/>
      <c r="F2927" s="317"/>
      <c r="G2927" s="317"/>
      <c r="H2927" s="317"/>
      <c r="I2927" s="317"/>
      <c r="J2927" s="317"/>
      <c r="K2927" s="317"/>
      <c r="L2927" s="179"/>
      <c r="M2927" s="179"/>
    </row>
    <row r="2928" spans="2:13" x14ac:dyDescent="0.2">
      <c r="B2928" s="317"/>
      <c r="C2928" s="317"/>
      <c r="D2928" s="317"/>
      <c r="E2928" s="317"/>
      <c r="F2928" s="317"/>
      <c r="G2928" s="317"/>
      <c r="H2928" s="317"/>
      <c r="I2928" s="317"/>
      <c r="J2928" s="317"/>
      <c r="K2928" s="317"/>
      <c r="L2928" s="179"/>
      <c r="M2928" s="179"/>
    </row>
    <row r="2929" spans="2:13" x14ac:dyDescent="0.2">
      <c r="B2929" s="317"/>
      <c r="C2929" s="317"/>
      <c r="D2929" s="317"/>
      <c r="E2929" s="317"/>
      <c r="F2929" s="317"/>
      <c r="G2929" s="317"/>
      <c r="H2929" s="317"/>
      <c r="I2929" s="317"/>
      <c r="J2929" s="317"/>
      <c r="K2929" s="317"/>
      <c r="L2929" s="179"/>
      <c r="M2929" s="179"/>
    </row>
    <row r="2930" spans="2:13" x14ac:dyDescent="0.2">
      <c r="B2930" s="317"/>
      <c r="C2930" s="317"/>
      <c r="D2930" s="317"/>
      <c r="E2930" s="317"/>
      <c r="F2930" s="317"/>
      <c r="G2930" s="317"/>
      <c r="H2930" s="317"/>
      <c r="I2930" s="317"/>
      <c r="J2930" s="317"/>
      <c r="K2930" s="317"/>
      <c r="L2930" s="179"/>
      <c r="M2930" s="179"/>
    </row>
    <row r="2931" spans="2:13" x14ac:dyDescent="0.2">
      <c r="B2931" s="317"/>
      <c r="C2931" s="317"/>
      <c r="D2931" s="317"/>
      <c r="E2931" s="317"/>
      <c r="F2931" s="317"/>
      <c r="G2931" s="317"/>
      <c r="H2931" s="317"/>
      <c r="I2931" s="317"/>
      <c r="J2931" s="317"/>
      <c r="K2931" s="317"/>
      <c r="L2931" s="179"/>
      <c r="M2931" s="179"/>
    </row>
    <row r="2932" spans="2:13" x14ac:dyDescent="0.2">
      <c r="B2932" s="317"/>
      <c r="C2932" s="317"/>
      <c r="D2932" s="317"/>
      <c r="E2932" s="317"/>
      <c r="F2932" s="317"/>
      <c r="G2932" s="317"/>
      <c r="H2932" s="317"/>
      <c r="I2932" s="317"/>
      <c r="J2932" s="317"/>
      <c r="K2932" s="317"/>
      <c r="L2932" s="179"/>
      <c r="M2932" s="179"/>
    </row>
    <row r="2933" spans="2:13" x14ac:dyDescent="0.2">
      <c r="B2933" s="317"/>
      <c r="C2933" s="317"/>
      <c r="D2933" s="317"/>
      <c r="E2933" s="317"/>
      <c r="F2933" s="317"/>
      <c r="G2933" s="317"/>
      <c r="H2933" s="317"/>
      <c r="I2933" s="317"/>
      <c r="J2933" s="317"/>
      <c r="K2933" s="317"/>
      <c r="L2933" s="179"/>
      <c r="M2933" s="179"/>
    </row>
    <row r="2934" spans="2:13" x14ac:dyDescent="0.2">
      <c r="B2934" s="317"/>
      <c r="C2934" s="317"/>
      <c r="D2934" s="317"/>
      <c r="E2934" s="317"/>
      <c r="F2934" s="317"/>
      <c r="G2934" s="317"/>
      <c r="H2934" s="317"/>
      <c r="I2934" s="317"/>
      <c r="J2934" s="317"/>
      <c r="K2934" s="317"/>
      <c r="L2934" s="179"/>
      <c r="M2934" s="179"/>
    </row>
    <row r="2935" spans="2:13" x14ac:dyDescent="0.2">
      <c r="B2935" s="317"/>
      <c r="C2935" s="317"/>
      <c r="D2935" s="317"/>
      <c r="E2935" s="317"/>
      <c r="F2935" s="317"/>
      <c r="G2935" s="317"/>
      <c r="H2935" s="317"/>
      <c r="I2935" s="317"/>
      <c r="J2935" s="317"/>
      <c r="K2935" s="317"/>
      <c r="L2935" s="179"/>
      <c r="M2935" s="179"/>
    </row>
    <row r="2936" spans="2:13" x14ac:dyDescent="0.2">
      <c r="B2936" s="317"/>
      <c r="C2936" s="317"/>
      <c r="D2936" s="317"/>
      <c r="E2936" s="317"/>
      <c r="F2936" s="317"/>
      <c r="G2936" s="317"/>
      <c r="H2936" s="317"/>
      <c r="I2936" s="317"/>
      <c r="J2936" s="317"/>
      <c r="K2936" s="317"/>
      <c r="L2936" s="179"/>
      <c r="M2936" s="179"/>
    </row>
    <row r="2937" spans="2:13" x14ac:dyDescent="0.2">
      <c r="B2937" s="317"/>
      <c r="C2937" s="317"/>
      <c r="D2937" s="317"/>
      <c r="E2937" s="317"/>
      <c r="F2937" s="317"/>
      <c r="G2937" s="317"/>
      <c r="H2937" s="317"/>
      <c r="I2937" s="317"/>
      <c r="J2937" s="317"/>
      <c r="K2937" s="317"/>
      <c r="L2937" s="179"/>
      <c r="M2937" s="179"/>
    </row>
    <row r="2938" spans="2:13" x14ac:dyDescent="0.2">
      <c r="B2938" s="317"/>
      <c r="C2938" s="317"/>
      <c r="D2938" s="317"/>
      <c r="E2938" s="317"/>
      <c r="F2938" s="317"/>
      <c r="G2938" s="317"/>
      <c r="H2938" s="317"/>
      <c r="I2938" s="317"/>
      <c r="J2938" s="317"/>
      <c r="K2938" s="317"/>
      <c r="L2938" s="179"/>
      <c r="M2938" s="179"/>
    </row>
    <row r="2939" spans="2:13" x14ac:dyDescent="0.2">
      <c r="B2939" s="317"/>
      <c r="C2939" s="317"/>
      <c r="D2939" s="317"/>
      <c r="E2939" s="317"/>
      <c r="F2939" s="317"/>
      <c r="G2939" s="317"/>
      <c r="H2939" s="317"/>
      <c r="I2939" s="317"/>
      <c r="J2939" s="317"/>
      <c r="K2939" s="317"/>
      <c r="L2939" s="179"/>
      <c r="M2939" s="179"/>
    </row>
    <row r="2940" spans="2:13" x14ac:dyDescent="0.2">
      <c r="B2940" s="317"/>
      <c r="C2940" s="317"/>
      <c r="D2940" s="317"/>
      <c r="E2940" s="317"/>
      <c r="F2940" s="317"/>
      <c r="G2940" s="317"/>
      <c r="H2940" s="317"/>
      <c r="I2940" s="317"/>
      <c r="J2940" s="317"/>
      <c r="K2940" s="317"/>
      <c r="L2940" s="179"/>
      <c r="M2940" s="179"/>
    </row>
    <row r="2941" spans="2:13" x14ac:dyDescent="0.2">
      <c r="B2941" s="317"/>
      <c r="C2941" s="317"/>
      <c r="D2941" s="317"/>
      <c r="E2941" s="317"/>
      <c r="F2941" s="317"/>
      <c r="G2941" s="317"/>
      <c r="H2941" s="317"/>
      <c r="I2941" s="317"/>
      <c r="J2941" s="317"/>
      <c r="K2941" s="317"/>
      <c r="L2941" s="179"/>
      <c r="M2941" s="179"/>
    </row>
    <row r="2942" spans="2:13" x14ac:dyDescent="0.2">
      <c r="B2942" s="317"/>
      <c r="C2942" s="317"/>
      <c r="D2942" s="317"/>
      <c r="E2942" s="317"/>
      <c r="F2942" s="317"/>
      <c r="G2942" s="317"/>
      <c r="H2942" s="317"/>
      <c r="I2942" s="317"/>
      <c r="J2942" s="317"/>
      <c r="K2942" s="317"/>
      <c r="L2942" s="179"/>
      <c r="M2942" s="179"/>
    </row>
    <row r="2943" spans="2:13" x14ac:dyDescent="0.2">
      <c r="B2943" s="317"/>
      <c r="C2943" s="317"/>
      <c r="D2943" s="317"/>
      <c r="E2943" s="317"/>
      <c r="F2943" s="317"/>
      <c r="G2943" s="317"/>
      <c r="H2943" s="317"/>
      <c r="I2943" s="317"/>
      <c r="J2943" s="317"/>
      <c r="K2943" s="317"/>
      <c r="L2943" s="179"/>
      <c r="M2943" s="179"/>
    </row>
    <row r="2944" spans="2:13" x14ac:dyDescent="0.2">
      <c r="B2944" s="317"/>
      <c r="C2944" s="317"/>
      <c r="D2944" s="317"/>
      <c r="E2944" s="317"/>
      <c r="F2944" s="317"/>
      <c r="G2944" s="317"/>
      <c r="H2944" s="317"/>
      <c r="I2944" s="317"/>
      <c r="J2944" s="317"/>
      <c r="K2944" s="317"/>
      <c r="L2944" s="179"/>
      <c r="M2944" s="179"/>
    </row>
    <row r="2945" spans="2:13" x14ac:dyDescent="0.2">
      <c r="B2945" s="317"/>
      <c r="C2945" s="317"/>
      <c r="D2945" s="317"/>
      <c r="E2945" s="317"/>
      <c r="F2945" s="317"/>
      <c r="G2945" s="317"/>
      <c r="H2945" s="317"/>
      <c r="I2945" s="317"/>
      <c r="J2945" s="317"/>
      <c r="K2945" s="317"/>
      <c r="L2945" s="179"/>
      <c r="M2945" s="179"/>
    </row>
    <row r="2946" spans="2:13" x14ac:dyDescent="0.2">
      <c r="B2946" s="317"/>
      <c r="C2946" s="317"/>
      <c r="D2946" s="317"/>
      <c r="E2946" s="317"/>
      <c r="F2946" s="317"/>
      <c r="G2946" s="317"/>
      <c r="H2946" s="317"/>
      <c r="I2946" s="317"/>
      <c r="J2946" s="317"/>
      <c r="K2946" s="317"/>
      <c r="L2946" s="179"/>
      <c r="M2946" s="179"/>
    </row>
    <row r="2947" spans="2:13" x14ac:dyDescent="0.2">
      <c r="B2947" s="317"/>
      <c r="C2947" s="317"/>
      <c r="D2947" s="317"/>
      <c r="E2947" s="317"/>
      <c r="F2947" s="317"/>
      <c r="G2947" s="317"/>
      <c r="H2947" s="317"/>
      <c r="I2947" s="317"/>
      <c r="J2947" s="317"/>
      <c r="K2947" s="317"/>
      <c r="L2947" s="179"/>
      <c r="M2947" s="179"/>
    </row>
    <row r="2948" spans="2:13" x14ac:dyDescent="0.2">
      <c r="B2948" s="317"/>
      <c r="C2948" s="317"/>
      <c r="D2948" s="317"/>
      <c r="E2948" s="317"/>
      <c r="F2948" s="317"/>
      <c r="G2948" s="317"/>
      <c r="H2948" s="317"/>
      <c r="I2948" s="317"/>
      <c r="J2948" s="317"/>
      <c r="K2948" s="317"/>
      <c r="L2948" s="179"/>
      <c r="M2948" s="179"/>
    </row>
    <row r="2949" spans="2:13" x14ac:dyDescent="0.2">
      <c r="B2949" s="317"/>
      <c r="C2949" s="317"/>
      <c r="D2949" s="317"/>
      <c r="E2949" s="317"/>
      <c r="F2949" s="317"/>
      <c r="G2949" s="317"/>
      <c r="H2949" s="317"/>
      <c r="I2949" s="317"/>
      <c r="J2949" s="317"/>
      <c r="K2949" s="317"/>
      <c r="L2949" s="179"/>
      <c r="M2949" s="179"/>
    </row>
    <row r="2950" spans="2:13" x14ac:dyDescent="0.2">
      <c r="B2950" s="317"/>
      <c r="C2950" s="317"/>
      <c r="D2950" s="317"/>
      <c r="E2950" s="317"/>
      <c r="F2950" s="317"/>
      <c r="G2950" s="317"/>
      <c r="H2950" s="317"/>
      <c r="I2950" s="317"/>
      <c r="J2950" s="317"/>
      <c r="K2950" s="317"/>
      <c r="L2950" s="179"/>
      <c r="M2950" s="179"/>
    </row>
    <row r="2951" spans="2:13" x14ac:dyDescent="0.2">
      <c r="B2951" s="317"/>
      <c r="C2951" s="317"/>
      <c r="D2951" s="317"/>
      <c r="E2951" s="317"/>
      <c r="F2951" s="317"/>
      <c r="G2951" s="317"/>
      <c r="H2951" s="317"/>
      <c r="I2951" s="317"/>
      <c r="J2951" s="317"/>
      <c r="K2951" s="317"/>
      <c r="L2951" s="179"/>
      <c r="M2951" s="179"/>
    </row>
    <row r="2952" spans="2:13" x14ac:dyDescent="0.2">
      <c r="B2952" s="317"/>
      <c r="C2952" s="317"/>
      <c r="D2952" s="317"/>
      <c r="E2952" s="317"/>
      <c r="F2952" s="317"/>
      <c r="G2952" s="317"/>
      <c r="H2952" s="317"/>
      <c r="I2952" s="317"/>
      <c r="J2952" s="317"/>
      <c r="K2952" s="317"/>
      <c r="L2952" s="179"/>
      <c r="M2952" s="179"/>
    </row>
    <row r="2953" spans="2:13" x14ac:dyDescent="0.2">
      <c r="B2953" s="317"/>
      <c r="C2953" s="317"/>
      <c r="D2953" s="317"/>
      <c r="E2953" s="317"/>
      <c r="F2953" s="317"/>
      <c r="G2953" s="317"/>
      <c r="H2953" s="317"/>
      <c r="I2953" s="317"/>
      <c r="J2953" s="317"/>
      <c r="K2953" s="317"/>
      <c r="L2953" s="179"/>
      <c r="M2953" s="179"/>
    </row>
    <row r="2954" spans="2:13" x14ac:dyDescent="0.2">
      <c r="B2954" s="317"/>
      <c r="C2954" s="317"/>
      <c r="D2954" s="317"/>
      <c r="E2954" s="317"/>
      <c r="F2954" s="317"/>
      <c r="G2954" s="317"/>
      <c r="H2954" s="317"/>
      <c r="I2954" s="317"/>
      <c r="J2954" s="317"/>
      <c r="K2954" s="317"/>
      <c r="L2954" s="179"/>
      <c r="M2954" s="179"/>
    </row>
    <row r="2955" spans="2:13" x14ac:dyDescent="0.2">
      <c r="B2955" s="317"/>
      <c r="C2955" s="317"/>
      <c r="D2955" s="317"/>
      <c r="E2955" s="317"/>
      <c r="F2955" s="317"/>
      <c r="G2955" s="317"/>
      <c r="H2955" s="317"/>
      <c r="I2955" s="317"/>
      <c r="J2955" s="317"/>
      <c r="K2955" s="317"/>
      <c r="L2955" s="179"/>
      <c r="M2955" s="179"/>
    </row>
    <row r="2956" spans="2:13" x14ac:dyDescent="0.2">
      <c r="B2956" s="317"/>
      <c r="C2956" s="317"/>
      <c r="D2956" s="317"/>
      <c r="E2956" s="317"/>
      <c r="F2956" s="317"/>
      <c r="G2956" s="317"/>
      <c r="H2956" s="317"/>
      <c r="I2956" s="317"/>
      <c r="J2956" s="317"/>
      <c r="K2956" s="317"/>
      <c r="L2956" s="179"/>
      <c r="M2956" s="179"/>
    </row>
    <row r="2957" spans="2:13" x14ac:dyDescent="0.2">
      <c r="B2957" s="317"/>
      <c r="C2957" s="317"/>
      <c r="D2957" s="317"/>
      <c r="E2957" s="317"/>
      <c r="F2957" s="317"/>
      <c r="G2957" s="317"/>
      <c r="H2957" s="317"/>
      <c r="I2957" s="317"/>
      <c r="J2957" s="317"/>
      <c r="K2957" s="317"/>
      <c r="L2957" s="179"/>
      <c r="M2957" s="179"/>
    </row>
    <row r="2958" spans="2:13" x14ac:dyDescent="0.2">
      <c r="B2958" s="317"/>
      <c r="C2958" s="317"/>
      <c r="D2958" s="317"/>
      <c r="E2958" s="317"/>
      <c r="F2958" s="317"/>
      <c r="G2958" s="317"/>
      <c r="H2958" s="317"/>
      <c r="I2958" s="317"/>
      <c r="J2958" s="317"/>
      <c r="K2958" s="317"/>
      <c r="L2958" s="179"/>
      <c r="M2958" s="179"/>
    </row>
    <row r="2959" spans="2:13" x14ac:dyDescent="0.2">
      <c r="B2959" s="317"/>
      <c r="C2959" s="317"/>
      <c r="D2959" s="317"/>
      <c r="E2959" s="317"/>
      <c r="F2959" s="317"/>
      <c r="G2959" s="317"/>
      <c r="H2959" s="317"/>
      <c r="I2959" s="317"/>
      <c r="J2959" s="317"/>
      <c r="K2959" s="317"/>
      <c r="L2959" s="179"/>
      <c r="M2959" s="179"/>
    </row>
    <row r="2960" spans="2:13" x14ac:dyDescent="0.2">
      <c r="B2960" s="317"/>
      <c r="C2960" s="317"/>
      <c r="D2960" s="317"/>
      <c r="E2960" s="317"/>
      <c r="F2960" s="317"/>
      <c r="G2960" s="317"/>
      <c r="H2960" s="317"/>
      <c r="I2960" s="317"/>
      <c r="J2960" s="317"/>
      <c r="K2960" s="317"/>
      <c r="L2960" s="179"/>
      <c r="M2960" s="179"/>
    </row>
    <row r="2961" spans="2:13" x14ac:dyDescent="0.2">
      <c r="B2961" s="317"/>
      <c r="C2961" s="317"/>
      <c r="D2961" s="317"/>
      <c r="E2961" s="317"/>
      <c r="F2961" s="317"/>
      <c r="G2961" s="317"/>
      <c r="H2961" s="317"/>
      <c r="I2961" s="317"/>
      <c r="J2961" s="317"/>
      <c r="K2961" s="317"/>
      <c r="L2961" s="179"/>
      <c r="M2961" s="179"/>
    </row>
    <row r="2962" spans="2:13" x14ac:dyDescent="0.2">
      <c r="B2962" s="317"/>
      <c r="C2962" s="317"/>
      <c r="D2962" s="317"/>
      <c r="E2962" s="317"/>
      <c r="F2962" s="317"/>
      <c r="G2962" s="317"/>
      <c r="H2962" s="317"/>
      <c r="I2962" s="317"/>
      <c r="J2962" s="317"/>
      <c r="K2962" s="317"/>
      <c r="L2962" s="179"/>
      <c r="M2962" s="179"/>
    </row>
    <row r="2963" spans="2:13" x14ac:dyDescent="0.2">
      <c r="B2963" s="317"/>
      <c r="C2963" s="317"/>
      <c r="D2963" s="317"/>
      <c r="E2963" s="317"/>
      <c r="F2963" s="317"/>
      <c r="G2963" s="317"/>
      <c r="H2963" s="317"/>
      <c r="I2963" s="317"/>
      <c r="J2963" s="317"/>
      <c r="K2963" s="317"/>
      <c r="L2963" s="179"/>
      <c r="M2963" s="179"/>
    </row>
    <row r="2964" spans="2:13" x14ac:dyDescent="0.2">
      <c r="B2964" s="317"/>
      <c r="C2964" s="317"/>
      <c r="D2964" s="317"/>
      <c r="E2964" s="317"/>
      <c r="F2964" s="317"/>
      <c r="G2964" s="317"/>
      <c r="H2964" s="317"/>
      <c r="I2964" s="317"/>
      <c r="J2964" s="317"/>
      <c r="K2964" s="317"/>
      <c r="L2964" s="179"/>
      <c r="M2964" s="179"/>
    </row>
    <row r="2965" spans="2:13" x14ac:dyDescent="0.2">
      <c r="B2965" s="317"/>
      <c r="C2965" s="317"/>
      <c r="D2965" s="317"/>
      <c r="E2965" s="317"/>
      <c r="F2965" s="317"/>
      <c r="G2965" s="317"/>
      <c r="H2965" s="317"/>
      <c r="I2965" s="317"/>
      <c r="J2965" s="317"/>
      <c r="K2965" s="317"/>
      <c r="L2965" s="179"/>
      <c r="M2965" s="179"/>
    </row>
    <row r="2966" spans="2:13" x14ac:dyDescent="0.2">
      <c r="B2966" s="317"/>
      <c r="C2966" s="317"/>
      <c r="D2966" s="317"/>
      <c r="E2966" s="317"/>
      <c r="F2966" s="317"/>
      <c r="G2966" s="317"/>
      <c r="H2966" s="317"/>
      <c r="I2966" s="317"/>
      <c r="J2966" s="317"/>
      <c r="K2966" s="317"/>
      <c r="L2966" s="179"/>
      <c r="M2966" s="179"/>
    </row>
    <row r="2967" spans="2:13" x14ac:dyDescent="0.2">
      <c r="B2967" s="317"/>
      <c r="C2967" s="317"/>
      <c r="D2967" s="317"/>
      <c r="E2967" s="317"/>
      <c r="F2967" s="317"/>
      <c r="G2967" s="317"/>
      <c r="H2967" s="317"/>
      <c r="I2967" s="317"/>
      <c r="J2967" s="317"/>
      <c r="K2967" s="317"/>
      <c r="L2967" s="179"/>
      <c r="M2967" s="179"/>
    </row>
    <row r="2968" spans="2:13" x14ac:dyDescent="0.2">
      <c r="B2968" s="317"/>
      <c r="C2968" s="317"/>
      <c r="D2968" s="317"/>
      <c r="E2968" s="317"/>
      <c r="F2968" s="317"/>
      <c r="G2968" s="317"/>
      <c r="H2968" s="317"/>
      <c r="I2968" s="317"/>
      <c r="J2968" s="317"/>
      <c r="K2968" s="317"/>
      <c r="L2968" s="179"/>
      <c r="M2968" s="179"/>
    </row>
    <row r="2969" spans="2:13" x14ac:dyDescent="0.2">
      <c r="B2969" s="317"/>
      <c r="C2969" s="317"/>
      <c r="D2969" s="317"/>
      <c r="E2969" s="317"/>
      <c r="F2969" s="317"/>
      <c r="G2969" s="317"/>
      <c r="H2969" s="317"/>
      <c r="I2969" s="317"/>
      <c r="J2969" s="317"/>
      <c r="K2969" s="317"/>
      <c r="L2969" s="179"/>
      <c r="M2969" s="179"/>
    </row>
    <row r="2970" spans="2:13" x14ac:dyDescent="0.2">
      <c r="B2970" s="317"/>
      <c r="C2970" s="317"/>
      <c r="D2970" s="317"/>
      <c r="E2970" s="317"/>
      <c r="F2970" s="317"/>
      <c r="G2970" s="317"/>
      <c r="H2970" s="317"/>
      <c r="I2970" s="317"/>
      <c r="J2970" s="317"/>
      <c r="K2970" s="317"/>
      <c r="L2970" s="179"/>
      <c r="M2970" s="179"/>
    </row>
    <row r="2971" spans="2:13" x14ac:dyDescent="0.2">
      <c r="B2971" s="317"/>
      <c r="C2971" s="317"/>
      <c r="D2971" s="317"/>
      <c r="E2971" s="317"/>
      <c r="F2971" s="317"/>
      <c r="G2971" s="317"/>
      <c r="H2971" s="317"/>
      <c r="I2971" s="317"/>
      <c r="J2971" s="317"/>
      <c r="K2971" s="317"/>
      <c r="L2971" s="179"/>
      <c r="M2971" s="179"/>
    </row>
    <row r="2972" spans="2:13" x14ac:dyDescent="0.2">
      <c r="B2972" s="317"/>
      <c r="C2972" s="317"/>
      <c r="D2972" s="317"/>
      <c r="E2972" s="317"/>
      <c r="F2972" s="317"/>
      <c r="G2972" s="317"/>
      <c r="H2972" s="317"/>
      <c r="I2972" s="317"/>
      <c r="J2972" s="317"/>
      <c r="K2972" s="317"/>
      <c r="L2972" s="179"/>
      <c r="M2972" s="179"/>
    </row>
    <row r="2973" spans="2:13" x14ac:dyDescent="0.2">
      <c r="B2973" s="317"/>
      <c r="C2973" s="317"/>
      <c r="D2973" s="317"/>
      <c r="E2973" s="317"/>
      <c r="F2973" s="317"/>
      <c r="G2973" s="317"/>
      <c r="H2973" s="317"/>
      <c r="I2973" s="317"/>
      <c r="J2973" s="317"/>
      <c r="K2973" s="317"/>
      <c r="L2973" s="179"/>
      <c r="M2973" s="179"/>
    </row>
    <row r="2974" spans="2:13" x14ac:dyDescent="0.2">
      <c r="B2974" s="317"/>
      <c r="C2974" s="317"/>
      <c r="D2974" s="317"/>
      <c r="E2974" s="317"/>
      <c r="F2974" s="317"/>
      <c r="G2974" s="317"/>
      <c r="H2974" s="317"/>
      <c r="I2974" s="317"/>
      <c r="J2974" s="317"/>
      <c r="K2974" s="317"/>
      <c r="L2974" s="179"/>
      <c r="M2974" s="179"/>
    </row>
    <row r="2975" spans="2:13" x14ac:dyDescent="0.2">
      <c r="B2975" s="317"/>
      <c r="C2975" s="317"/>
      <c r="D2975" s="317"/>
      <c r="E2975" s="317"/>
      <c r="F2975" s="317"/>
      <c r="G2975" s="317"/>
      <c r="H2975" s="317"/>
      <c r="I2975" s="317"/>
      <c r="J2975" s="317"/>
      <c r="K2975" s="317"/>
      <c r="L2975" s="179"/>
      <c r="M2975" s="179"/>
    </row>
    <row r="2976" spans="2:13" x14ac:dyDescent="0.2">
      <c r="B2976" s="317"/>
      <c r="C2976" s="317"/>
      <c r="D2976" s="317"/>
      <c r="E2976" s="317"/>
      <c r="F2976" s="317"/>
      <c r="G2976" s="317"/>
      <c r="H2976" s="317"/>
      <c r="I2976" s="317"/>
      <c r="J2976" s="317"/>
      <c r="K2976" s="317"/>
      <c r="L2976" s="179"/>
      <c r="M2976" s="179"/>
    </row>
    <row r="2977" spans="2:13" x14ac:dyDescent="0.2">
      <c r="B2977" s="317"/>
      <c r="C2977" s="317"/>
      <c r="D2977" s="317"/>
      <c r="E2977" s="317"/>
      <c r="F2977" s="317"/>
      <c r="G2977" s="317"/>
      <c r="H2977" s="317"/>
      <c r="I2977" s="317"/>
      <c r="J2977" s="317"/>
      <c r="K2977" s="317"/>
      <c r="L2977" s="179"/>
      <c r="M2977" s="179"/>
    </row>
    <row r="2978" spans="2:13" x14ac:dyDescent="0.2">
      <c r="B2978" s="317"/>
      <c r="C2978" s="317"/>
      <c r="D2978" s="317"/>
      <c r="E2978" s="317"/>
      <c r="F2978" s="317"/>
      <c r="G2978" s="317"/>
      <c r="H2978" s="317"/>
      <c r="I2978" s="317"/>
      <c r="J2978" s="317"/>
      <c r="K2978" s="317"/>
      <c r="L2978" s="179"/>
      <c r="M2978" s="179"/>
    </row>
    <row r="2979" spans="2:13" x14ac:dyDescent="0.2">
      <c r="B2979" s="317"/>
      <c r="C2979" s="317"/>
      <c r="D2979" s="317"/>
      <c r="E2979" s="317"/>
      <c r="F2979" s="317"/>
      <c r="G2979" s="317"/>
      <c r="H2979" s="317"/>
      <c r="I2979" s="317"/>
      <c r="J2979" s="317"/>
      <c r="K2979" s="317"/>
      <c r="L2979" s="179"/>
      <c r="M2979" s="179"/>
    </row>
    <row r="2980" spans="2:13" x14ac:dyDescent="0.2">
      <c r="B2980" s="317"/>
      <c r="C2980" s="317"/>
      <c r="D2980" s="317"/>
      <c r="E2980" s="317"/>
      <c r="F2980" s="317"/>
      <c r="G2980" s="317"/>
      <c r="H2980" s="317"/>
      <c r="I2980" s="317"/>
      <c r="J2980" s="317"/>
      <c r="K2980" s="317"/>
      <c r="L2980" s="179"/>
      <c r="M2980" s="179"/>
    </row>
    <row r="2981" spans="2:13" x14ac:dyDescent="0.2">
      <c r="B2981" s="317"/>
      <c r="C2981" s="317"/>
      <c r="D2981" s="317"/>
      <c r="E2981" s="317"/>
      <c r="F2981" s="317"/>
      <c r="G2981" s="317"/>
      <c r="H2981" s="317"/>
      <c r="I2981" s="317"/>
      <c r="J2981" s="317"/>
      <c r="K2981" s="317"/>
      <c r="L2981" s="179"/>
      <c r="M2981" s="179"/>
    </row>
    <row r="2982" spans="2:13" x14ac:dyDescent="0.2">
      <c r="B2982" s="317"/>
      <c r="C2982" s="317"/>
      <c r="D2982" s="317"/>
      <c r="E2982" s="317"/>
      <c r="F2982" s="317"/>
      <c r="G2982" s="317"/>
      <c r="H2982" s="317"/>
      <c r="I2982" s="317"/>
      <c r="J2982" s="317"/>
      <c r="K2982" s="317"/>
      <c r="L2982" s="179"/>
      <c r="M2982" s="179"/>
    </row>
    <row r="2983" spans="2:13" x14ac:dyDescent="0.2">
      <c r="B2983" s="317"/>
      <c r="C2983" s="317"/>
      <c r="D2983" s="317"/>
      <c r="E2983" s="317"/>
      <c r="F2983" s="317"/>
      <c r="G2983" s="317"/>
      <c r="H2983" s="317"/>
      <c r="I2983" s="317"/>
      <c r="J2983" s="317"/>
      <c r="K2983" s="317"/>
      <c r="L2983" s="179"/>
      <c r="M2983" s="179"/>
    </row>
    <row r="2984" spans="2:13" x14ac:dyDescent="0.2">
      <c r="B2984" s="317"/>
      <c r="C2984" s="317"/>
      <c r="D2984" s="317"/>
      <c r="E2984" s="317"/>
      <c r="F2984" s="317"/>
      <c r="G2984" s="317"/>
      <c r="H2984" s="317"/>
      <c r="I2984" s="317"/>
      <c r="J2984" s="317"/>
      <c r="K2984" s="317"/>
      <c r="L2984" s="179"/>
      <c r="M2984" s="179"/>
    </row>
    <row r="2985" spans="2:13" x14ac:dyDescent="0.2">
      <c r="B2985" s="317"/>
      <c r="C2985" s="317"/>
      <c r="D2985" s="317"/>
      <c r="E2985" s="317"/>
      <c r="F2985" s="317"/>
      <c r="G2985" s="317"/>
      <c r="H2985" s="317"/>
      <c r="I2985" s="317"/>
      <c r="J2985" s="317"/>
      <c r="K2985" s="317"/>
      <c r="L2985" s="179"/>
      <c r="M2985" s="179"/>
    </row>
    <row r="2986" spans="2:13" x14ac:dyDescent="0.2">
      <c r="B2986" s="317"/>
      <c r="C2986" s="317"/>
      <c r="D2986" s="317"/>
      <c r="E2986" s="317"/>
      <c r="F2986" s="317"/>
      <c r="G2986" s="317"/>
      <c r="H2986" s="317"/>
      <c r="I2986" s="317"/>
      <c r="J2986" s="317"/>
      <c r="K2986" s="317"/>
      <c r="L2986" s="179"/>
      <c r="M2986" s="179"/>
    </row>
    <row r="2987" spans="2:13" x14ac:dyDescent="0.2">
      <c r="B2987" s="317"/>
      <c r="C2987" s="317"/>
      <c r="D2987" s="317"/>
      <c r="E2987" s="317"/>
      <c r="F2987" s="317"/>
      <c r="G2987" s="317"/>
      <c r="H2987" s="317"/>
      <c r="I2987" s="317"/>
      <c r="J2987" s="317"/>
      <c r="K2987" s="317"/>
      <c r="L2987" s="179"/>
      <c r="M2987" s="179"/>
    </row>
    <row r="2988" spans="2:13" x14ac:dyDescent="0.2">
      <c r="B2988" s="317"/>
      <c r="C2988" s="317"/>
      <c r="D2988" s="317"/>
      <c r="E2988" s="317"/>
      <c r="F2988" s="317"/>
      <c r="G2988" s="317"/>
      <c r="H2988" s="317"/>
      <c r="I2988" s="317"/>
      <c r="J2988" s="317"/>
      <c r="K2988" s="317"/>
      <c r="L2988" s="179"/>
      <c r="M2988" s="179"/>
    </row>
    <row r="2989" spans="2:13" x14ac:dyDescent="0.2">
      <c r="B2989" s="317"/>
      <c r="C2989" s="317"/>
      <c r="D2989" s="317"/>
      <c r="E2989" s="317"/>
      <c r="F2989" s="317"/>
      <c r="G2989" s="317"/>
      <c r="H2989" s="317"/>
      <c r="I2989" s="317"/>
      <c r="J2989" s="317"/>
      <c r="K2989" s="317"/>
      <c r="L2989" s="179"/>
      <c r="M2989" s="179"/>
    </row>
    <row r="2990" spans="2:13" x14ac:dyDescent="0.2">
      <c r="B2990" s="317"/>
      <c r="C2990" s="317"/>
      <c r="D2990" s="317"/>
      <c r="E2990" s="317"/>
      <c r="F2990" s="317"/>
      <c r="G2990" s="317"/>
      <c r="H2990" s="317"/>
      <c r="I2990" s="317"/>
      <c r="J2990" s="317"/>
      <c r="K2990" s="317"/>
      <c r="L2990" s="179"/>
      <c r="M2990" s="179"/>
    </row>
    <row r="2991" spans="2:13" x14ac:dyDescent="0.2">
      <c r="B2991" s="317"/>
      <c r="C2991" s="317"/>
      <c r="D2991" s="317"/>
      <c r="E2991" s="317"/>
      <c r="F2991" s="317"/>
      <c r="G2991" s="317"/>
      <c r="H2991" s="317"/>
      <c r="I2991" s="317"/>
      <c r="J2991" s="317"/>
      <c r="K2991" s="317"/>
      <c r="L2991" s="179"/>
      <c r="M2991" s="179"/>
    </row>
    <row r="2992" spans="2:13" x14ac:dyDescent="0.2">
      <c r="B2992" s="317"/>
      <c r="C2992" s="317"/>
      <c r="D2992" s="317"/>
      <c r="E2992" s="317"/>
      <c r="F2992" s="317"/>
      <c r="G2992" s="317"/>
      <c r="H2992" s="317"/>
      <c r="I2992" s="317"/>
      <c r="J2992" s="317"/>
      <c r="K2992" s="317"/>
      <c r="L2992" s="179"/>
      <c r="M2992" s="179"/>
    </row>
    <row r="2993" spans="2:13" x14ac:dyDescent="0.2">
      <c r="B2993" s="317"/>
      <c r="C2993" s="317"/>
      <c r="D2993" s="317"/>
      <c r="E2993" s="317"/>
      <c r="F2993" s="317"/>
      <c r="G2993" s="317"/>
      <c r="H2993" s="317"/>
      <c r="I2993" s="317"/>
      <c r="J2993" s="317"/>
      <c r="K2993" s="317"/>
      <c r="L2993" s="179"/>
      <c r="M2993" s="179"/>
    </row>
    <row r="2994" spans="2:13" x14ac:dyDescent="0.2">
      <c r="B2994" s="317"/>
      <c r="C2994" s="317"/>
      <c r="D2994" s="317"/>
      <c r="E2994" s="317"/>
      <c r="F2994" s="317"/>
      <c r="G2994" s="317"/>
      <c r="H2994" s="317"/>
      <c r="I2994" s="317"/>
      <c r="J2994" s="317"/>
      <c r="K2994" s="317"/>
      <c r="L2994" s="179"/>
      <c r="M2994" s="179"/>
    </row>
    <row r="2995" spans="2:13" x14ac:dyDescent="0.2">
      <c r="B2995" s="317"/>
      <c r="C2995" s="317"/>
      <c r="D2995" s="317"/>
      <c r="E2995" s="317"/>
      <c r="F2995" s="317"/>
      <c r="G2995" s="317"/>
      <c r="H2995" s="317"/>
      <c r="I2995" s="317"/>
      <c r="J2995" s="317"/>
      <c r="K2995" s="317"/>
      <c r="L2995" s="179"/>
      <c r="M2995" s="179"/>
    </row>
    <row r="2996" spans="2:13" x14ac:dyDescent="0.2">
      <c r="B2996" s="317"/>
      <c r="C2996" s="317"/>
      <c r="D2996" s="317"/>
      <c r="E2996" s="317"/>
      <c r="F2996" s="317"/>
      <c r="G2996" s="317"/>
      <c r="H2996" s="317"/>
      <c r="I2996" s="317"/>
      <c r="J2996" s="317"/>
      <c r="K2996" s="317"/>
      <c r="L2996" s="179"/>
      <c r="M2996" s="179"/>
    </row>
    <row r="2997" spans="2:13" x14ac:dyDescent="0.2">
      <c r="B2997" s="317"/>
      <c r="C2997" s="317"/>
      <c r="D2997" s="317"/>
      <c r="E2997" s="317"/>
      <c r="F2997" s="317"/>
      <c r="G2997" s="317"/>
      <c r="H2997" s="317"/>
      <c r="I2997" s="317"/>
      <c r="J2997" s="317"/>
      <c r="K2997" s="317"/>
      <c r="L2997" s="179"/>
      <c r="M2997" s="179"/>
    </row>
    <row r="2998" spans="2:13" x14ac:dyDescent="0.2">
      <c r="B2998" s="317"/>
      <c r="C2998" s="317"/>
      <c r="D2998" s="317"/>
      <c r="E2998" s="317"/>
      <c r="F2998" s="317"/>
      <c r="G2998" s="317"/>
      <c r="H2998" s="317"/>
      <c r="I2998" s="317"/>
      <c r="J2998" s="317"/>
      <c r="K2998" s="317"/>
      <c r="L2998" s="179"/>
      <c r="M2998" s="179"/>
    </row>
    <row r="2999" spans="2:13" x14ac:dyDescent="0.2">
      <c r="B2999" s="317"/>
      <c r="C2999" s="317"/>
      <c r="D2999" s="317"/>
      <c r="E2999" s="317"/>
      <c r="F2999" s="317"/>
      <c r="G2999" s="317"/>
      <c r="H2999" s="317"/>
      <c r="I2999" s="317"/>
      <c r="J2999" s="317"/>
      <c r="K2999" s="317"/>
      <c r="L2999" s="179"/>
      <c r="M2999" s="179"/>
    </row>
    <row r="3000" spans="2:13" x14ac:dyDescent="0.2">
      <c r="B3000" s="317"/>
      <c r="C3000" s="317"/>
      <c r="D3000" s="317"/>
      <c r="E3000" s="317"/>
      <c r="F3000" s="317"/>
      <c r="G3000" s="317"/>
      <c r="H3000" s="317"/>
      <c r="I3000" s="317"/>
      <c r="J3000" s="317"/>
      <c r="K3000" s="317"/>
      <c r="L3000" s="179"/>
      <c r="M3000" s="179"/>
    </row>
    <row r="3001" spans="2:13" x14ac:dyDescent="0.2">
      <c r="B3001" s="317"/>
      <c r="C3001" s="317"/>
      <c r="D3001" s="317"/>
      <c r="E3001" s="317"/>
      <c r="F3001" s="317"/>
      <c r="G3001" s="317"/>
      <c r="H3001" s="317"/>
      <c r="I3001" s="317"/>
      <c r="J3001" s="317"/>
      <c r="K3001" s="317"/>
      <c r="L3001" s="179"/>
      <c r="M3001" s="179"/>
    </row>
    <row r="3002" spans="2:13" x14ac:dyDescent="0.2">
      <c r="B3002" s="317"/>
      <c r="C3002" s="317"/>
      <c r="D3002" s="317"/>
      <c r="E3002" s="317"/>
      <c r="F3002" s="317"/>
      <c r="G3002" s="317"/>
      <c r="H3002" s="317"/>
      <c r="I3002" s="317"/>
      <c r="J3002" s="317"/>
      <c r="K3002" s="317"/>
      <c r="L3002" s="179"/>
      <c r="M3002" s="179"/>
    </row>
    <row r="3003" spans="2:13" x14ac:dyDescent="0.2">
      <c r="B3003" s="317"/>
      <c r="C3003" s="317"/>
      <c r="D3003" s="317"/>
      <c r="E3003" s="317"/>
      <c r="F3003" s="317"/>
      <c r="G3003" s="317"/>
      <c r="H3003" s="317"/>
      <c r="I3003" s="317"/>
      <c r="J3003" s="317"/>
      <c r="K3003" s="317"/>
      <c r="L3003" s="179"/>
      <c r="M3003" s="179"/>
    </row>
    <row r="3004" spans="2:13" x14ac:dyDescent="0.2">
      <c r="B3004" s="317"/>
      <c r="C3004" s="317"/>
      <c r="D3004" s="317"/>
      <c r="E3004" s="317"/>
      <c r="F3004" s="317"/>
      <c r="G3004" s="317"/>
      <c r="H3004" s="317"/>
      <c r="I3004" s="317"/>
      <c r="J3004" s="317"/>
      <c r="K3004" s="317"/>
      <c r="L3004" s="179"/>
      <c r="M3004" s="179"/>
    </row>
    <row r="3005" spans="2:13" x14ac:dyDescent="0.2">
      <c r="B3005" s="317"/>
      <c r="C3005" s="317"/>
      <c r="D3005" s="317"/>
      <c r="E3005" s="317"/>
      <c r="F3005" s="317"/>
      <c r="G3005" s="317"/>
      <c r="H3005" s="317"/>
      <c r="I3005" s="317"/>
      <c r="J3005" s="317"/>
      <c r="K3005" s="317"/>
      <c r="L3005" s="179"/>
      <c r="M3005" s="179"/>
    </row>
    <row r="3006" spans="2:13" x14ac:dyDescent="0.2">
      <c r="B3006" s="317"/>
      <c r="C3006" s="317"/>
      <c r="D3006" s="317"/>
      <c r="E3006" s="317"/>
      <c r="F3006" s="317"/>
      <c r="G3006" s="317"/>
      <c r="H3006" s="317"/>
      <c r="I3006" s="317"/>
      <c r="J3006" s="317"/>
      <c r="K3006" s="317"/>
      <c r="L3006" s="179"/>
      <c r="M3006" s="179"/>
    </row>
    <row r="3007" spans="2:13" x14ac:dyDescent="0.2">
      <c r="B3007" s="317"/>
      <c r="C3007" s="317"/>
      <c r="D3007" s="317"/>
      <c r="E3007" s="317"/>
      <c r="F3007" s="317"/>
      <c r="G3007" s="317"/>
      <c r="H3007" s="317"/>
      <c r="I3007" s="317"/>
      <c r="J3007" s="317"/>
      <c r="K3007" s="317"/>
      <c r="L3007" s="179"/>
      <c r="M3007" s="179"/>
    </row>
    <row r="3008" spans="2:13" x14ac:dyDescent="0.2">
      <c r="B3008" s="317"/>
      <c r="C3008" s="317"/>
      <c r="D3008" s="317"/>
      <c r="E3008" s="317"/>
      <c r="F3008" s="317"/>
      <c r="G3008" s="317"/>
      <c r="H3008" s="317"/>
      <c r="I3008" s="317"/>
      <c r="J3008" s="317"/>
      <c r="K3008" s="317"/>
      <c r="L3008" s="179"/>
      <c r="M3008" s="179"/>
    </row>
    <row r="3009" spans="2:13" x14ac:dyDescent="0.2">
      <c r="B3009" s="317"/>
      <c r="C3009" s="317"/>
      <c r="D3009" s="317"/>
      <c r="E3009" s="317"/>
      <c r="F3009" s="317"/>
      <c r="G3009" s="317"/>
      <c r="H3009" s="317"/>
      <c r="I3009" s="317"/>
      <c r="J3009" s="317"/>
      <c r="K3009" s="317"/>
      <c r="L3009" s="179"/>
      <c r="M3009" s="179"/>
    </row>
    <row r="3010" spans="2:13" x14ac:dyDescent="0.2">
      <c r="B3010" s="317"/>
      <c r="C3010" s="317"/>
      <c r="D3010" s="317"/>
      <c r="E3010" s="317"/>
      <c r="F3010" s="317"/>
      <c r="G3010" s="317"/>
      <c r="H3010" s="317"/>
      <c r="I3010" s="317"/>
      <c r="J3010" s="317"/>
      <c r="K3010" s="317"/>
      <c r="L3010" s="179"/>
      <c r="M3010" s="179"/>
    </row>
    <row r="3011" spans="2:13" x14ac:dyDescent="0.2">
      <c r="B3011" s="317"/>
      <c r="C3011" s="317"/>
      <c r="D3011" s="317"/>
      <c r="E3011" s="317"/>
      <c r="F3011" s="317"/>
      <c r="G3011" s="317"/>
      <c r="H3011" s="317"/>
      <c r="I3011" s="317"/>
      <c r="J3011" s="317"/>
      <c r="K3011" s="317"/>
      <c r="L3011" s="179"/>
      <c r="M3011" s="179"/>
    </row>
    <row r="3012" spans="2:13" x14ac:dyDescent="0.2">
      <c r="B3012" s="317"/>
      <c r="C3012" s="317"/>
      <c r="D3012" s="317"/>
      <c r="E3012" s="317"/>
      <c r="F3012" s="317"/>
      <c r="G3012" s="317"/>
      <c r="H3012" s="317"/>
      <c r="I3012" s="317"/>
      <c r="J3012" s="317"/>
      <c r="K3012" s="317"/>
      <c r="L3012" s="179"/>
      <c r="M3012" s="179"/>
    </row>
    <row r="3013" spans="2:13" x14ac:dyDescent="0.2">
      <c r="B3013" s="317"/>
      <c r="C3013" s="317"/>
      <c r="D3013" s="317"/>
      <c r="E3013" s="317"/>
      <c r="F3013" s="317"/>
      <c r="G3013" s="317"/>
      <c r="H3013" s="317"/>
      <c r="I3013" s="317"/>
      <c r="J3013" s="317"/>
      <c r="K3013" s="317"/>
      <c r="L3013" s="179"/>
      <c r="M3013" s="179"/>
    </row>
    <row r="3014" spans="2:13" x14ac:dyDescent="0.2">
      <c r="B3014" s="317"/>
      <c r="C3014" s="317"/>
      <c r="D3014" s="317"/>
      <c r="E3014" s="317"/>
      <c r="F3014" s="317"/>
      <c r="G3014" s="317"/>
      <c r="H3014" s="317"/>
      <c r="I3014" s="317"/>
      <c r="J3014" s="317"/>
      <c r="K3014" s="317"/>
      <c r="L3014" s="179"/>
      <c r="M3014" s="179"/>
    </row>
    <row r="3015" spans="2:13" x14ac:dyDescent="0.2">
      <c r="B3015" s="317"/>
      <c r="C3015" s="317"/>
      <c r="D3015" s="317"/>
      <c r="E3015" s="317"/>
      <c r="F3015" s="317"/>
      <c r="G3015" s="317"/>
      <c r="H3015" s="317"/>
      <c r="I3015" s="317"/>
      <c r="J3015" s="317"/>
      <c r="K3015" s="317"/>
      <c r="L3015" s="179"/>
      <c r="M3015" s="179"/>
    </row>
    <row r="3016" spans="2:13" x14ac:dyDescent="0.2">
      <c r="B3016" s="317"/>
      <c r="C3016" s="317"/>
      <c r="D3016" s="317"/>
      <c r="E3016" s="317"/>
      <c r="F3016" s="317"/>
      <c r="G3016" s="317"/>
      <c r="H3016" s="317"/>
      <c r="I3016" s="317"/>
      <c r="J3016" s="317"/>
      <c r="K3016" s="317"/>
      <c r="L3016" s="179"/>
      <c r="M3016" s="179"/>
    </row>
    <row r="3017" spans="2:13" x14ac:dyDescent="0.2">
      <c r="B3017" s="317"/>
      <c r="C3017" s="317"/>
      <c r="D3017" s="317"/>
      <c r="E3017" s="317"/>
      <c r="F3017" s="317"/>
      <c r="G3017" s="317"/>
      <c r="H3017" s="317"/>
      <c r="I3017" s="317"/>
      <c r="J3017" s="317"/>
      <c r="K3017" s="317"/>
      <c r="L3017" s="179"/>
      <c r="M3017" s="179"/>
    </row>
    <row r="3018" spans="2:13" x14ac:dyDescent="0.2">
      <c r="B3018" s="317"/>
      <c r="C3018" s="317"/>
      <c r="D3018" s="317"/>
      <c r="E3018" s="317"/>
      <c r="F3018" s="317"/>
      <c r="G3018" s="317"/>
      <c r="H3018" s="317"/>
      <c r="I3018" s="317"/>
      <c r="J3018" s="317"/>
      <c r="K3018" s="317"/>
      <c r="L3018" s="179"/>
      <c r="M3018" s="179"/>
    </row>
    <row r="3019" spans="2:13" x14ac:dyDescent="0.2">
      <c r="B3019" s="317"/>
      <c r="C3019" s="317"/>
      <c r="D3019" s="317"/>
      <c r="E3019" s="317"/>
      <c r="F3019" s="317"/>
      <c r="G3019" s="317"/>
      <c r="H3019" s="317"/>
      <c r="I3019" s="317"/>
      <c r="J3019" s="317"/>
      <c r="K3019" s="317"/>
      <c r="L3019" s="179"/>
      <c r="M3019" s="179"/>
    </row>
    <row r="3020" spans="2:13" x14ac:dyDescent="0.2">
      <c r="B3020" s="317"/>
      <c r="C3020" s="317"/>
      <c r="D3020" s="317"/>
      <c r="E3020" s="317"/>
      <c r="F3020" s="317"/>
      <c r="G3020" s="317"/>
      <c r="H3020" s="317"/>
      <c r="I3020" s="317"/>
      <c r="J3020" s="317"/>
      <c r="K3020" s="317"/>
      <c r="L3020" s="179"/>
      <c r="M3020" s="179"/>
    </row>
    <row r="3021" spans="2:13" x14ac:dyDescent="0.2">
      <c r="B3021" s="317"/>
      <c r="C3021" s="317"/>
      <c r="D3021" s="317"/>
      <c r="E3021" s="317"/>
      <c r="F3021" s="317"/>
      <c r="G3021" s="317"/>
      <c r="H3021" s="317"/>
      <c r="I3021" s="317"/>
      <c r="J3021" s="317"/>
      <c r="K3021" s="317"/>
      <c r="L3021" s="179"/>
      <c r="M3021" s="179"/>
    </row>
    <row r="3022" spans="2:13" x14ac:dyDescent="0.2">
      <c r="B3022" s="317"/>
      <c r="C3022" s="317"/>
      <c r="D3022" s="317"/>
      <c r="E3022" s="317"/>
      <c r="F3022" s="317"/>
      <c r="G3022" s="317"/>
      <c r="H3022" s="317"/>
      <c r="I3022" s="317"/>
      <c r="J3022" s="317"/>
      <c r="K3022" s="317"/>
      <c r="L3022" s="179"/>
      <c r="M3022" s="179"/>
    </row>
    <row r="3023" spans="2:13" x14ac:dyDescent="0.2">
      <c r="B3023" s="317"/>
      <c r="C3023" s="317"/>
      <c r="D3023" s="317"/>
      <c r="E3023" s="317"/>
      <c r="F3023" s="317"/>
      <c r="G3023" s="317"/>
      <c r="H3023" s="317"/>
      <c r="I3023" s="317"/>
      <c r="J3023" s="317"/>
      <c r="K3023" s="317"/>
      <c r="L3023" s="179"/>
      <c r="M3023" s="179"/>
    </row>
    <row r="3024" spans="2:13" x14ac:dyDescent="0.2">
      <c r="B3024" s="317"/>
      <c r="C3024" s="317"/>
      <c r="D3024" s="317"/>
      <c r="E3024" s="317"/>
      <c r="F3024" s="317"/>
      <c r="G3024" s="317"/>
      <c r="H3024" s="317"/>
      <c r="I3024" s="317"/>
      <c r="J3024" s="317"/>
      <c r="K3024" s="317"/>
      <c r="L3024" s="179"/>
      <c r="M3024" s="179"/>
    </row>
    <row r="3025" spans="2:13" x14ac:dyDescent="0.2">
      <c r="B3025" s="317"/>
      <c r="C3025" s="317"/>
      <c r="D3025" s="317"/>
      <c r="E3025" s="317"/>
      <c r="F3025" s="317"/>
      <c r="G3025" s="317"/>
      <c r="H3025" s="317"/>
      <c r="I3025" s="317"/>
      <c r="J3025" s="317"/>
      <c r="K3025" s="317"/>
      <c r="L3025" s="179"/>
      <c r="M3025" s="179"/>
    </row>
    <row r="3026" spans="2:13" x14ac:dyDescent="0.2">
      <c r="B3026" s="317"/>
      <c r="C3026" s="317"/>
      <c r="D3026" s="317"/>
      <c r="E3026" s="317"/>
      <c r="F3026" s="317"/>
      <c r="G3026" s="317"/>
      <c r="H3026" s="317"/>
      <c r="I3026" s="317"/>
      <c r="J3026" s="317"/>
      <c r="K3026" s="317"/>
      <c r="L3026" s="179"/>
      <c r="M3026" s="179"/>
    </row>
    <row r="3027" spans="2:13" x14ac:dyDescent="0.2">
      <c r="B3027" s="317"/>
      <c r="C3027" s="317"/>
      <c r="D3027" s="317"/>
      <c r="E3027" s="317"/>
      <c r="F3027" s="317"/>
      <c r="G3027" s="317"/>
      <c r="H3027" s="317"/>
      <c r="I3027" s="317"/>
      <c r="J3027" s="317"/>
      <c r="K3027" s="317"/>
      <c r="L3027" s="179"/>
      <c r="M3027" s="179"/>
    </row>
    <row r="3028" spans="2:13" x14ac:dyDescent="0.2">
      <c r="B3028" s="317"/>
      <c r="C3028" s="317"/>
      <c r="D3028" s="317"/>
      <c r="E3028" s="317"/>
      <c r="F3028" s="317"/>
      <c r="G3028" s="317"/>
      <c r="H3028" s="317"/>
      <c r="I3028" s="317"/>
      <c r="J3028" s="317"/>
      <c r="K3028" s="317"/>
      <c r="L3028" s="179"/>
      <c r="M3028" s="179"/>
    </row>
    <row r="3029" spans="2:13" x14ac:dyDescent="0.2">
      <c r="B3029" s="317"/>
      <c r="C3029" s="317"/>
      <c r="D3029" s="317"/>
      <c r="E3029" s="317"/>
      <c r="F3029" s="317"/>
      <c r="G3029" s="317"/>
      <c r="H3029" s="317"/>
      <c r="I3029" s="317"/>
      <c r="J3029" s="317"/>
      <c r="K3029" s="317"/>
      <c r="L3029" s="179"/>
      <c r="M3029" s="179"/>
    </row>
    <row r="3030" spans="2:13" x14ac:dyDescent="0.2">
      <c r="B3030" s="317"/>
      <c r="C3030" s="317"/>
      <c r="D3030" s="317"/>
      <c r="E3030" s="317"/>
      <c r="F3030" s="317"/>
      <c r="G3030" s="317"/>
      <c r="H3030" s="317"/>
      <c r="I3030" s="317"/>
      <c r="J3030" s="317"/>
      <c r="K3030" s="317"/>
      <c r="L3030" s="179"/>
      <c r="M3030" s="179"/>
    </row>
    <row r="3031" spans="2:13" x14ac:dyDescent="0.2">
      <c r="B3031" s="317"/>
      <c r="C3031" s="317"/>
      <c r="D3031" s="317"/>
      <c r="E3031" s="317"/>
      <c r="F3031" s="317"/>
      <c r="G3031" s="317"/>
      <c r="H3031" s="317"/>
      <c r="I3031" s="317"/>
      <c r="J3031" s="317"/>
      <c r="K3031" s="317"/>
      <c r="L3031" s="179"/>
      <c r="M3031" s="179"/>
    </row>
    <row r="3032" spans="2:13" x14ac:dyDescent="0.2">
      <c r="B3032" s="317"/>
      <c r="C3032" s="317"/>
      <c r="D3032" s="317"/>
      <c r="E3032" s="317"/>
      <c r="F3032" s="317"/>
      <c r="G3032" s="317"/>
      <c r="H3032" s="317"/>
      <c r="I3032" s="317"/>
      <c r="J3032" s="317"/>
      <c r="K3032" s="317"/>
      <c r="L3032" s="179"/>
      <c r="M3032" s="179"/>
    </row>
    <row r="3033" spans="2:13" x14ac:dyDescent="0.2">
      <c r="B3033" s="317"/>
      <c r="C3033" s="317"/>
      <c r="D3033" s="317"/>
      <c r="E3033" s="317"/>
      <c r="F3033" s="317"/>
      <c r="G3033" s="317"/>
      <c r="H3033" s="317"/>
      <c r="I3033" s="317"/>
      <c r="J3033" s="317"/>
      <c r="K3033" s="317"/>
      <c r="L3033" s="179"/>
      <c r="M3033" s="179"/>
    </row>
    <row r="3034" spans="2:13" x14ac:dyDescent="0.2">
      <c r="B3034" s="317"/>
      <c r="C3034" s="317"/>
      <c r="D3034" s="317"/>
      <c r="E3034" s="317"/>
      <c r="F3034" s="317"/>
      <c r="G3034" s="317"/>
      <c r="H3034" s="317"/>
      <c r="I3034" s="317"/>
      <c r="J3034" s="317"/>
      <c r="K3034" s="317"/>
      <c r="L3034" s="179"/>
      <c r="M3034" s="179"/>
    </row>
    <row r="3035" spans="2:13" x14ac:dyDescent="0.2">
      <c r="B3035" s="317"/>
      <c r="C3035" s="317"/>
      <c r="D3035" s="317"/>
      <c r="E3035" s="317"/>
      <c r="F3035" s="317"/>
      <c r="G3035" s="317"/>
      <c r="H3035" s="317"/>
      <c r="I3035" s="317"/>
      <c r="J3035" s="317"/>
      <c r="K3035" s="317"/>
      <c r="L3035" s="179"/>
      <c r="M3035" s="179"/>
    </row>
    <row r="3036" spans="2:13" x14ac:dyDescent="0.2">
      <c r="B3036" s="317"/>
      <c r="C3036" s="317"/>
      <c r="D3036" s="317"/>
      <c r="E3036" s="317"/>
      <c r="F3036" s="317"/>
      <c r="G3036" s="317"/>
      <c r="H3036" s="317"/>
      <c r="I3036" s="317"/>
      <c r="J3036" s="317"/>
      <c r="K3036" s="317"/>
      <c r="L3036" s="179"/>
      <c r="M3036" s="179"/>
    </row>
    <row r="3037" spans="2:13" x14ac:dyDescent="0.2">
      <c r="B3037" s="317"/>
      <c r="C3037" s="317"/>
      <c r="D3037" s="317"/>
      <c r="E3037" s="317"/>
      <c r="F3037" s="317"/>
      <c r="G3037" s="317"/>
      <c r="H3037" s="317"/>
      <c r="I3037" s="317"/>
      <c r="J3037" s="317"/>
      <c r="K3037" s="317"/>
      <c r="L3037" s="179"/>
      <c r="M3037" s="179"/>
    </row>
    <row r="3038" spans="2:13" x14ac:dyDescent="0.2">
      <c r="B3038" s="317"/>
      <c r="C3038" s="317"/>
      <c r="D3038" s="317"/>
      <c r="E3038" s="317"/>
      <c r="F3038" s="317"/>
      <c r="G3038" s="317"/>
      <c r="H3038" s="317"/>
      <c r="I3038" s="317"/>
      <c r="J3038" s="317"/>
      <c r="K3038" s="317"/>
      <c r="L3038" s="179"/>
      <c r="M3038" s="179"/>
    </row>
    <row r="3039" spans="2:13" x14ac:dyDescent="0.2">
      <c r="B3039" s="317"/>
      <c r="C3039" s="317"/>
      <c r="D3039" s="317"/>
      <c r="E3039" s="317"/>
      <c r="F3039" s="317"/>
      <c r="G3039" s="317"/>
      <c r="H3039" s="317"/>
      <c r="I3039" s="317"/>
      <c r="J3039" s="317"/>
      <c r="K3039" s="317"/>
      <c r="L3039" s="179"/>
      <c r="M3039" s="179"/>
    </row>
    <row r="3040" spans="2:13" x14ac:dyDescent="0.2">
      <c r="B3040" s="317"/>
      <c r="C3040" s="317"/>
      <c r="D3040" s="317"/>
      <c r="E3040" s="317"/>
      <c r="F3040" s="317"/>
      <c r="G3040" s="317"/>
      <c r="H3040" s="317"/>
      <c r="I3040" s="317"/>
      <c r="J3040" s="317"/>
      <c r="K3040" s="317"/>
      <c r="L3040" s="179"/>
      <c r="M3040" s="179"/>
    </row>
    <row r="3041" spans="2:13" x14ac:dyDescent="0.2">
      <c r="B3041" s="317"/>
      <c r="C3041" s="317"/>
      <c r="D3041" s="317"/>
      <c r="E3041" s="317"/>
      <c r="F3041" s="317"/>
      <c r="G3041" s="317"/>
      <c r="H3041" s="317"/>
      <c r="I3041" s="317"/>
      <c r="J3041" s="317"/>
      <c r="K3041" s="317"/>
      <c r="L3041" s="179"/>
      <c r="M3041" s="179"/>
    </row>
    <row r="3042" spans="2:13" x14ac:dyDescent="0.2">
      <c r="B3042" s="317"/>
      <c r="C3042" s="317"/>
      <c r="D3042" s="317"/>
      <c r="E3042" s="317"/>
      <c r="F3042" s="317"/>
      <c r="G3042" s="317"/>
      <c r="H3042" s="317"/>
      <c r="I3042" s="317"/>
      <c r="J3042" s="317"/>
      <c r="K3042" s="317"/>
      <c r="L3042" s="179"/>
      <c r="M3042" s="179"/>
    </row>
    <row r="3043" spans="2:13" x14ac:dyDescent="0.2">
      <c r="B3043" s="317"/>
      <c r="C3043" s="317"/>
      <c r="D3043" s="317"/>
      <c r="E3043" s="317"/>
      <c r="F3043" s="317"/>
      <c r="G3043" s="317"/>
      <c r="H3043" s="317"/>
      <c r="I3043" s="317"/>
      <c r="J3043" s="317"/>
      <c r="K3043" s="317"/>
      <c r="L3043" s="179"/>
      <c r="M3043" s="179"/>
    </row>
    <row r="3044" spans="2:13" x14ac:dyDescent="0.2">
      <c r="B3044" s="317"/>
      <c r="C3044" s="317"/>
      <c r="D3044" s="317"/>
      <c r="E3044" s="317"/>
      <c r="F3044" s="317"/>
      <c r="G3044" s="317"/>
      <c r="H3044" s="317"/>
      <c r="I3044" s="317"/>
      <c r="J3044" s="317"/>
      <c r="K3044" s="317"/>
      <c r="L3044" s="179"/>
      <c r="M3044" s="179"/>
    </row>
    <row r="3045" spans="2:13" x14ac:dyDescent="0.2">
      <c r="B3045" s="317"/>
      <c r="C3045" s="317"/>
      <c r="D3045" s="317"/>
      <c r="E3045" s="317"/>
      <c r="F3045" s="317"/>
      <c r="G3045" s="317"/>
      <c r="H3045" s="317"/>
      <c r="I3045" s="317"/>
      <c r="J3045" s="317"/>
      <c r="K3045" s="317"/>
      <c r="L3045" s="179"/>
      <c r="M3045" s="179"/>
    </row>
    <row r="3046" spans="2:13" x14ac:dyDescent="0.2">
      <c r="B3046" s="317"/>
      <c r="C3046" s="317"/>
      <c r="D3046" s="317"/>
      <c r="E3046" s="317"/>
      <c r="F3046" s="317"/>
      <c r="G3046" s="317"/>
      <c r="H3046" s="317"/>
      <c r="I3046" s="317"/>
      <c r="J3046" s="317"/>
      <c r="K3046" s="317"/>
      <c r="L3046" s="179"/>
      <c r="M3046" s="179"/>
    </row>
    <row r="3047" spans="2:13" x14ac:dyDescent="0.2">
      <c r="B3047" s="317"/>
      <c r="C3047" s="317"/>
      <c r="D3047" s="317"/>
      <c r="E3047" s="317"/>
      <c r="F3047" s="317"/>
      <c r="G3047" s="317"/>
      <c r="H3047" s="317"/>
      <c r="I3047" s="317"/>
      <c r="J3047" s="317"/>
      <c r="K3047" s="317"/>
      <c r="L3047" s="179"/>
      <c r="M3047" s="179"/>
    </row>
    <row r="3048" spans="2:13" x14ac:dyDescent="0.2">
      <c r="B3048" s="317"/>
      <c r="C3048" s="317"/>
      <c r="D3048" s="317"/>
      <c r="E3048" s="317"/>
      <c r="F3048" s="317"/>
      <c r="G3048" s="317"/>
      <c r="H3048" s="317"/>
      <c r="I3048" s="317"/>
      <c r="J3048" s="317"/>
      <c r="K3048" s="317"/>
      <c r="L3048" s="179"/>
      <c r="M3048" s="179"/>
    </row>
    <row r="3049" spans="2:13" x14ac:dyDescent="0.2">
      <c r="B3049" s="317"/>
      <c r="C3049" s="317"/>
      <c r="D3049" s="317"/>
      <c r="E3049" s="317"/>
      <c r="F3049" s="317"/>
      <c r="G3049" s="317"/>
      <c r="H3049" s="317"/>
      <c r="I3049" s="317"/>
      <c r="J3049" s="317"/>
      <c r="K3049" s="317"/>
      <c r="L3049" s="179"/>
      <c r="M3049" s="179"/>
    </row>
    <row r="3050" spans="2:13" x14ac:dyDescent="0.2">
      <c r="B3050" s="317"/>
      <c r="C3050" s="317"/>
      <c r="D3050" s="317"/>
      <c r="E3050" s="317"/>
      <c r="F3050" s="317"/>
      <c r="G3050" s="317"/>
      <c r="H3050" s="317"/>
      <c r="I3050" s="317"/>
      <c r="J3050" s="317"/>
      <c r="K3050" s="317"/>
      <c r="L3050" s="179"/>
      <c r="M3050" s="179"/>
    </row>
    <row r="3051" spans="2:13" x14ac:dyDescent="0.2">
      <c r="B3051" s="317"/>
      <c r="C3051" s="317"/>
      <c r="D3051" s="317"/>
      <c r="E3051" s="317"/>
      <c r="F3051" s="317"/>
      <c r="G3051" s="317"/>
      <c r="H3051" s="317"/>
      <c r="I3051" s="317"/>
      <c r="J3051" s="317"/>
      <c r="K3051" s="317"/>
      <c r="L3051" s="179"/>
      <c r="M3051" s="179"/>
    </row>
    <row r="3052" spans="2:13" x14ac:dyDescent="0.2">
      <c r="B3052" s="317"/>
      <c r="C3052" s="317"/>
      <c r="D3052" s="317"/>
      <c r="E3052" s="317"/>
      <c r="F3052" s="317"/>
      <c r="G3052" s="317"/>
      <c r="H3052" s="317"/>
      <c r="I3052" s="317"/>
      <c r="J3052" s="317"/>
      <c r="K3052" s="317"/>
      <c r="L3052" s="179"/>
      <c r="M3052" s="179"/>
    </row>
    <row r="3053" spans="2:13" x14ac:dyDescent="0.2">
      <c r="B3053" s="317"/>
      <c r="C3053" s="317"/>
      <c r="D3053" s="317"/>
      <c r="E3053" s="317"/>
      <c r="F3053" s="317"/>
      <c r="G3053" s="317"/>
      <c r="H3053" s="317"/>
      <c r="I3053" s="317"/>
      <c r="J3053" s="317"/>
      <c r="K3053" s="317"/>
      <c r="L3053" s="179"/>
      <c r="M3053" s="179"/>
    </row>
    <row r="3054" spans="2:13" x14ac:dyDescent="0.2">
      <c r="B3054" s="317"/>
      <c r="C3054" s="317"/>
      <c r="D3054" s="317"/>
      <c r="E3054" s="317"/>
      <c r="F3054" s="317"/>
      <c r="G3054" s="317"/>
      <c r="H3054" s="317"/>
      <c r="I3054" s="317"/>
      <c r="J3054" s="317"/>
      <c r="K3054" s="317"/>
      <c r="L3054" s="179"/>
      <c r="M3054" s="179"/>
    </row>
    <row r="3055" spans="2:13" x14ac:dyDescent="0.2">
      <c r="B3055" s="317"/>
      <c r="C3055" s="317"/>
      <c r="D3055" s="317"/>
      <c r="E3055" s="317"/>
      <c r="F3055" s="317"/>
      <c r="G3055" s="317"/>
      <c r="H3055" s="317"/>
      <c r="I3055" s="317"/>
      <c r="J3055" s="317"/>
      <c r="K3055" s="317"/>
      <c r="L3055" s="179"/>
      <c r="M3055" s="179"/>
    </row>
    <row r="3056" spans="2:13" x14ac:dyDescent="0.2">
      <c r="B3056" s="317"/>
      <c r="C3056" s="317"/>
      <c r="D3056" s="317"/>
      <c r="E3056" s="317"/>
      <c r="F3056" s="317"/>
      <c r="G3056" s="317"/>
      <c r="H3056" s="317"/>
      <c r="I3056" s="317"/>
      <c r="J3056" s="317"/>
      <c r="K3056" s="317"/>
      <c r="L3056" s="179"/>
      <c r="M3056" s="179"/>
    </row>
    <row r="3057" spans="2:13" x14ac:dyDescent="0.2">
      <c r="B3057" s="317"/>
      <c r="C3057" s="317"/>
      <c r="D3057" s="317"/>
      <c r="E3057" s="317"/>
      <c r="F3057" s="317"/>
      <c r="G3057" s="317"/>
      <c r="H3057" s="317"/>
      <c r="I3057" s="317"/>
      <c r="J3057" s="317"/>
      <c r="K3057" s="317"/>
      <c r="L3057" s="179"/>
      <c r="M3057" s="179"/>
    </row>
    <row r="3058" spans="2:13" x14ac:dyDescent="0.2">
      <c r="B3058" s="317"/>
      <c r="C3058" s="317"/>
      <c r="D3058" s="317"/>
      <c r="E3058" s="317"/>
      <c r="F3058" s="317"/>
      <c r="G3058" s="317"/>
      <c r="H3058" s="317"/>
      <c r="I3058" s="317"/>
      <c r="J3058" s="317"/>
      <c r="K3058" s="317"/>
      <c r="L3058" s="179"/>
      <c r="M3058" s="179"/>
    </row>
    <row r="3059" spans="2:13" x14ac:dyDescent="0.2">
      <c r="B3059" s="317"/>
      <c r="C3059" s="317"/>
      <c r="D3059" s="317"/>
      <c r="E3059" s="317"/>
      <c r="F3059" s="317"/>
      <c r="G3059" s="317"/>
      <c r="H3059" s="317"/>
      <c r="I3059" s="317"/>
      <c r="J3059" s="317"/>
      <c r="K3059" s="317"/>
      <c r="L3059" s="179"/>
      <c r="M3059" s="179"/>
    </row>
    <row r="3060" spans="2:13" x14ac:dyDescent="0.2">
      <c r="B3060" s="317"/>
      <c r="C3060" s="317"/>
      <c r="D3060" s="317"/>
      <c r="E3060" s="317"/>
      <c r="F3060" s="317"/>
      <c r="G3060" s="317"/>
      <c r="H3060" s="317"/>
      <c r="I3060" s="317"/>
      <c r="J3060" s="317"/>
      <c r="K3060" s="317"/>
      <c r="L3060" s="179"/>
      <c r="M3060" s="179"/>
    </row>
    <row r="3061" spans="2:13" x14ac:dyDescent="0.2">
      <c r="B3061" s="317"/>
      <c r="C3061" s="317"/>
      <c r="D3061" s="317"/>
      <c r="E3061" s="317"/>
      <c r="F3061" s="317"/>
      <c r="G3061" s="317"/>
      <c r="H3061" s="317"/>
      <c r="I3061" s="317"/>
      <c r="J3061" s="317"/>
      <c r="K3061" s="317"/>
      <c r="L3061" s="179"/>
      <c r="M3061" s="179"/>
    </row>
    <row r="3062" spans="2:13" x14ac:dyDescent="0.2">
      <c r="B3062" s="317"/>
      <c r="C3062" s="317"/>
      <c r="D3062" s="317"/>
      <c r="E3062" s="317"/>
      <c r="F3062" s="317"/>
      <c r="G3062" s="317"/>
      <c r="H3062" s="317"/>
      <c r="I3062" s="317"/>
      <c r="J3062" s="317"/>
      <c r="K3062" s="317"/>
      <c r="L3062" s="179"/>
      <c r="M3062" s="179"/>
    </row>
    <row r="3063" spans="2:13" x14ac:dyDescent="0.2">
      <c r="B3063" s="317"/>
      <c r="C3063" s="317"/>
      <c r="D3063" s="317"/>
      <c r="E3063" s="317"/>
      <c r="F3063" s="317"/>
      <c r="G3063" s="317"/>
      <c r="H3063" s="317"/>
      <c r="I3063" s="317"/>
      <c r="J3063" s="317"/>
      <c r="K3063" s="317"/>
      <c r="L3063" s="179"/>
      <c r="M3063" s="179"/>
    </row>
    <row r="3064" spans="2:13" x14ac:dyDescent="0.2">
      <c r="B3064" s="317"/>
      <c r="C3064" s="317"/>
      <c r="D3064" s="317"/>
      <c r="E3064" s="317"/>
      <c r="F3064" s="317"/>
      <c r="G3064" s="317"/>
      <c r="H3064" s="317"/>
      <c r="I3064" s="317"/>
      <c r="J3064" s="317"/>
      <c r="K3064" s="317"/>
      <c r="L3064" s="179"/>
      <c r="M3064" s="179"/>
    </row>
    <row r="3065" spans="2:13" x14ac:dyDescent="0.2">
      <c r="B3065" s="317"/>
      <c r="C3065" s="317"/>
      <c r="D3065" s="317"/>
      <c r="E3065" s="317"/>
      <c r="F3065" s="317"/>
      <c r="G3065" s="317"/>
      <c r="H3065" s="317"/>
      <c r="I3065" s="317"/>
      <c r="J3065" s="317"/>
      <c r="K3065" s="317"/>
      <c r="L3065" s="179"/>
      <c r="M3065" s="179"/>
    </row>
    <row r="3066" spans="2:13" x14ac:dyDescent="0.2">
      <c r="B3066" s="317"/>
      <c r="C3066" s="317"/>
      <c r="D3066" s="317"/>
      <c r="E3066" s="317"/>
      <c r="F3066" s="317"/>
      <c r="G3066" s="317"/>
      <c r="H3066" s="317"/>
      <c r="I3066" s="317"/>
      <c r="J3066" s="317"/>
      <c r="K3066" s="317"/>
      <c r="L3066" s="179"/>
      <c r="M3066" s="179"/>
    </row>
    <row r="3067" spans="2:13" x14ac:dyDescent="0.2">
      <c r="B3067" s="317"/>
      <c r="C3067" s="317"/>
      <c r="D3067" s="317"/>
      <c r="E3067" s="317"/>
      <c r="F3067" s="317"/>
      <c r="G3067" s="317"/>
      <c r="H3067" s="317"/>
      <c r="I3067" s="317"/>
      <c r="J3067" s="317"/>
      <c r="K3067" s="317"/>
      <c r="L3067" s="179"/>
      <c r="M3067" s="179"/>
    </row>
    <row r="3068" spans="2:13" x14ac:dyDescent="0.2">
      <c r="B3068" s="317"/>
      <c r="C3068" s="317"/>
      <c r="D3068" s="317"/>
      <c r="E3068" s="317"/>
      <c r="F3068" s="317"/>
      <c r="G3068" s="317"/>
      <c r="H3068" s="317"/>
      <c r="I3068" s="317"/>
      <c r="J3068" s="317"/>
      <c r="K3068" s="317"/>
      <c r="L3068" s="179"/>
      <c r="M3068" s="179"/>
    </row>
    <row r="3069" spans="2:13" x14ac:dyDescent="0.2">
      <c r="B3069" s="317"/>
      <c r="C3069" s="317"/>
      <c r="D3069" s="317"/>
      <c r="E3069" s="317"/>
      <c r="F3069" s="317"/>
      <c r="G3069" s="317"/>
      <c r="H3069" s="317"/>
      <c r="I3069" s="317"/>
      <c r="J3069" s="317"/>
      <c r="K3069" s="317"/>
      <c r="L3069" s="179"/>
      <c r="M3069" s="179"/>
    </row>
    <row r="3070" spans="2:13" x14ac:dyDescent="0.2">
      <c r="B3070" s="317"/>
      <c r="C3070" s="317"/>
      <c r="D3070" s="317"/>
      <c r="E3070" s="317"/>
      <c r="F3070" s="317"/>
      <c r="G3070" s="317"/>
      <c r="H3070" s="317"/>
      <c r="I3070" s="317"/>
      <c r="J3070" s="317"/>
      <c r="K3070" s="317"/>
      <c r="L3070" s="179"/>
      <c r="M3070" s="179"/>
    </row>
    <row r="3071" spans="2:13" x14ac:dyDescent="0.2">
      <c r="B3071" s="317"/>
      <c r="C3071" s="317"/>
      <c r="D3071" s="317"/>
      <c r="E3071" s="317"/>
      <c r="F3071" s="317"/>
      <c r="G3071" s="317"/>
      <c r="H3071" s="317"/>
      <c r="I3071" s="317"/>
      <c r="J3071" s="317"/>
      <c r="K3071" s="317"/>
      <c r="L3071" s="179"/>
      <c r="M3071" s="179"/>
    </row>
    <row r="3072" spans="2:13" x14ac:dyDescent="0.2">
      <c r="B3072" s="317"/>
      <c r="C3072" s="317"/>
      <c r="D3072" s="317"/>
      <c r="E3072" s="317"/>
      <c r="F3072" s="317"/>
      <c r="G3072" s="317"/>
      <c r="H3072" s="317"/>
      <c r="I3072" s="317"/>
      <c r="J3072" s="317"/>
      <c r="K3072" s="317"/>
      <c r="L3072" s="179"/>
      <c r="M3072" s="179"/>
    </row>
    <row r="3073" spans="2:13" x14ac:dyDescent="0.2">
      <c r="B3073" s="317"/>
      <c r="C3073" s="317"/>
      <c r="D3073" s="317"/>
      <c r="E3073" s="317"/>
      <c r="F3073" s="317"/>
      <c r="G3073" s="317"/>
      <c r="H3073" s="317"/>
      <c r="I3073" s="317"/>
      <c r="J3073" s="317"/>
      <c r="K3073" s="317"/>
      <c r="L3073" s="179"/>
      <c r="M3073" s="179"/>
    </row>
    <row r="3074" spans="2:13" x14ac:dyDescent="0.2">
      <c r="B3074" s="317"/>
      <c r="C3074" s="317"/>
      <c r="D3074" s="317"/>
      <c r="E3074" s="317"/>
      <c r="F3074" s="317"/>
      <c r="G3074" s="317"/>
      <c r="H3074" s="317"/>
      <c r="I3074" s="317"/>
      <c r="J3074" s="317"/>
      <c r="K3074" s="317"/>
      <c r="L3074" s="179"/>
      <c r="M3074" s="179"/>
    </row>
    <row r="3075" spans="2:13" x14ac:dyDescent="0.2">
      <c r="B3075" s="317"/>
      <c r="C3075" s="317"/>
      <c r="D3075" s="317"/>
      <c r="E3075" s="317"/>
      <c r="F3075" s="317"/>
      <c r="G3075" s="317"/>
      <c r="H3075" s="317"/>
      <c r="I3075" s="317"/>
      <c r="J3075" s="317"/>
      <c r="K3075" s="317"/>
      <c r="L3075" s="179"/>
      <c r="M3075" s="179"/>
    </row>
    <row r="3076" spans="2:13" x14ac:dyDescent="0.2">
      <c r="B3076" s="317"/>
      <c r="C3076" s="317"/>
      <c r="D3076" s="317"/>
      <c r="E3076" s="317"/>
      <c r="F3076" s="317"/>
      <c r="G3076" s="317"/>
      <c r="H3076" s="317"/>
      <c r="I3076" s="317"/>
      <c r="J3076" s="317"/>
      <c r="K3076" s="317"/>
      <c r="L3076" s="179"/>
      <c r="M3076" s="179"/>
    </row>
    <row r="3077" spans="2:13" x14ac:dyDescent="0.2">
      <c r="B3077" s="317"/>
      <c r="C3077" s="317"/>
      <c r="D3077" s="317"/>
      <c r="E3077" s="317"/>
      <c r="F3077" s="317"/>
      <c r="G3077" s="317"/>
      <c r="H3077" s="317"/>
      <c r="I3077" s="317"/>
      <c r="J3077" s="317"/>
      <c r="K3077" s="317"/>
      <c r="L3077" s="179"/>
      <c r="M3077" s="179"/>
    </row>
    <row r="3078" spans="2:13" x14ac:dyDescent="0.2">
      <c r="B3078" s="317"/>
      <c r="C3078" s="317"/>
      <c r="D3078" s="317"/>
      <c r="E3078" s="317"/>
      <c r="F3078" s="317"/>
      <c r="G3078" s="317"/>
      <c r="H3078" s="317"/>
      <c r="I3078" s="317"/>
      <c r="J3078" s="317"/>
      <c r="K3078" s="317"/>
      <c r="L3078" s="179"/>
      <c r="M3078" s="179"/>
    </row>
    <row r="3079" spans="2:13" x14ac:dyDescent="0.2">
      <c r="B3079" s="317"/>
      <c r="C3079" s="317"/>
      <c r="D3079" s="317"/>
      <c r="E3079" s="317"/>
      <c r="F3079" s="317"/>
      <c r="G3079" s="317"/>
      <c r="H3079" s="317"/>
      <c r="I3079" s="317"/>
      <c r="J3079" s="317"/>
      <c r="K3079" s="317"/>
      <c r="L3079" s="179"/>
      <c r="M3079" s="179"/>
    </row>
    <row r="3080" spans="2:13" x14ac:dyDescent="0.2">
      <c r="B3080" s="317"/>
      <c r="C3080" s="317"/>
      <c r="D3080" s="317"/>
      <c r="E3080" s="317"/>
      <c r="F3080" s="317"/>
      <c r="G3080" s="317"/>
      <c r="H3080" s="317"/>
      <c r="I3080" s="317"/>
      <c r="J3080" s="317"/>
      <c r="K3080" s="317"/>
      <c r="L3080" s="179"/>
      <c r="M3080" s="179"/>
    </row>
    <row r="3081" spans="2:13" x14ac:dyDescent="0.2">
      <c r="B3081" s="317"/>
      <c r="C3081" s="317"/>
      <c r="D3081" s="317"/>
      <c r="E3081" s="317"/>
      <c r="F3081" s="317"/>
      <c r="G3081" s="317"/>
      <c r="H3081" s="317"/>
      <c r="I3081" s="317"/>
      <c r="J3081" s="317"/>
      <c r="K3081" s="317"/>
      <c r="L3081" s="179"/>
      <c r="M3081" s="179"/>
    </row>
    <row r="3082" spans="2:13" x14ac:dyDescent="0.2">
      <c r="B3082" s="317"/>
      <c r="C3082" s="317"/>
      <c r="D3082" s="317"/>
      <c r="E3082" s="317"/>
      <c r="F3082" s="317"/>
      <c r="G3082" s="317"/>
      <c r="H3082" s="317"/>
      <c r="I3082" s="317"/>
      <c r="J3082" s="317"/>
      <c r="K3082" s="317"/>
      <c r="L3082" s="179"/>
      <c r="M3082" s="179"/>
    </row>
    <row r="3083" spans="2:13" x14ac:dyDescent="0.2">
      <c r="B3083" s="317"/>
      <c r="C3083" s="317"/>
      <c r="D3083" s="317"/>
      <c r="E3083" s="317"/>
      <c r="F3083" s="317"/>
      <c r="G3083" s="317"/>
      <c r="H3083" s="317"/>
      <c r="I3083" s="317"/>
      <c r="J3083" s="317"/>
      <c r="K3083" s="317"/>
      <c r="L3083" s="179"/>
      <c r="M3083" s="179"/>
    </row>
    <row r="3084" spans="2:13" x14ac:dyDescent="0.2">
      <c r="B3084" s="317"/>
      <c r="C3084" s="317"/>
      <c r="D3084" s="317"/>
      <c r="E3084" s="317"/>
      <c r="F3084" s="317"/>
      <c r="G3084" s="317"/>
      <c r="H3084" s="317"/>
      <c r="I3084" s="317"/>
      <c r="J3084" s="317"/>
      <c r="K3084" s="317"/>
      <c r="L3084" s="179"/>
      <c r="M3084" s="179"/>
    </row>
    <row r="3085" spans="2:13" x14ac:dyDescent="0.2">
      <c r="B3085" s="317"/>
      <c r="C3085" s="317"/>
      <c r="D3085" s="317"/>
      <c r="E3085" s="317"/>
      <c r="F3085" s="317"/>
      <c r="G3085" s="317"/>
      <c r="H3085" s="317"/>
      <c r="I3085" s="317"/>
      <c r="J3085" s="317"/>
      <c r="K3085" s="317"/>
      <c r="L3085" s="179"/>
      <c r="M3085" s="179"/>
    </row>
    <row r="3086" spans="2:13" x14ac:dyDescent="0.2">
      <c r="B3086" s="317"/>
      <c r="C3086" s="317"/>
      <c r="D3086" s="317"/>
      <c r="E3086" s="317"/>
      <c r="F3086" s="317"/>
      <c r="G3086" s="317"/>
      <c r="H3086" s="317"/>
      <c r="I3086" s="317"/>
      <c r="J3086" s="317"/>
      <c r="K3086" s="317"/>
      <c r="L3086" s="179"/>
      <c r="M3086" s="179"/>
    </row>
    <row r="3087" spans="2:13" x14ac:dyDescent="0.2">
      <c r="B3087" s="317"/>
      <c r="C3087" s="317"/>
      <c r="D3087" s="317"/>
      <c r="E3087" s="317"/>
      <c r="F3087" s="317"/>
      <c r="G3087" s="317"/>
      <c r="H3087" s="317"/>
      <c r="I3087" s="317"/>
      <c r="J3087" s="317"/>
      <c r="K3087" s="317"/>
      <c r="L3087" s="179"/>
      <c r="M3087" s="179"/>
    </row>
    <row r="3088" spans="2:13" x14ac:dyDescent="0.2">
      <c r="B3088" s="317"/>
      <c r="C3088" s="317"/>
      <c r="D3088" s="317"/>
      <c r="E3088" s="317"/>
      <c r="F3088" s="317"/>
      <c r="G3088" s="317"/>
      <c r="H3088" s="317"/>
      <c r="I3088" s="317"/>
      <c r="J3088" s="317"/>
      <c r="K3088" s="317"/>
      <c r="L3088" s="179"/>
      <c r="M3088" s="179"/>
    </row>
    <row r="3089" spans="2:13" x14ac:dyDescent="0.2">
      <c r="B3089" s="317"/>
      <c r="C3089" s="317"/>
      <c r="D3089" s="317"/>
      <c r="E3089" s="317"/>
      <c r="F3089" s="317"/>
      <c r="G3089" s="317"/>
      <c r="H3089" s="317"/>
      <c r="I3089" s="317"/>
      <c r="J3089" s="317"/>
      <c r="K3089" s="317"/>
      <c r="L3089" s="179"/>
      <c r="M3089" s="179"/>
    </row>
    <row r="3090" spans="2:13" x14ac:dyDescent="0.2">
      <c r="B3090" s="317"/>
      <c r="C3090" s="317"/>
      <c r="D3090" s="317"/>
      <c r="E3090" s="317"/>
      <c r="F3090" s="317"/>
      <c r="G3090" s="317"/>
      <c r="H3090" s="317"/>
      <c r="I3090" s="317"/>
      <c r="J3090" s="317"/>
      <c r="K3090" s="317"/>
      <c r="L3090" s="179"/>
      <c r="M3090" s="179"/>
    </row>
    <row r="3091" spans="2:13" x14ac:dyDescent="0.2">
      <c r="B3091" s="317"/>
      <c r="C3091" s="317"/>
      <c r="D3091" s="317"/>
      <c r="E3091" s="317"/>
      <c r="F3091" s="317"/>
      <c r="G3091" s="317"/>
      <c r="H3091" s="317"/>
      <c r="I3091" s="317"/>
      <c r="J3091" s="317"/>
      <c r="K3091" s="317"/>
      <c r="L3091" s="179"/>
      <c r="M3091" s="179"/>
    </row>
    <row r="3092" spans="2:13" x14ac:dyDescent="0.2">
      <c r="B3092" s="317"/>
      <c r="C3092" s="317"/>
      <c r="D3092" s="317"/>
      <c r="E3092" s="317"/>
      <c r="F3092" s="317"/>
      <c r="G3092" s="317"/>
      <c r="H3092" s="317"/>
      <c r="I3092" s="317"/>
      <c r="J3092" s="317"/>
      <c r="K3092" s="317"/>
      <c r="L3092" s="179"/>
      <c r="M3092" s="179"/>
    </row>
    <row r="3093" spans="2:13" x14ac:dyDescent="0.2">
      <c r="B3093" s="317"/>
      <c r="C3093" s="317"/>
      <c r="D3093" s="317"/>
      <c r="E3093" s="317"/>
      <c r="F3093" s="317"/>
      <c r="G3093" s="317"/>
      <c r="H3093" s="317"/>
      <c r="I3093" s="317"/>
      <c r="J3093" s="317"/>
      <c r="K3093" s="317"/>
      <c r="L3093" s="179"/>
      <c r="M3093" s="179"/>
    </row>
    <row r="3094" spans="2:13" x14ac:dyDescent="0.2">
      <c r="B3094" s="317"/>
      <c r="C3094" s="317"/>
      <c r="D3094" s="317"/>
      <c r="E3094" s="317"/>
      <c r="F3094" s="317"/>
      <c r="G3094" s="317"/>
      <c r="H3094" s="317"/>
      <c r="I3094" s="317"/>
      <c r="J3094" s="317"/>
      <c r="K3094" s="317"/>
      <c r="L3094" s="179"/>
      <c r="M3094" s="179"/>
    </row>
    <row r="3095" spans="2:13" x14ac:dyDescent="0.2">
      <c r="B3095" s="317"/>
      <c r="C3095" s="317"/>
      <c r="D3095" s="317"/>
      <c r="E3095" s="317"/>
      <c r="F3095" s="317"/>
      <c r="G3095" s="317"/>
      <c r="H3095" s="317"/>
      <c r="I3095" s="317"/>
      <c r="J3095" s="317"/>
      <c r="K3095" s="317"/>
      <c r="L3095" s="179"/>
      <c r="M3095" s="179"/>
    </row>
    <row r="3096" spans="2:13" x14ac:dyDescent="0.2">
      <c r="B3096" s="317"/>
      <c r="C3096" s="317"/>
      <c r="D3096" s="317"/>
      <c r="E3096" s="317"/>
      <c r="F3096" s="317"/>
      <c r="G3096" s="317"/>
      <c r="H3096" s="317"/>
      <c r="I3096" s="317"/>
      <c r="J3096" s="317"/>
      <c r="K3096" s="317"/>
      <c r="L3096" s="179"/>
      <c r="M3096" s="179"/>
    </row>
    <row r="3097" spans="2:13" x14ac:dyDescent="0.2">
      <c r="B3097" s="317"/>
      <c r="C3097" s="317"/>
      <c r="D3097" s="317"/>
      <c r="E3097" s="317"/>
      <c r="F3097" s="317"/>
      <c r="G3097" s="317"/>
      <c r="H3097" s="317"/>
      <c r="I3097" s="317"/>
      <c r="J3097" s="317"/>
      <c r="K3097" s="317"/>
      <c r="L3097" s="179"/>
      <c r="M3097" s="179"/>
    </row>
    <row r="3098" spans="2:13" x14ac:dyDescent="0.2">
      <c r="B3098" s="317"/>
      <c r="C3098" s="317"/>
      <c r="D3098" s="317"/>
      <c r="E3098" s="317"/>
      <c r="F3098" s="317"/>
      <c r="G3098" s="317"/>
      <c r="H3098" s="317"/>
      <c r="I3098" s="317"/>
      <c r="J3098" s="317"/>
      <c r="K3098" s="317"/>
      <c r="L3098" s="179"/>
      <c r="M3098" s="179"/>
    </row>
    <row r="3099" spans="2:13" x14ac:dyDescent="0.2">
      <c r="B3099" s="317"/>
      <c r="C3099" s="317"/>
      <c r="D3099" s="317"/>
      <c r="E3099" s="317"/>
      <c r="F3099" s="317"/>
      <c r="G3099" s="317"/>
      <c r="H3099" s="317"/>
      <c r="I3099" s="317"/>
      <c r="J3099" s="317"/>
      <c r="K3099" s="317"/>
      <c r="L3099" s="179"/>
      <c r="M3099" s="179"/>
    </row>
    <row r="3100" spans="2:13" x14ac:dyDescent="0.2">
      <c r="B3100" s="317"/>
      <c r="C3100" s="317"/>
      <c r="D3100" s="317"/>
      <c r="E3100" s="317"/>
      <c r="F3100" s="317"/>
      <c r="G3100" s="317"/>
      <c r="H3100" s="317"/>
      <c r="I3100" s="317"/>
      <c r="J3100" s="317"/>
      <c r="K3100" s="317"/>
      <c r="L3100" s="179"/>
      <c r="M3100" s="179"/>
    </row>
    <row r="3101" spans="2:13" x14ac:dyDescent="0.2">
      <c r="B3101" s="317"/>
      <c r="C3101" s="317"/>
      <c r="D3101" s="317"/>
      <c r="E3101" s="317"/>
      <c r="F3101" s="317"/>
      <c r="G3101" s="317"/>
      <c r="H3101" s="317"/>
      <c r="I3101" s="317"/>
      <c r="J3101" s="317"/>
      <c r="K3101" s="317"/>
      <c r="L3101" s="179"/>
      <c r="M3101" s="179"/>
    </row>
    <row r="3102" spans="2:13" x14ac:dyDescent="0.2">
      <c r="B3102" s="317"/>
      <c r="C3102" s="317"/>
      <c r="D3102" s="317"/>
      <c r="E3102" s="317"/>
      <c r="F3102" s="317"/>
      <c r="G3102" s="317"/>
      <c r="H3102" s="317"/>
      <c r="I3102" s="317"/>
      <c r="J3102" s="317"/>
      <c r="K3102" s="317"/>
      <c r="L3102" s="179"/>
      <c r="M3102" s="179"/>
    </row>
    <row r="3103" spans="2:13" x14ac:dyDescent="0.2">
      <c r="B3103" s="317"/>
      <c r="C3103" s="317"/>
      <c r="D3103" s="317"/>
      <c r="E3103" s="317"/>
      <c r="F3103" s="317"/>
      <c r="G3103" s="317"/>
      <c r="H3103" s="317"/>
      <c r="I3103" s="317"/>
      <c r="J3103" s="317"/>
      <c r="K3103" s="317"/>
      <c r="L3103" s="179"/>
      <c r="M3103" s="179"/>
    </row>
    <row r="3104" spans="2:13" x14ac:dyDescent="0.2">
      <c r="B3104" s="317"/>
      <c r="C3104" s="317"/>
      <c r="D3104" s="317"/>
      <c r="E3104" s="317"/>
      <c r="F3104" s="317"/>
      <c r="G3104" s="317"/>
      <c r="H3104" s="317"/>
      <c r="I3104" s="317"/>
      <c r="J3104" s="317"/>
      <c r="K3104" s="317"/>
      <c r="L3104" s="179"/>
      <c r="M3104" s="179"/>
    </row>
    <row r="3105" spans="2:13" x14ac:dyDescent="0.2">
      <c r="B3105" s="317"/>
      <c r="C3105" s="317"/>
      <c r="D3105" s="317"/>
      <c r="E3105" s="317"/>
      <c r="F3105" s="317"/>
      <c r="G3105" s="317"/>
      <c r="H3105" s="317"/>
      <c r="I3105" s="317"/>
      <c r="J3105" s="317"/>
      <c r="K3105" s="317"/>
      <c r="L3105" s="179"/>
      <c r="M3105" s="179"/>
    </row>
    <row r="3106" spans="2:13" x14ac:dyDescent="0.2">
      <c r="B3106" s="317"/>
      <c r="C3106" s="317"/>
      <c r="D3106" s="317"/>
      <c r="E3106" s="317"/>
      <c r="F3106" s="317"/>
      <c r="G3106" s="317"/>
      <c r="H3106" s="317"/>
      <c r="I3106" s="317"/>
      <c r="J3106" s="317"/>
      <c r="K3106" s="317"/>
      <c r="L3106" s="179"/>
      <c r="M3106" s="179"/>
    </row>
    <row r="3107" spans="2:13" x14ac:dyDescent="0.2">
      <c r="B3107" s="317"/>
      <c r="C3107" s="317"/>
      <c r="D3107" s="317"/>
      <c r="E3107" s="317"/>
      <c r="F3107" s="317"/>
      <c r="G3107" s="317"/>
      <c r="H3107" s="317"/>
      <c r="I3107" s="317"/>
      <c r="J3107" s="317"/>
      <c r="K3107" s="317"/>
      <c r="L3107" s="179"/>
      <c r="M3107" s="179"/>
    </row>
    <row r="3108" spans="2:13" x14ac:dyDescent="0.2">
      <c r="B3108" s="317"/>
      <c r="C3108" s="317"/>
      <c r="D3108" s="317"/>
      <c r="E3108" s="317"/>
      <c r="F3108" s="317"/>
      <c r="G3108" s="317"/>
      <c r="H3108" s="317"/>
      <c r="I3108" s="317"/>
      <c r="J3108" s="317"/>
      <c r="K3108" s="317"/>
      <c r="L3108" s="179"/>
      <c r="M3108" s="179"/>
    </row>
    <row r="3109" spans="2:13" x14ac:dyDescent="0.2">
      <c r="B3109" s="317"/>
      <c r="C3109" s="317"/>
      <c r="D3109" s="317"/>
      <c r="E3109" s="317"/>
      <c r="F3109" s="317"/>
      <c r="G3109" s="317"/>
      <c r="H3109" s="317"/>
      <c r="I3109" s="317"/>
      <c r="J3109" s="317"/>
      <c r="K3109" s="317"/>
      <c r="L3109" s="179"/>
      <c r="M3109" s="179"/>
    </row>
    <row r="3110" spans="2:13" x14ac:dyDescent="0.2">
      <c r="B3110" s="317"/>
      <c r="C3110" s="317"/>
      <c r="D3110" s="317"/>
      <c r="E3110" s="317"/>
      <c r="F3110" s="317"/>
      <c r="G3110" s="317"/>
      <c r="H3110" s="317"/>
      <c r="I3110" s="317"/>
      <c r="J3110" s="317"/>
      <c r="K3110" s="317"/>
      <c r="L3110" s="179"/>
      <c r="M3110" s="179"/>
    </row>
    <row r="3111" spans="2:13" x14ac:dyDescent="0.2">
      <c r="B3111" s="317"/>
      <c r="C3111" s="317"/>
      <c r="D3111" s="317"/>
      <c r="E3111" s="317"/>
      <c r="F3111" s="317"/>
      <c r="G3111" s="317"/>
      <c r="H3111" s="317"/>
      <c r="I3111" s="317"/>
      <c r="J3111" s="317"/>
      <c r="K3111" s="317"/>
      <c r="L3111" s="179"/>
      <c r="M3111" s="179"/>
    </row>
    <row r="3112" spans="2:13" x14ac:dyDescent="0.2">
      <c r="B3112" s="317"/>
      <c r="C3112" s="317"/>
      <c r="D3112" s="317"/>
      <c r="E3112" s="317"/>
      <c r="F3112" s="317"/>
      <c r="G3112" s="317"/>
      <c r="H3112" s="317"/>
      <c r="I3112" s="317"/>
      <c r="J3112" s="317"/>
      <c r="K3112" s="317"/>
      <c r="L3112" s="179"/>
      <c r="M3112" s="179"/>
    </row>
    <row r="3113" spans="2:13" x14ac:dyDescent="0.2">
      <c r="B3113" s="317"/>
      <c r="C3113" s="317"/>
      <c r="D3113" s="317"/>
      <c r="E3113" s="317"/>
      <c r="F3113" s="317"/>
      <c r="G3113" s="317"/>
      <c r="H3113" s="317"/>
      <c r="I3113" s="317"/>
      <c r="J3113" s="317"/>
      <c r="K3113" s="317"/>
      <c r="L3113" s="179"/>
      <c r="M3113" s="179"/>
    </row>
    <row r="3114" spans="2:13" x14ac:dyDescent="0.2">
      <c r="B3114" s="317"/>
      <c r="C3114" s="317"/>
      <c r="D3114" s="317"/>
      <c r="E3114" s="317"/>
      <c r="F3114" s="317"/>
      <c r="G3114" s="317"/>
      <c r="H3114" s="317"/>
      <c r="I3114" s="317"/>
      <c r="J3114" s="317"/>
      <c r="K3114" s="317"/>
      <c r="L3114" s="179"/>
      <c r="M3114" s="179"/>
    </row>
    <row r="3115" spans="2:13" x14ac:dyDescent="0.2">
      <c r="B3115" s="317"/>
      <c r="C3115" s="317"/>
      <c r="D3115" s="317"/>
      <c r="E3115" s="317"/>
      <c r="F3115" s="317"/>
      <c r="G3115" s="317"/>
      <c r="H3115" s="317"/>
      <c r="I3115" s="317"/>
      <c r="J3115" s="317"/>
      <c r="K3115" s="317"/>
      <c r="L3115" s="179"/>
      <c r="M3115" s="179"/>
    </row>
    <row r="3116" spans="2:13" x14ac:dyDescent="0.2">
      <c r="B3116" s="317"/>
      <c r="C3116" s="317"/>
      <c r="D3116" s="317"/>
      <c r="E3116" s="317"/>
      <c r="F3116" s="317"/>
      <c r="G3116" s="317"/>
      <c r="H3116" s="317"/>
      <c r="I3116" s="317"/>
      <c r="J3116" s="317"/>
      <c r="K3116" s="317"/>
      <c r="L3116" s="179"/>
      <c r="M3116" s="179"/>
    </row>
    <row r="3117" spans="2:13" x14ac:dyDescent="0.2">
      <c r="B3117" s="317"/>
      <c r="C3117" s="317"/>
      <c r="D3117" s="317"/>
      <c r="E3117" s="317"/>
      <c r="F3117" s="317"/>
      <c r="G3117" s="317"/>
      <c r="H3117" s="317"/>
      <c r="I3117" s="317"/>
      <c r="J3117" s="317"/>
      <c r="K3117" s="317"/>
      <c r="L3117" s="179"/>
      <c r="M3117" s="179"/>
    </row>
    <row r="3118" spans="2:13" x14ac:dyDescent="0.2">
      <c r="B3118" s="317"/>
      <c r="C3118" s="317"/>
      <c r="D3118" s="317"/>
      <c r="E3118" s="317"/>
      <c r="F3118" s="317"/>
      <c r="G3118" s="317"/>
      <c r="H3118" s="317"/>
      <c r="I3118" s="317"/>
      <c r="J3118" s="317"/>
      <c r="K3118" s="317"/>
      <c r="L3118" s="179"/>
      <c r="M3118" s="179"/>
    </row>
    <row r="3119" spans="2:13" x14ac:dyDescent="0.2">
      <c r="B3119" s="317"/>
      <c r="C3119" s="317"/>
      <c r="D3119" s="317"/>
      <c r="E3119" s="317"/>
      <c r="F3119" s="317"/>
      <c r="G3119" s="317"/>
      <c r="H3119" s="317"/>
      <c r="I3119" s="317"/>
      <c r="J3119" s="317"/>
      <c r="K3119" s="317"/>
      <c r="L3119" s="179"/>
      <c r="M3119" s="179"/>
    </row>
    <row r="3120" spans="2:13" x14ac:dyDescent="0.2">
      <c r="B3120" s="317"/>
      <c r="C3120" s="317"/>
      <c r="D3120" s="317"/>
      <c r="E3120" s="317"/>
      <c r="F3120" s="317"/>
      <c r="G3120" s="317"/>
      <c r="H3120" s="317"/>
      <c r="I3120" s="317"/>
      <c r="J3120" s="317"/>
      <c r="K3120" s="317"/>
      <c r="L3120" s="179"/>
      <c r="M3120" s="179"/>
    </row>
    <row r="3121" spans="2:13" x14ac:dyDescent="0.2">
      <c r="B3121" s="317"/>
      <c r="C3121" s="317"/>
      <c r="D3121" s="317"/>
      <c r="E3121" s="317"/>
      <c r="F3121" s="317"/>
      <c r="G3121" s="317"/>
      <c r="H3121" s="317"/>
      <c r="I3121" s="317"/>
      <c r="J3121" s="317"/>
      <c r="K3121" s="317"/>
      <c r="L3121" s="179"/>
      <c r="M3121" s="179"/>
    </row>
    <row r="3122" spans="2:13" x14ac:dyDescent="0.2">
      <c r="B3122" s="317"/>
      <c r="C3122" s="317"/>
      <c r="D3122" s="317"/>
      <c r="E3122" s="317"/>
      <c r="F3122" s="317"/>
      <c r="G3122" s="317"/>
      <c r="H3122" s="317"/>
      <c r="I3122" s="317"/>
      <c r="J3122" s="317"/>
      <c r="K3122" s="317"/>
      <c r="L3122" s="179"/>
      <c r="M3122" s="179"/>
    </row>
    <row r="3123" spans="2:13" x14ac:dyDescent="0.2">
      <c r="B3123" s="317"/>
      <c r="C3123" s="317"/>
      <c r="D3123" s="317"/>
      <c r="E3123" s="317"/>
      <c r="F3123" s="317"/>
      <c r="G3123" s="317"/>
      <c r="H3123" s="317"/>
      <c r="I3123" s="317"/>
      <c r="J3123" s="317"/>
      <c r="K3123" s="317"/>
      <c r="L3123" s="179"/>
      <c r="M3123" s="179"/>
    </row>
    <row r="3124" spans="2:13" x14ac:dyDescent="0.2">
      <c r="B3124" s="317"/>
      <c r="C3124" s="317"/>
      <c r="D3124" s="317"/>
      <c r="E3124" s="317"/>
      <c r="F3124" s="317"/>
      <c r="G3124" s="317"/>
      <c r="H3124" s="317"/>
      <c r="I3124" s="317"/>
      <c r="J3124" s="317"/>
      <c r="K3124" s="317"/>
      <c r="L3124" s="179"/>
      <c r="M3124" s="179"/>
    </row>
    <row r="3125" spans="2:13" x14ac:dyDescent="0.2">
      <c r="B3125" s="317"/>
      <c r="C3125" s="317"/>
      <c r="D3125" s="317"/>
      <c r="E3125" s="317"/>
      <c r="F3125" s="317"/>
      <c r="G3125" s="317"/>
      <c r="H3125" s="317"/>
      <c r="I3125" s="317"/>
      <c r="J3125" s="317"/>
      <c r="K3125" s="317"/>
      <c r="L3125" s="179"/>
      <c r="M3125" s="179"/>
    </row>
    <row r="3126" spans="2:13" x14ac:dyDescent="0.2">
      <c r="B3126" s="317"/>
      <c r="C3126" s="317"/>
      <c r="D3126" s="317"/>
      <c r="E3126" s="317"/>
      <c r="F3126" s="317"/>
      <c r="G3126" s="317"/>
      <c r="H3126" s="317"/>
      <c r="I3126" s="317"/>
      <c r="J3126" s="317"/>
      <c r="K3126" s="317"/>
      <c r="L3126" s="179"/>
      <c r="M3126" s="179"/>
    </row>
    <row r="3127" spans="2:13" x14ac:dyDescent="0.2">
      <c r="B3127" s="317"/>
      <c r="C3127" s="317"/>
      <c r="D3127" s="317"/>
      <c r="E3127" s="317"/>
      <c r="F3127" s="317"/>
      <c r="G3127" s="317"/>
      <c r="H3127" s="317"/>
      <c r="I3127" s="317"/>
      <c r="J3127" s="317"/>
      <c r="K3127" s="317"/>
      <c r="L3127" s="179"/>
      <c r="M3127" s="179"/>
    </row>
    <row r="3128" spans="2:13" x14ac:dyDescent="0.2">
      <c r="B3128" s="317"/>
      <c r="C3128" s="317"/>
      <c r="D3128" s="317"/>
      <c r="E3128" s="317"/>
      <c r="F3128" s="317"/>
      <c r="G3128" s="317"/>
      <c r="H3128" s="317"/>
      <c r="I3128" s="317"/>
      <c r="J3128" s="317"/>
      <c r="K3128" s="317"/>
      <c r="L3128" s="179"/>
      <c r="M3128" s="179"/>
    </row>
    <row r="3129" spans="2:13" x14ac:dyDescent="0.2">
      <c r="B3129" s="317"/>
      <c r="C3129" s="317"/>
      <c r="D3129" s="317"/>
      <c r="E3129" s="317"/>
      <c r="F3129" s="317"/>
      <c r="G3129" s="317"/>
      <c r="H3129" s="317"/>
      <c r="I3129" s="317"/>
      <c r="J3129" s="317"/>
      <c r="K3129" s="317"/>
      <c r="L3129" s="179"/>
      <c r="M3129" s="179"/>
    </row>
    <row r="3130" spans="2:13" x14ac:dyDescent="0.2">
      <c r="B3130" s="317"/>
      <c r="C3130" s="317"/>
      <c r="D3130" s="317"/>
      <c r="E3130" s="317"/>
      <c r="F3130" s="317"/>
      <c r="G3130" s="317"/>
      <c r="H3130" s="317"/>
      <c r="I3130" s="317"/>
      <c r="J3130" s="317"/>
      <c r="K3130" s="317"/>
      <c r="L3130" s="179"/>
      <c r="M3130" s="179"/>
    </row>
    <row r="3131" spans="2:13" x14ac:dyDescent="0.2">
      <c r="B3131" s="317"/>
      <c r="C3131" s="317"/>
      <c r="D3131" s="317"/>
      <c r="E3131" s="317"/>
      <c r="F3131" s="317"/>
      <c r="G3131" s="317"/>
      <c r="H3131" s="317"/>
      <c r="I3131" s="317"/>
      <c r="J3131" s="317"/>
      <c r="K3131" s="317"/>
      <c r="L3131" s="179"/>
      <c r="M3131" s="179"/>
    </row>
    <row r="3132" spans="2:13" x14ac:dyDescent="0.2">
      <c r="B3132" s="317"/>
      <c r="C3132" s="317"/>
      <c r="D3132" s="317"/>
      <c r="E3132" s="317"/>
      <c r="F3132" s="317"/>
      <c r="G3132" s="317"/>
      <c r="H3132" s="317"/>
      <c r="I3132" s="317"/>
      <c r="J3132" s="317"/>
      <c r="K3132" s="317"/>
      <c r="L3132" s="179"/>
      <c r="M3132" s="179"/>
    </row>
    <row r="3133" spans="2:13" x14ac:dyDescent="0.2">
      <c r="B3133" s="317"/>
      <c r="C3133" s="317"/>
      <c r="D3133" s="317"/>
      <c r="E3133" s="317"/>
      <c r="F3133" s="317"/>
      <c r="G3133" s="317"/>
      <c r="H3133" s="317"/>
      <c r="I3133" s="317"/>
      <c r="J3133" s="317"/>
      <c r="K3133" s="317"/>
      <c r="L3133" s="179"/>
      <c r="M3133" s="179"/>
    </row>
    <row r="3134" spans="2:13" x14ac:dyDescent="0.2">
      <c r="B3134" s="317"/>
      <c r="C3134" s="317"/>
      <c r="D3134" s="317"/>
      <c r="E3134" s="317"/>
      <c r="F3134" s="317"/>
      <c r="G3134" s="317"/>
      <c r="H3134" s="317"/>
      <c r="I3134" s="317"/>
      <c r="J3134" s="317"/>
      <c r="K3134" s="317"/>
      <c r="L3134" s="179"/>
      <c r="M3134" s="179"/>
    </row>
    <row r="3135" spans="2:13" x14ac:dyDescent="0.2">
      <c r="B3135" s="317"/>
      <c r="C3135" s="317"/>
      <c r="D3135" s="317"/>
      <c r="E3135" s="317"/>
      <c r="F3135" s="317"/>
      <c r="G3135" s="317"/>
      <c r="H3135" s="317"/>
      <c r="I3135" s="317"/>
      <c r="J3135" s="317"/>
      <c r="K3135" s="317"/>
      <c r="L3135" s="179"/>
      <c r="M3135" s="179"/>
    </row>
    <row r="3136" spans="2:13" x14ac:dyDescent="0.2">
      <c r="B3136" s="317"/>
      <c r="C3136" s="317"/>
      <c r="D3136" s="317"/>
      <c r="E3136" s="317"/>
      <c r="F3136" s="317"/>
      <c r="G3136" s="317"/>
      <c r="H3136" s="317"/>
      <c r="I3136" s="317"/>
      <c r="J3136" s="317"/>
      <c r="K3136" s="317"/>
      <c r="L3136" s="179"/>
      <c r="M3136" s="179"/>
    </row>
    <row r="3137" spans="2:13" x14ac:dyDescent="0.2">
      <c r="B3137" s="317"/>
      <c r="C3137" s="317"/>
      <c r="D3137" s="317"/>
      <c r="E3137" s="317"/>
      <c r="F3137" s="317"/>
      <c r="G3137" s="317"/>
      <c r="H3137" s="317"/>
      <c r="I3137" s="317"/>
      <c r="J3137" s="317"/>
      <c r="K3137" s="317"/>
      <c r="L3137" s="179"/>
      <c r="M3137" s="179"/>
    </row>
    <row r="3138" spans="2:13" x14ac:dyDescent="0.2">
      <c r="B3138" s="317"/>
      <c r="C3138" s="317"/>
      <c r="D3138" s="317"/>
      <c r="E3138" s="317"/>
      <c r="F3138" s="317"/>
      <c r="G3138" s="317"/>
      <c r="H3138" s="317"/>
      <c r="I3138" s="317"/>
      <c r="J3138" s="317"/>
      <c r="K3138" s="317"/>
      <c r="L3138" s="179"/>
      <c r="M3138" s="179"/>
    </row>
    <row r="3139" spans="2:13" x14ac:dyDescent="0.2">
      <c r="B3139" s="317"/>
      <c r="C3139" s="317"/>
      <c r="D3139" s="317"/>
      <c r="E3139" s="317"/>
      <c r="F3139" s="317"/>
      <c r="G3139" s="317"/>
      <c r="H3139" s="317"/>
      <c r="I3139" s="317"/>
      <c r="J3139" s="317"/>
      <c r="K3139" s="317"/>
      <c r="L3139" s="179"/>
      <c r="M3139" s="179"/>
    </row>
    <row r="3140" spans="2:13" x14ac:dyDescent="0.2">
      <c r="B3140" s="317"/>
      <c r="C3140" s="317"/>
      <c r="D3140" s="317"/>
      <c r="E3140" s="317"/>
      <c r="F3140" s="317"/>
      <c r="G3140" s="317"/>
      <c r="H3140" s="317"/>
      <c r="I3140" s="317"/>
      <c r="J3140" s="317"/>
      <c r="K3140" s="317"/>
      <c r="L3140" s="179"/>
      <c r="M3140" s="179"/>
    </row>
    <row r="3141" spans="2:13" x14ac:dyDescent="0.2">
      <c r="B3141" s="317"/>
      <c r="C3141" s="317"/>
      <c r="D3141" s="317"/>
      <c r="E3141" s="317"/>
      <c r="F3141" s="317"/>
      <c r="G3141" s="317"/>
      <c r="H3141" s="317"/>
      <c r="I3141" s="317"/>
      <c r="J3141" s="317"/>
      <c r="K3141" s="317"/>
      <c r="L3141" s="179"/>
      <c r="M3141" s="179"/>
    </row>
    <row r="3142" spans="2:13" x14ac:dyDescent="0.2">
      <c r="B3142" s="317"/>
      <c r="C3142" s="317"/>
      <c r="D3142" s="317"/>
      <c r="E3142" s="317"/>
      <c r="F3142" s="317"/>
      <c r="G3142" s="317"/>
      <c r="H3142" s="317"/>
      <c r="I3142" s="317"/>
      <c r="J3142" s="317"/>
      <c r="K3142" s="317"/>
      <c r="L3142" s="179"/>
      <c r="M3142" s="179"/>
    </row>
    <row r="3143" spans="2:13" x14ac:dyDescent="0.2">
      <c r="B3143" s="317"/>
      <c r="C3143" s="317"/>
      <c r="D3143" s="317"/>
      <c r="E3143" s="317"/>
      <c r="F3143" s="317"/>
      <c r="G3143" s="317"/>
      <c r="H3143" s="317"/>
      <c r="I3143" s="317"/>
      <c r="J3143" s="317"/>
      <c r="K3143" s="317"/>
      <c r="L3143" s="179"/>
      <c r="M3143" s="179"/>
    </row>
    <row r="3144" spans="2:13" x14ac:dyDescent="0.2">
      <c r="B3144" s="317"/>
      <c r="C3144" s="317"/>
      <c r="D3144" s="317"/>
      <c r="E3144" s="317"/>
      <c r="F3144" s="317"/>
      <c r="G3144" s="317"/>
      <c r="H3144" s="317"/>
      <c r="I3144" s="317"/>
      <c r="J3144" s="317"/>
      <c r="K3144" s="317"/>
      <c r="L3144" s="179"/>
      <c r="M3144" s="179"/>
    </row>
    <row r="3145" spans="2:13" x14ac:dyDescent="0.2">
      <c r="B3145" s="317"/>
      <c r="C3145" s="317"/>
      <c r="D3145" s="317"/>
      <c r="E3145" s="317"/>
      <c r="F3145" s="317"/>
      <c r="G3145" s="317"/>
      <c r="H3145" s="317"/>
      <c r="I3145" s="317"/>
      <c r="J3145" s="317"/>
      <c r="K3145" s="317"/>
      <c r="L3145" s="179"/>
      <c r="M3145" s="179"/>
    </row>
    <row r="3146" spans="2:13" x14ac:dyDescent="0.2">
      <c r="B3146" s="317"/>
      <c r="C3146" s="317"/>
      <c r="D3146" s="317"/>
      <c r="E3146" s="317"/>
      <c r="F3146" s="317"/>
      <c r="G3146" s="317"/>
      <c r="H3146" s="317"/>
      <c r="I3146" s="317"/>
      <c r="J3146" s="317"/>
      <c r="K3146" s="317"/>
      <c r="L3146" s="179"/>
      <c r="M3146" s="179"/>
    </row>
    <row r="3147" spans="2:13" x14ac:dyDescent="0.2">
      <c r="B3147" s="317"/>
      <c r="C3147" s="317"/>
      <c r="D3147" s="317"/>
      <c r="E3147" s="317"/>
      <c r="F3147" s="317"/>
      <c r="G3147" s="317"/>
      <c r="H3147" s="317"/>
      <c r="I3147" s="317"/>
      <c r="J3147" s="317"/>
      <c r="K3147" s="317"/>
      <c r="L3147" s="179"/>
      <c r="M3147" s="179"/>
    </row>
    <row r="3148" spans="2:13" x14ac:dyDescent="0.2">
      <c r="B3148" s="317"/>
      <c r="C3148" s="317"/>
      <c r="D3148" s="317"/>
      <c r="E3148" s="317"/>
      <c r="F3148" s="317"/>
      <c r="G3148" s="317"/>
      <c r="H3148" s="317"/>
      <c r="I3148" s="317"/>
      <c r="J3148" s="317"/>
      <c r="K3148" s="317"/>
      <c r="L3148" s="179"/>
      <c r="M3148" s="179"/>
    </row>
    <row r="3149" spans="2:13" x14ac:dyDescent="0.2">
      <c r="B3149" s="317"/>
      <c r="C3149" s="317"/>
      <c r="D3149" s="317"/>
      <c r="E3149" s="317"/>
      <c r="F3149" s="317"/>
      <c r="G3149" s="317"/>
      <c r="H3149" s="317"/>
      <c r="I3149" s="317"/>
      <c r="J3149" s="317"/>
      <c r="K3149" s="317"/>
      <c r="L3149" s="179"/>
      <c r="M3149" s="179"/>
    </row>
    <row r="3150" spans="2:13" x14ac:dyDescent="0.2">
      <c r="B3150" s="317"/>
      <c r="C3150" s="317"/>
      <c r="D3150" s="317"/>
      <c r="E3150" s="317"/>
      <c r="F3150" s="317"/>
      <c r="G3150" s="317"/>
      <c r="H3150" s="317"/>
      <c r="I3150" s="317"/>
      <c r="J3150" s="317"/>
      <c r="K3150" s="317"/>
      <c r="L3150" s="179"/>
      <c r="M3150" s="179"/>
    </row>
    <row r="3151" spans="2:13" x14ac:dyDescent="0.2">
      <c r="B3151" s="317"/>
      <c r="C3151" s="317"/>
      <c r="D3151" s="317"/>
      <c r="E3151" s="317"/>
      <c r="F3151" s="317"/>
      <c r="G3151" s="317"/>
      <c r="H3151" s="317"/>
      <c r="I3151" s="317"/>
      <c r="J3151" s="317"/>
      <c r="K3151" s="317"/>
      <c r="L3151" s="179"/>
      <c r="M3151" s="179"/>
    </row>
    <row r="3152" spans="2:13" x14ac:dyDescent="0.2">
      <c r="B3152" s="317"/>
      <c r="C3152" s="317"/>
      <c r="D3152" s="317"/>
      <c r="E3152" s="317"/>
      <c r="F3152" s="317"/>
      <c r="G3152" s="317"/>
      <c r="H3152" s="317"/>
      <c r="I3152" s="317"/>
      <c r="J3152" s="317"/>
      <c r="K3152" s="317"/>
      <c r="L3152" s="179"/>
      <c r="M3152" s="179"/>
    </row>
    <row r="3153" spans="2:13" x14ac:dyDescent="0.2">
      <c r="B3153" s="317"/>
      <c r="C3153" s="317"/>
      <c r="D3153" s="317"/>
      <c r="E3153" s="317"/>
      <c r="F3153" s="317"/>
      <c r="G3153" s="317"/>
      <c r="H3153" s="317"/>
      <c r="I3153" s="317"/>
      <c r="J3153" s="317"/>
      <c r="K3153" s="317"/>
      <c r="L3153" s="179"/>
      <c r="M3153" s="179"/>
    </row>
    <row r="3154" spans="2:13" x14ac:dyDescent="0.2">
      <c r="B3154" s="317"/>
      <c r="C3154" s="317"/>
      <c r="D3154" s="317"/>
      <c r="E3154" s="317"/>
      <c r="F3154" s="317"/>
      <c r="G3154" s="317"/>
      <c r="H3154" s="317"/>
      <c r="I3154" s="317"/>
      <c r="J3154" s="317"/>
      <c r="K3154" s="317"/>
      <c r="L3154" s="179"/>
      <c r="M3154" s="179"/>
    </row>
    <row r="3155" spans="2:13" x14ac:dyDescent="0.2">
      <c r="B3155" s="317"/>
      <c r="C3155" s="317"/>
      <c r="D3155" s="317"/>
      <c r="E3155" s="317"/>
      <c r="F3155" s="317"/>
      <c r="G3155" s="317"/>
      <c r="H3155" s="317"/>
      <c r="I3155" s="317"/>
      <c r="J3155" s="317"/>
      <c r="K3155" s="317"/>
      <c r="L3155" s="179"/>
      <c r="M3155" s="179"/>
    </row>
    <row r="3156" spans="2:13" x14ac:dyDescent="0.2">
      <c r="B3156" s="317"/>
      <c r="C3156" s="317"/>
      <c r="D3156" s="317"/>
      <c r="E3156" s="317"/>
      <c r="F3156" s="317"/>
      <c r="G3156" s="317"/>
      <c r="H3156" s="317"/>
      <c r="I3156" s="317"/>
      <c r="J3156" s="317"/>
      <c r="K3156" s="317"/>
      <c r="L3156" s="179"/>
      <c r="M3156" s="179"/>
    </row>
    <row r="3157" spans="2:13" x14ac:dyDescent="0.2">
      <c r="B3157" s="317"/>
      <c r="C3157" s="317"/>
      <c r="D3157" s="317"/>
      <c r="E3157" s="317"/>
      <c r="F3157" s="317"/>
      <c r="G3157" s="317"/>
      <c r="H3157" s="317"/>
      <c r="I3157" s="317"/>
      <c r="J3157" s="317"/>
      <c r="K3157" s="317"/>
      <c r="L3157" s="179"/>
      <c r="M3157" s="179"/>
    </row>
    <row r="3158" spans="2:13" x14ac:dyDescent="0.2">
      <c r="B3158" s="317"/>
      <c r="C3158" s="317"/>
      <c r="D3158" s="317"/>
      <c r="E3158" s="317"/>
      <c r="F3158" s="317"/>
      <c r="G3158" s="317"/>
      <c r="H3158" s="317"/>
      <c r="I3158" s="317"/>
      <c r="J3158" s="317"/>
      <c r="K3158" s="317"/>
      <c r="L3158" s="179"/>
      <c r="M3158" s="179"/>
    </row>
    <row r="3159" spans="2:13" x14ac:dyDescent="0.2">
      <c r="B3159" s="317"/>
      <c r="C3159" s="317"/>
      <c r="D3159" s="317"/>
      <c r="E3159" s="317"/>
      <c r="F3159" s="317"/>
      <c r="G3159" s="317"/>
      <c r="H3159" s="317"/>
      <c r="I3159" s="317"/>
      <c r="J3159" s="317"/>
      <c r="K3159" s="317"/>
      <c r="L3159" s="179"/>
      <c r="M3159" s="179"/>
    </row>
    <row r="3160" spans="2:13" x14ac:dyDescent="0.2">
      <c r="B3160" s="317"/>
      <c r="C3160" s="317"/>
      <c r="D3160" s="317"/>
      <c r="E3160" s="317"/>
      <c r="F3160" s="317"/>
      <c r="G3160" s="317"/>
      <c r="H3160" s="317"/>
      <c r="I3160" s="317"/>
      <c r="J3160" s="317"/>
      <c r="K3160" s="317"/>
      <c r="L3160" s="179"/>
      <c r="M3160" s="179"/>
    </row>
    <row r="3161" spans="2:13" x14ac:dyDescent="0.2">
      <c r="B3161" s="317"/>
      <c r="C3161" s="317"/>
      <c r="D3161" s="317"/>
      <c r="E3161" s="317"/>
      <c r="F3161" s="317"/>
      <c r="G3161" s="317"/>
      <c r="H3161" s="317"/>
      <c r="I3161" s="317"/>
      <c r="J3161" s="317"/>
      <c r="K3161" s="317"/>
      <c r="L3161" s="179"/>
      <c r="M3161" s="179"/>
    </row>
    <row r="3162" spans="2:13" x14ac:dyDescent="0.2">
      <c r="B3162" s="317"/>
      <c r="C3162" s="317"/>
      <c r="D3162" s="317"/>
      <c r="E3162" s="317"/>
      <c r="F3162" s="317"/>
      <c r="G3162" s="317"/>
      <c r="H3162" s="317"/>
      <c r="I3162" s="317"/>
      <c r="J3162" s="317"/>
      <c r="K3162" s="317"/>
      <c r="L3162" s="179"/>
      <c r="M3162" s="179"/>
    </row>
    <row r="3163" spans="2:13" x14ac:dyDescent="0.2">
      <c r="B3163" s="317"/>
      <c r="C3163" s="317"/>
      <c r="D3163" s="317"/>
      <c r="E3163" s="317"/>
      <c r="F3163" s="317"/>
      <c r="G3163" s="317"/>
      <c r="H3163" s="317"/>
      <c r="I3163" s="317"/>
      <c r="J3163" s="317"/>
      <c r="K3163" s="317"/>
      <c r="L3163" s="179"/>
      <c r="M3163" s="179"/>
    </row>
    <row r="3164" spans="2:13" x14ac:dyDescent="0.2">
      <c r="B3164" s="317"/>
      <c r="C3164" s="317"/>
      <c r="D3164" s="317"/>
      <c r="E3164" s="317"/>
      <c r="F3164" s="317"/>
      <c r="G3164" s="317"/>
      <c r="H3164" s="317"/>
      <c r="I3164" s="317"/>
      <c r="J3164" s="317"/>
      <c r="K3164" s="317"/>
      <c r="L3164" s="179"/>
      <c r="M3164" s="179"/>
    </row>
    <row r="3165" spans="2:13" x14ac:dyDescent="0.2">
      <c r="B3165" s="317"/>
      <c r="C3165" s="317"/>
      <c r="D3165" s="317"/>
      <c r="E3165" s="317"/>
      <c r="F3165" s="317"/>
      <c r="G3165" s="317"/>
      <c r="H3165" s="317"/>
      <c r="I3165" s="317"/>
      <c r="J3165" s="317"/>
      <c r="K3165" s="317"/>
      <c r="L3165" s="179"/>
      <c r="M3165" s="179"/>
    </row>
    <row r="3166" spans="2:13" x14ac:dyDescent="0.2">
      <c r="B3166" s="317"/>
      <c r="C3166" s="317"/>
      <c r="D3166" s="317"/>
      <c r="E3166" s="317"/>
      <c r="F3166" s="317"/>
      <c r="G3166" s="317"/>
      <c r="H3166" s="317"/>
      <c r="I3166" s="317"/>
      <c r="J3166" s="317"/>
      <c r="K3166" s="317"/>
      <c r="L3166" s="179"/>
      <c r="M3166" s="179"/>
    </row>
    <row r="3167" spans="2:13" x14ac:dyDescent="0.2">
      <c r="B3167" s="317"/>
      <c r="C3167" s="317"/>
      <c r="D3167" s="317"/>
      <c r="E3167" s="317"/>
      <c r="F3167" s="317"/>
      <c r="G3167" s="317"/>
      <c r="H3167" s="317"/>
      <c r="I3167" s="317"/>
      <c r="J3167" s="317"/>
      <c r="K3167" s="317"/>
      <c r="L3167" s="179"/>
      <c r="M3167" s="179"/>
    </row>
    <row r="3168" spans="2:13" x14ac:dyDescent="0.2">
      <c r="B3168" s="317"/>
      <c r="C3168" s="317"/>
      <c r="D3168" s="317"/>
      <c r="E3168" s="317"/>
      <c r="F3168" s="317"/>
      <c r="G3168" s="317"/>
      <c r="H3168" s="317"/>
      <c r="I3168" s="317"/>
      <c r="J3168" s="317"/>
      <c r="K3168" s="317"/>
      <c r="L3168" s="179"/>
      <c r="M3168" s="179"/>
    </row>
    <row r="3169" spans="2:13" x14ac:dyDescent="0.2">
      <c r="B3169" s="317"/>
      <c r="C3169" s="317"/>
      <c r="D3169" s="317"/>
      <c r="E3169" s="317"/>
      <c r="F3169" s="317"/>
      <c r="G3169" s="317"/>
      <c r="H3169" s="317"/>
      <c r="I3169" s="317"/>
      <c r="J3169" s="317"/>
      <c r="K3169" s="317"/>
      <c r="L3169" s="179"/>
      <c r="M3169" s="179"/>
    </row>
    <row r="3170" spans="2:13" x14ac:dyDescent="0.2">
      <c r="B3170" s="317"/>
      <c r="C3170" s="317"/>
      <c r="D3170" s="317"/>
      <c r="E3170" s="317"/>
      <c r="F3170" s="317"/>
      <c r="G3170" s="317"/>
      <c r="H3170" s="317"/>
      <c r="I3170" s="317"/>
      <c r="J3170" s="317"/>
      <c r="K3170" s="317"/>
      <c r="L3170" s="179"/>
      <c r="M3170" s="179"/>
    </row>
    <row r="3171" spans="2:13" x14ac:dyDescent="0.2">
      <c r="B3171" s="317"/>
      <c r="C3171" s="317"/>
      <c r="D3171" s="317"/>
      <c r="E3171" s="317"/>
      <c r="F3171" s="317"/>
      <c r="G3171" s="317"/>
      <c r="H3171" s="317"/>
      <c r="I3171" s="317"/>
      <c r="J3171" s="317"/>
      <c r="K3171" s="317"/>
      <c r="L3171" s="179"/>
      <c r="M3171" s="179"/>
    </row>
    <row r="3172" spans="2:13" x14ac:dyDescent="0.2">
      <c r="B3172" s="317"/>
      <c r="C3172" s="317"/>
      <c r="D3172" s="317"/>
      <c r="E3172" s="317"/>
      <c r="F3172" s="317"/>
      <c r="G3172" s="317"/>
      <c r="H3172" s="317"/>
      <c r="I3172" s="317"/>
      <c r="J3172" s="317"/>
      <c r="K3172" s="317"/>
      <c r="L3172" s="179"/>
      <c r="M3172" s="179"/>
    </row>
    <row r="3173" spans="2:13" x14ac:dyDescent="0.2">
      <c r="B3173" s="317"/>
      <c r="C3173" s="317"/>
      <c r="D3173" s="317"/>
      <c r="E3173" s="317"/>
      <c r="F3173" s="317"/>
      <c r="G3173" s="317"/>
      <c r="H3173" s="317"/>
      <c r="I3173" s="317"/>
      <c r="J3173" s="317"/>
      <c r="K3173" s="317"/>
      <c r="L3173" s="179"/>
      <c r="M3173" s="179"/>
    </row>
    <row r="3174" spans="2:13" x14ac:dyDescent="0.2">
      <c r="B3174" s="317"/>
      <c r="C3174" s="317"/>
      <c r="D3174" s="317"/>
      <c r="E3174" s="317"/>
      <c r="F3174" s="317"/>
      <c r="G3174" s="317"/>
      <c r="H3174" s="317"/>
      <c r="I3174" s="317"/>
      <c r="J3174" s="317"/>
      <c r="K3174" s="317"/>
      <c r="L3174" s="179"/>
      <c r="M3174" s="179"/>
    </row>
    <row r="3175" spans="2:13" x14ac:dyDescent="0.2">
      <c r="B3175" s="317"/>
      <c r="C3175" s="317"/>
      <c r="D3175" s="317"/>
      <c r="E3175" s="317"/>
      <c r="F3175" s="317"/>
      <c r="G3175" s="317"/>
      <c r="H3175" s="317"/>
      <c r="I3175" s="317"/>
      <c r="J3175" s="317"/>
      <c r="K3175" s="317"/>
      <c r="L3175" s="179"/>
      <c r="M3175" s="179"/>
    </row>
    <row r="3176" spans="2:13" x14ac:dyDescent="0.2">
      <c r="B3176" s="317"/>
      <c r="C3176" s="317"/>
      <c r="D3176" s="317"/>
      <c r="E3176" s="317"/>
      <c r="F3176" s="317"/>
      <c r="G3176" s="317"/>
      <c r="H3176" s="317"/>
      <c r="I3176" s="317"/>
      <c r="J3176" s="317"/>
      <c r="K3176" s="317"/>
      <c r="L3176" s="179"/>
      <c r="M3176" s="179"/>
    </row>
    <row r="3177" spans="2:13" x14ac:dyDescent="0.2">
      <c r="B3177" s="317"/>
      <c r="C3177" s="317"/>
      <c r="D3177" s="317"/>
      <c r="E3177" s="317"/>
      <c r="F3177" s="317"/>
      <c r="G3177" s="317"/>
      <c r="H3177" s="317"/>
      <c r="I3177" s="317"/>
      <c r="J3177" s="317"/>
      <c r="K3177" s="317"/>
      <c r="L3177" s="179"/>
      <c r="M3177" s="179"/>
    </row>
    <row r="3178" spans="2:13" x14ac:dyDescent="0.2">
      <c r="B3178" s="317"/>
      <c r="C3178" s="317"/>
      <c r="D3178" s="317"/>
      <c r="E3178" s="317"/>
      <c r="F3178" s="317"/>
      <c r="G3178" s="317"/>
      <c r="H3178" s="317"/>
      <c r="I3178" s="317"/>
      <c r="J3178" s="317"/>
      <c r="K3178" s="317"/>
      <c r="L3178" s="179"/>
      <c r="M3178" s="179"/>
    </row>
    <row r="3179" spans="2:13" x14ac:dyDescent="0.2">
      <c r="B3179" s="317"/>
      <c r="C3179" s="317"/>
      <c r="D3179" s="317"/>
      <c r="E3179" s="317"/>
      <c r="F3179" s="317"/>
      <c r="G3179" s="317"/>
      <c r="H3179" s="317"/>
      <c r="I3179" s="317"/>
      <c r="J3179" s="317"/>
      <c r="K3179" s="317"/>
      <c r="L3179" s="179"/>
      <c r="M3179" s="179"/>
    </row>
    <row r="3180" spans="2:13" x14ac:dyDescent="0.2">
      <c r="B3180" s="317"/>
      <c r="C3180" s="317"/>
      <c r="D3180" s="317"/>
      <c r="E3180" s="317"/>
      <c r="F3180" s="317"/>
      <c r="G3180" s="317"/>
      <c r="H3180" s="317"/>
      <c r="I3180" s="317"/>
      <c r="J3180" s="317"/>
      <c r="K3180" s="317"/>
      <c r="L3180" s="179"/>
      <c r="M3180" s="179"/>
    </row>
    <row r="3181" spans="2:13" x14ac:dyDescent="0.2">
      <c r="B3181" s="317"/>
      <c r="C3181" s="317"/>
      <c r="D3181" s="317"/>
      <c r="E3181" s="317"/>
      <c r="F3181" s="317"/>
      <c r="G3181" s="317"/>
      <c r="H3181" s="317"/>
      <c r="I3181" s="317"/>
      <c r="J3181" s="317"/>
      <c r="K3181" s="317"/>
      <c r="L3181" s="179"/>
      <c r="M3181" s="179"/>
    </row>
    <row r="3182" spans="2:13" x14ac:dyDescent="0.2">
      <c r="B3182" s="317"/>
      <c r="C3182" s="317"/>
      <c r="D3182" s="317"/>
      <c r="E3182" s="317"/>
      <c r="F3182" s="317"/>
      <c r="G3182" s="317"/>
      <c r="H3182" s="317"/>
      <c r="I3182" s="317"/>
      <c r="J3182" s="317"/>
      <c r="K3182" s="317"/>
      <c r="L3182" s="179"/>
      <c r="M3182" s="179"/>
    </row>
    <row r="3183" spans="2:13" x14ac:dyDescent="0.2">
      <c r="B3183" s="317"/>
      <c r="C3183" s="317"/>
      <c r="D3183" s="317"/>
      <c r="E3183" s="317"/>
      <c r="F3183" s="317"/>
      <c r="G3183" s="317"/>
      <c r="H3183" s="317"/>
      <c r="I3183" s="317"/>
      <c r="J3183" s="317"/>
      <c r="K3183" s="317"/>
      <c r="L3183" s="179"/>
      <c r="M3183" s="179"/>
    </row>
    <row r="3184" spans="2:13" x14ac:dyDescent="0.2">
      <c r="B3184" s="317"/>
      <c r="C3184" s="317"/>
      <c r="D3184" s="317"/>
      <c r="E3184" s="317"/>
      <c r="F3184" s="317"/>
      <c r="G3184" s="317"/>
      <c r="H3184" s="317"/>
      <c r="I3184" s="317"/>
      <c r="J3184" s="317"/>
      <c r="K3184" s="317"/>
      <c r="L3184" s="179"/>
      <c r="M3184" s="179"/>
    </row>
    <row r="3185" spans="2:13" x14ac:dyDescent="0.2">
      <c r="B3185" s="317"/>
      <c r="C3185" s="317"/>
      <c r="D3185" s="317"/>
      <c r="E3185" s="317"/>
      <c r="F3185" s="317"/>
      <c r="G3185" s="317"/>
      <c r="H3185" s="317"/>
      <c r="I3185" s="317"/>
      <c r="J3185" s="317"/>
      <c r="K3185" s="317"/>
      <c r="L3185" s="179"/>
      <c r="M3185" s="179"/>
    </row>
    <row r="3186" spans="2:13" x14ac:dyDescent="0.2">
      <c r="B3186" s="317"/>
      <c r="C3186" s="317"/>
      <c r="D3186" s="317"/>
      <c r="E3186" s="317"/>
      <c r="F3186" s="317"/>
      <c r="G3186" s="317"/>
      <c r="H3186" s="317"/>
      <c r="I3186" s="317"/>
      <c r="J3186" s="317"/>
      <c r="K3186" s="317"/>
      <c r="L3186" s="179"/>
      <c r="M3186" s="179"/>
    </row>
    <row r="3187" spans="2:13" x14ac:dyDescent="0.2">
      <c r="B3187" s="317"/>
      <c r="C3187" s="317"/>
      <c r="D3187" s="317"/>
      <c r="E3187" s="317"/>
      <c r="F3187" s="317"/>
      <c r="G3187" s="317"/>
      <c r="H3187" s="317"/>
      <c r="I3187" s="317"/>
      <c r="J3187" s="317"/>
      <c r="K3187" s="317"/>
      <c r="L3187" s="179"/>
      <c r="M3187" s="179"/>
    </row>
    <row r="3188" spans="2:13" x14ac:dyDescent="0.2">
      <c r="B3188" s="317"/>
      <c r="C3188" s="317"/>
      <c r="D3188" s="317"/>
      <c r="E3188" s="317"/>
      <c r="F3188" s="317"/>
      <c r="G3188" s="317"/>
      <c r="H3188" s="317"/>
      <c r="I3188" s="317"/>
      <c r="J3188" s="317"/>
      <c r="K3188" s="317"/>
      <c r="L3188" s="179"/>
      <c r="M3188" s="179"/>
    </row>
    <row r="3189" spans="2:13" x14ac:dyDescent="0.2">
      <c r="B3189" s="317"/>
      <c r="C3189" s="317"/>
      <c r="D3189" s="317"/>
      <c r="E3189" s="317"/>
      <c r="F3189" s="317"/>
      <c r="G3189" s="317"/>
      <c r="H3189" s="317"/>
      <c r="I3189" s="317"/>
      <c r="J3189" s="317"/>
      <c r="K3189" s="317"/>
      <c r="L3189" s="179"/>
      <c r="M3189" s="179"/>
    </row>
    <row r="3190" spans="2:13" x14ac:dyDescent="0.2">
      <c r="B3190" s="317"/>
      <c r="C3190" s="317"/>
      <c r="D3190" s="317"/>
      <c r="E3190" s="317"/>
      <c r="F3190" s="317"/>
      <c r="G3190" s="317"/>
      <c r="H3190" s="317"/>
      <c r="I3190" s="317"/>
      <c r="J3190" s="317"/>
      <c r="K3190" s="317"/>
      <c r="L3190" s="179"/>
      <c r="M3190" s="179"/>
    </row>
    <row r="3191" spans="2:13" x14ac:dyDescent="0.2">
      <c r="B3191" s="317"/>
      <c r="C3191" s="317"/>
      <c r="D3191" s="317"/>
      <c r="E3191" s="317"/>
      <c r="F3191" s="317"/>
      <c r="G3191" s="317"/>
      <c r="H3191" s="317"/>
      <c r="I3191" s="317"/>
      <c r="J3191" s="317"/>
      <c r="K3191" s="317"/>
      <c r="L3191" s="179"/>
      <c r="M3191" s="179"/>
    </row>
    <row r="3192" spans="2:13" x14ac:dyDescent="0.2">
      <c r="B3192" s="317"/>
      <c r="C3192" s="317"/>
      <c r="D3192" s="317"/>
      <c r="E3192" s="317"/>
      <c r="F3192" s="317"/>
      <c r="G3192" s="317"/>
      <c r="H3192" s="317"/>
      <c r="I3192" s="317"/>
      <c r="J3192" s="317"/>
      <c r="K3192" s="317"/>
      <c r="L3192" s="179"/>
      <c r="M3192" s="179"/>
    </row>
    <row r="3193" spans="2:13" x14ac:dyDescent="0.2">
      <c r="B3193" s="317"/>
      <c r="C3193" s="317"/>
      <c r="D3193" s="317"/>
      <c r="E3193" s="317"/>
      <c r="F3193" s="317"/>
      <c r="G3193" s="317"/>
      <c r="H3193" s="317"/>
      <c r="I3193" s="317"/>
      <c r="J3193" s="317"/>
      <c r="K3193" s="317"/>
      <c r="L3193" s="179"/>
      <c r="M3193" s="179"/>
    </row>
    <row r="3194" spans="2:13" x14ac:dyDescent="0.2">
      <c r="B3194" s="317"/>
      <c r="C3194" s="317"/>
      <c r="D3194" s="317"/>
      <c r="E3194" s="317"/>
      <c r="F3194" s="317"/>
      <c r="G3194" s="317"/>
      <c r="H3194" s="317"/>
      <c r="I3194" s="317"/>
      <c r="J3194" s="317"/>
      <c r="K3194" s="317"/>
      <c r="L3194" s="179"/>
      <c r="M3194" s="179"/>
    </row>
    <row r="3195" spans="2:13" x14ac:dyDescent="0.2">
      <c r="B3195" s="317"/>
      <c r="C3195" s="317"/>
      <c r="D3195" s="317"/>
      <c r="E3195" s="317"/>
      <c r="F3195" s="317"/>
      <c r="G3195" s="317"/>
      <c r="H3195" s="317"/>
      <c r="I3195" s="317"/>
      <c r="J3195" s="317"/>
      <c r="K3195" s="317"/>
      <c r="L3195" s="179"/>
      <c r="M3195" s="179"/>
    </row>
    <row r="3196" spans="2:13" x14ac:dyDescent="0.2">
      <c r="B3196" s="317"/>
      <c r="C3196" s="317"/>
      <c r="D3196" s="317"/>
      <c r="E3196" s="317"/>
      <c r="F3196" s="317"/>
      <c r="G3196" s="317"/>
      <c r="H3196" s="317"/>
      <c r="I3196" s="317"/>
      <c r="J3196" s="317"/>
      <c r="K3196" s="317"/>
      <c r="L3196" s="179"/>
      <c r="M3196" s="179"/>
    </row>
    <row r="3197" spans="2:13" x14ac:dyDescent="0.2">
      <c r="B3197" s="317"/>
      <c r="C3197" s="317"/>
      <c r="D3197" s="317"/>
      <c r="E3197" s="317"/>
      <c r="F3197" s="317"/>
      <c r="G3197" s="317"/>
      <c r="H3197" s="317"/>
      <c r="I3197" s="317"/>
      <c r="J3197" s="317"/>
      <c r="K3197" s="317"/>
      <c r="L3197" s="179"/>
      <c r="M3197" s="179"/>
    </row>
    <row r="3198" spans="2:13" x14ac:dyDescent="0.2">
      <c r="B3198" s="317"/>
      <c r="C3198" s="317"/>
      <c r="D3198" s="317"/>
      <c r="E3198" s="317"/>
      <c r="F3198" s="317"/>
      <c r="G3198" s="317"/>
      <c r="H3198" s="317"/>
      <c r="I3198" s="317"/>
      <c r="J3198" s="317"/>
      <c r="K3198" s="317"/>
      <c r="L3198" s="179"/>
      <c r="M3198" s="179"/>
    </row>
    <row r="3199" spans="2:13" x14ac:dyDescent="0.2">
      <c r="B3199" s="317"/>
      <c r="C3199" s="317"/>
      <c r="D3199" s="317"/>
      <c r="E3199" s="317"/>
      <c r="F3199" s="317"/>
      <c r="G3199" s="317"/>
      <c r="H3199" s="317"/>
      <c r="I3199" s="317"/>
      <c r="J3199" s="317"/>
      <c r="K3199" s="317"/>
      <c r="L3199" s="179"/>
      <c r="M3199" s="179"/>
    </row>
    <row r="3200" spans="2:13" x14ac:dyDescent="0.2">
      <c r="B3200" s="317"/>
      <c r="C3200" s="317"/>
      <c r="D3200" s="317"/>
      <c r="E3200" s="317"/>
      <c r="F3200" s="317"/>
      <c r="G3200" s="317"/>
      <c r="H3200" s="317"/>
      <c r="I3200" s="317"/>
      <c r="J3200" s="317"/>
      <c r="K3200" s="317"/>
      <c r="L3200" s="179"/>
      <c r="M3200" s="179"/>
    </row>
    <row r="3201" spans="2:13" x14ac:dyDescent="0.2">
      <c r="B3201" s="317"/>
      <c r="C3201" s="317"/>
      <c r="D3201" s="317"/>
      <c r="E3201" s="317"/>
      <c r="F3201" s="317"/>
      <c r="G3201" s="317"/>
      <c r="H3201" s="317"/>
      <c r="I3201" s="317"/>
      <c r="J3201" s="317"/>
      <c r="K3201" s="317"/>
      <c r="L3201" s="179"/>
      <c r="M3201" s="179"/>
    </row>
    <row r="3202" spans="2:13" x14ac:dyDescent="0.2">
      <c r="B3202" s="317"/>
      <c r="C3202" s="317"/>
      <c r="D3202" s="317"/>
      <c r="E3202" s="317"/>
      <c r="F3202" s="317"/>
      <c r="G3202" s="317"/>
      <c r="H3202" s="317"/>
      <c r="I3202" s="317"/>
      <c r="J3202" s="317"/>
      <c r="K3202" s="317"/>
      <c r="L3202" s="179"/>
      <c r="M3202" s="179"/>
    </row>
    <row r="3203" spans="2:13" x14ac:dyDescent="0.2">
      <c r="B3203" s="317"/>
      <c r="C3203" s="317"/>
      <c r="D3203" s="317"/>
      <c r="E3203" s="317"/>
      <c r="F3203" s="317"/>
      <c r="G3203" s="317"/>
      <c r="H3203" s="317"/>
      <c r="I3203" s="317"/>
      <c r="J3203" s="317"/>
      <c r="K3203" s="317"/>
      <c r="L3203" s="179"/>
      <c r="M3203" s="179"/>
    </row>
    <row r="3204" spans="2:13" x14ac:dyDescent="0.2">
      <c r="B3204" s="317"/>
      <c r="C3204" s="317"/>
      <c r="D3204" s="317"/>
      <c r="E3204" s="317"/>
      <c r="F3204" s="317"/>
      <c r="G3204" s="317"/>
      <c r="H3204" s="317"/>
      <c r="I3204" s="317"/>
      <c r="J3204" s="317"/>
      <c r="K3204" s="317"/>
      <c r="L3204" s="179"/>
      <c r="M3204" s="179"/>
    </row>
    <row r="3205" spans="2:13" x14ac:dyDescent="0.2">
      <c r="B3205" s="317"/>
      <c r="C3205" s="317"/>
      <c r="D3205" s="317"/>
      <c r="E3205" s="317"/>
      <c r="F3205" s="317"/>
      <c r="G3205" s="317"/>
      <c r="H3205" s="317"/>
      <c r="I3205" s="317"/>
      <c r="J3205" s="317"/>
      <c r="K3205" s="317"/>
      <c r="L3205" s="179"/>
      <c r="M3205" s="179"/>
    </row>
    <row r="3206" spans="2:13" x14ac:dyDescent="0.2">
      <c r="B3206" s="317"/>
      <c r="C3206" s="317"/>
      <c r="D3206" s="317"/>
      <c r="E3206" s="317"/>
      <c r="F3206" s="317"/>
      <c r="G3206" s="317"/>
      <c r="H3206" s="317"/>
      <c r="I3206" s="317"/>
      <c r="J3206" s="317"/>
      <c r="K3206" s="317"/>
      <c r="L3206" s="179"/>
      <c r="M3206" s="179"/>
    </row>
    <row r="3207" spans="2:13" x14ac:dyDescent="0.2">
      <c r="B3207" s="317"/>
      <c r="C3207" s="317"/>
      <c r="D3207" s="317"/>
      <c r="E3207" s="317"/>
      <c r="F3207" s="317"/>
      <c r="G3207" s="317"/>
      <c r="H3207" s="317"/>
      <c r="I3207" s="317"/>
      <c r="J3207" s="317"/>
      <c r="K3207" s="317"/>
      <c r="L3207" s="179"/>
      <c r="M3207" s="179"/>
    </row>
    <row r="3208" spans="2:13" x14ac:dyDescent="0.2">
      <c r="B3208" s="317"/>
      <c r="C3208" s="317"/>
      <c r="D3208" s="317"/>
      <c r="E3208" s="317"/>
      <c r="F3208" s="317"/>
      <c r="G3208" s="317"/>
      <c r="H3208" s="317"/>
      <c r="I3208" s="317"/>
      <c r="J3208" s="317"/>
      <c r="K3208" s="317"/>
      <c r="L3208" s="179"/>
      <c r="M3208" s="179"/>
    </row>
    <row r="3209" spans="2:13" x14ac:dyDescent="0.2">
      <c r="B3209" s="317"/>
      <c r="C3209" s="317"/>
      <c r="D3209" s="317"/>
      <c r="E3209" s="317"/>
      <c r="F3209" s="317"/>
      <c r="G3209" s="317"/>
      <c r="H3209" s="317"/>
      <c r="I3209" s="317"/>
      <c r="J3209" s="317"/>
      <c r="K3209" s="317"/>
      <c r="L3209" s="179"/>
      <c r="M3209" s="179"/>
    </row>
    <row r="3210" spans="2:13" x14ac:dyDescent="0.2">
      <c r="B3210" s="317"/>
      <c r="C3210" s="317"/>
      <c r="D3210" s="317"/>
      <c r="E3210" s="317"/>
      <c r="F3210" s="317"/>
      <c r="G3210" s="317"/>
      <c r="H3210" s="317"/>
      <c r="I3210" s="317"/>
      <c r="J3210" s="317"/>
      <c r="K3210" s="317"/>
      <c r="L3210" s="179"/>
      <c r="M3210" s="179"/>
    </row>
    <row r="3211" spans="2:13" x14ac:dyDescent="0.2">
      <c r="B3211" s="317"/>
      <c r="C3211" s="317"/>
      <c r="D3211" s="317"/>
      <c r="E3211" s="317"/>
      <c r="F3211" s="317"/>
      <c r="G3211" s="317"/>
      <c r="H3211" s="317"/>
      <c r="I3211" s="317"/>
      <c r="J3211" s="317"/>
      <c r="K3211" s="317"/>
      <c r="L3211" s="179"/>
      <c r="M3211" s="179"/>
    </row>
    <row r="3212" spans="2:13" x14ac:dyDescent="0.2">
      <c r="B3212" s="317"/>
      <c r="C3212" s="317"/>
      <c r="D3212" s="317"/>
      <c r="E3212" s="317"/>
      <c r="F3212" s="317"/>
      <c r="G3212" s="317"/>
      <c r="H3212" s="317"/>
      <c r="I3212" s="317"/>
      <c r="J3212" s="317"/>
      <c r="K3212" s="317"/>
      <c r="L3212" s="179"/>
      <c r="M3212" s="179"/>
    </row>
    <row r="3213" spans="2:13" x14ac:dyDescent="0.2">
      <c r="B3213" s="317"/>
      <c r="C3213" s="317"/>
      <c r="D3213" s="317"/>
      <c r="E3213" s="317"/>
      <c r="F3213" s="317"/>
      <c r="G3213" s="317"/>
      <c r="H3213" s="317"/>
      <c r="I3213" s="317"/>
      <c r="J3213" s="317"/>
      <c r="K3213" s="317"/>
      <c r="L3213" s="179"/>
      <c r="M3213" s="179"/>
    </row>
    <row r="3214" spans="2:13" x14ac:dyDescent="0.2">
      <c r="B3214" s="317"/>
      <c r="C3214" s="317"/>
      <c r="D3214" s="317"/>
      <c r="E3214" s="317"/>
      <c r="F3214" s="317"/>
      <c r="G3214" s="317"/>
      <c r="H3214" s="317"/>
      <c r="I3214" s="317"/>
      <c r="J3214" s="317"/>
      <c r="K3214" s="317"/>
      <c r="L3214" s="179"/>
      <c r="M3214" s="179"/>
    </row>
    <row r="3215" spans="2:13" x14ac:dyDescent="0.2">
      <c r="B3215" s="317"/>
      <c r="C3215" s="317"/>
      <c r="D3215" s="317"/>
      <c r="E3215" s="317"/>
      <c r="F3215" s="317"/>
      <c r="G3215" s="317"/>
      <c r="H3215" s="317"/>
      <c r="I3215" s="317"/>
      <c r="J3215" s="317"/>
      <c r="K3215" s="317"/>
      <c r="L3215" s="179"/>
      <c r="M3215" s="179"/>
    </row>
    <row r="3216" spans="2:13" x14ac:dyDescent="0.2">
      <c r="B3216" s="317"/>
      <c r="C3216" s="317"/>
      <c r="D3216" s="317"/>
      <c r="E3216" s="317"/>
      <c r="F3216" s="317"/>
      <c r="G3216" s="317"/>
      <c r="H3216" s="317"/>
      <c r="I3216" s="317"/>
      <c r="J3216" s="317"/>
      <c r="K3216" s="317"/>
      <c r="L3216" s="179"/>
      <c r="M3216" s="179"/>
    </row>
    <row r="3217" spans="2:13" x14ac:dyDescent="0.2">
      <c r="B3217" s="317"/>
      <c r="C3217" s="317"/>
      <c r="D3217" s="317"/>
      <c r="E3217" s="317"/>
      <c r="F3217" s="317"/>
      <c r="G3217" s="317"/>
      <c r="H3217" s="317"/>
      <c r="I3217" s="317"/>
      <c r="J3217" s="317"/>
      <c r="K3217" s="317"/>
      <c r="L3217" s="179"/>
      <c r="M3217" s="179"/>
    </row>
    <row r="3218" spans="2:13" x14ac:dyDescent="0.2">
      <c r="B3218" s="317"/>
      <c r="C3218" s="317"/>
      <c r="D3218" s="317"/>
      <c r="E3218" s="317"/>
      <c r="F3218" s="317"/>
      <c r="G3218" s="317"/>
      <c r="H3218" s="317"/>
      <c r="I3218" s="317"/>
      <c r="J3218" s="317"/>
      <c r="K3218" s="317"/>
      <c r="L3218" s="179"/>
      <c r="M3218" s="179"/>
    </row>
    <row r="3219" spans="2:13" x14ac:dyDescent="0.2">
      <c r="B3219" s="317"/>
      <c r="C3219" s="317"/>
      <c r="D3219" s="317"/>
      <c r="E3219" s="317"/>
      <c r="F3219" s="317"/>
      <c r="G3219" s="317"/>
      <c r="H3219" s="317"/>
      <c r="I3219" s="317"/>
      <c r="J3219" s="317"/>
      <c r="K3219" s="317"/>
      <c r="L3219" s="179"/>
      <c r="M3219" s="179"/>
    </row>
    <row r="3220" spans="2:13" x14ac:dyDescent="0.2">
      <c r="B3220" s="317"/>
      <c r="C3220" s="317"/>
      <c r="D3220" s="317"/>
      <c r="E3220" s="317"/>
      <c r="F3220" s="317"/>
      <c r="G3220" s="317"/>
      <c r="H3220" s="317"/>
      <c r="I3220" s="317"/>
      <c r="J3220" s="317"/>
      <c r="K3220" s="317"/>
      <c r="L3220" s="179"/>
      <c r="M3220" s="179"/>
    </row>
    <row r="3221" spans="2:13" x14ac:dyDescent="0.2">
      <c r="B3221" s="317"/>
      <c r="C3221" s="317"/>
      <c r="D3221" s="317"/>
      <c r="E3221" s="317"/>
      <c r="F3221" s="317"/>
      <c r="G3221" s="317"/>
      <c r="H3221" s="317"/>
      <c r="I3221" s="317"/>
      <c r="J3221" s="317"/>
      <c r="K3221" s="317"/>
      <c r="L3221" s="179"/>
      <c r="M3221" s="179"/>
    </row>
    <row r="3222" spans="2:13" x14ac:dyDescent="0.2">
      <c r="B3222" s="317"/>
      <c r="C3222" s="317"/>
      <c r="D3222" s="317"/>
      <c r="E3222" s="317"/>
      <c r="F3222" s="317"/>
      <c r="G3222" s="317"/>
      <c r="H3222" s="317"/>
      <c r="I3222" s="317"/>
      <c r="J3222" s="317"/>
      <c r="K3222" s="317"/>
      <c r="L3222" s="179"/>
      <c r="M3222" s="179"/>
    </row>
    <row r="3223" spans="2:13" x14ac:dyDescent="0.2">
      <c r="B3223" s="317"/>
      <c r="C3223" s="317"/>
      <c r="D3223" s="317"/>
      <c r="E3223" s="317"/>
      <c r="F3223" s="317"/>
      <c r="G3223" s="317"/>
      <c r="H3223" s="317"/>
      <c r="I3223" s="317"/>
      <c r="J3223" s="317"/>
      <c r="K3223" s="317"/>
      <c r="L3223" s="179"/>
      <c r="M3223" s="179"/>
    </row>
    <row r="3224" spans="2:13" x14ac:dyDescent="0.2">
      <c r="B3224" s="317"/>
      <c r="C3224" s="317"/>
      <c r="D3224" s="317"/>
      <c r="E3224" s="317"/>
      <c r="F3224" s="317"/>
      <c r="G3224" s="317"/>
      <c r="H3224" s="317"/>
      <c r="I3224" s="317"/>
      <c r="J3224" s="317"/>
      <c r="K3224" s="317"/>
      <c r="L3224" s="179"/>
      <c r="M3224" s="179"/>
    </row>
    <row r="3225" spans="2:13" x14ac:dyDescent="0.2">
      <c r="B3225" s="317"/>
      <c r="C3225" s="317"/>
      <c r="D3225" s="317"/>
      <c r="E3225" s="317"/>
      <c r="F3225" s="317"/>
      <c r="G3225" s="317"/>
      <c r="H3225" s="317"/>
      <c r="I3225" s="317"/>
      <c r="J3225" s="317"/>
      <c r="K3225" s="317"/>
      <c r="L3225" s="179"/>
      <c r="M3225" s="179"/>
    </row>
    <row r="3226" spans="2:13" x14ac:dyDescent="0.2">
      <c r="B3226" s="317"/>
      <c r="C3226" s="317"/>
      <c r="D3226" s="317"/>
      <c r="E3226" s="317"/>
      <c r="F3226" s="317"/>
      <c r="G3226" s="317"/>
      <c r="H3226" s="317"/>
      <c r="I3226" s="317"/>
      <c r="J3226" s="317"/>
      <c r="K3226" s="317"/>
      <c r="L3226" s="179"/>
      <c r="M3226" s="179"/>
    </row>
    <row r="3227" spans="2:13" x14ac:dyDescent="0.2">
      <c r="B3227" s="317"/>
      <c r="C3227" s="317"/>
      <c r="D3227" s="317"/>
      <c r="E3227" s="317"/>
      <c r="F3227" s="317"/>
      <c r="G3227" s="317"/>
      <c r="H3227" s="317"/>
      <c r="I3227" s="317"/>
      <c r="J3227" s="317"/>
      <c r="K3227" s="317"/>
      <c r="L3227" s="179"/>
      <c r="M3227" s="179"/>
    </row>
    <row r="3228" spans="2:13" x14ac:dyDescent="0.2">
      <c r="B3228" s="317"/>
      <c r="C3228" s="317"/>
      <c r="D3228" s="317"/>
      <c r="E3228" s="317"/>
      <c r="F3228" s="317"/>
      <c r="G3228" s="317"/>
      <c r="H3228" s="317"/>
      <c r="I3228" s="317"/>
      <c r="J3228" s="317"/>
      <c r="K3228" s="317"/>
      <c r="L3228" s="179"/>
      <c r="M3228" s="179"/>
    </row>
    <row r="3229" spans="2:13" x14ac:dyDescent="0.2">
      <c r="B3229" s="317"/>
      <c r="C3229" s="317"/>
      <c r="D3229" s="317"/>
      <c r="E3229" s="317"/>
      <c r="F3229" s="317"/>
      <c r="G3229" s="317"/>
      <c r="H3229" s="317"/>
      <c r="I3229" s="317"/>
      <c r="J3229" s="317"/>
      <c r="K3229" s="317"/>
      <c r="L3229" s="179"/>
      <c r="M3229" s="179"/>
    </row>
    <row r="3230" spans="2:13" x14ac:dyDescent="0.2">
      <c r="B3230" s="317"/>
      <c r="C3230" s="317"/>
      <c r="D3230" s="317"/>
      <c r="E3230" s="317"/>
      <c r="F3230" s="317"/>
      <c r="G3230" s="317"/>
      <c r="H3230" s="317"/>
      <c r="I3230" s="317"/>
      <c r="J3230" s="317"/>
      <c r="K3230" s="317"/>
      <c r="L3230" s="179"/>
      <c r="M3230" s="179"/>
    </row>
    <row r="3231" spans="2:13" x14ac:dyDescent="0.2">
      <c r="B3231" s="317"/>
      <c r="C3231" s="317"/>
      <c r="D3231" s="317"/>
      <c r="E3231" s="317"/>
      <c r="F3231" s="317"/>
      <c r="G3231" s="317"/>
      <c r="H3231" s="317"/>
      <c r="I3231" s="317"/>
      <c r="J3231" s="317"/>
      <c r="K3231" s="317"/>
      <c r="L3231" s="179"/>
      <c r="M3231" s="179"/>
    </row>
    <row r="3232" spans="2:13" x14ac:dyDescent="0.2">
      <c r="B3232" s="317"/>
      <c r="C3232" s="317"/>
      <c r="D3232" s="317"/>
      <c r="E3232" s="317"/>
      <c r="F3232" s="317"/>
      <c r="G3232" s="317"/>
      <c r="H3232" s="317"/>
      <c r="I3232" s="317"/>
      <c r="J3232" s="317"/>
      <c r="K3232" s="317"/>
      <c r="L3232" s="179"/>
      <c r="M3232" s="179"/>
    </row>
    <row r="3233" spans="2:13" x14ac:dyDescent="0.2">
      <c r="B3233" s="317"/>
      <c r="C3233" s="317"/>
      <c r="D3233" s="317"/>
      <c r="E3233" s="317"/>
      <c r="F3233" s="317"/>
      <c r="G3233" s="317"/>
      <c r="H3233" s="317"/>
      <c r="I3233" s="317"/>
      <c r="J3233" s="317"/>
      <c r="K3233" s="317"/>
      <c r="L3233" s="179"/>
      <c r="M3233" s="179"/>
    </row>
    <row r="3234" spans="2:13" x14ac:dyDescent="0.2">
      <c r="B3234" s="317"/>
      <c r="C3234" s="317"/>
      <c r="D3234" s="317"/>
      <c r="E3234" s="317"/>
      <c r="F3234" s="317"/>
      <c r="G3234" s="317"/>
      <c r="H3234" s="317"/>
      <c r="I3234" s="317"/>
      <c r="J3234" s="317"/>
      <c r="K3234" s="317"/>
      <c r="L3234" s="179"/>
      <c r="M3234" s="179"/>
    </row>
    <row r="3235" spans="2:13" x14ac:dyDescent="0.2">
      <c r="B3235" s="317"/>
      <c r="C3235" s="317"/>
      <c r="D3235" s="317"/>
      <c r="E3235" s="317"/>
      <c r="F3235" s="317"/>
      <c r="G3235" s="317"/>
      <c r="H3235" s="317"/>
      <c r="I3235" s="317"/>
      <c r="J3235" s="317"/>
      <c r="K3235" s="317"/>
      <c r="L3235" s="179"/>
      <c r="M3235" s="179"/>
    </row>
    <row r="3236" spans="2:13" x14ac:dyDescent="0.2">
      <c r="B3236" s="317"/>
      <c r="C3236" s="317"/>
      <c r="D3236" s="317"/>
      <c r="E3236" s="317"/>
      <c r="F3236" s="317"/>
      <c r="G3236" s="317"/>
      <c r="H3236" s="317"/>
      <c r="I3236" s="317"/>
      <c r="J3236" s="317"/>
      <c r="K3236" s="317"/>
      <c r="L3236" s="179"/>
      <c r="M3236" s="179"/>
    </row>
    <row r="3237" spans="2:13" x14ac:dyDescent="0.2">
      <c r="B3237" s="317"/>
      <c r="C3237" s="317"/>
      <c r="D3237" s="317"/>
      <c r="E3237" s="317"/>
      <c r="F3237" s="317"/>
      <c r="G3237" s="317"/>
      <c r="H3237" s="317"/>
      <c r="I3237" s="317"/>
      <c r="J3237" s="317"/>
      <c r="K3237" s="317"/>
      <c r="L3237" s="179"/>
      <c r="M3237" s="179"/>
    </row>
    <row r="3238" spans="2:13" x14ac:dyDescent="0.2">
      <c r="B3238" s="317"/>
      <c r="C3238" s="317"/>
      <c r="D3238" s="317"/>
      <c r="E3238" s="317"/>
      <c r="F3238" s="317"/>
      <c r="G3238" s="317"/>
      <c r="H3238" s="317"/>
      <c r="I3238" s="317"/>
      <c r="J3238" s="317"/>
      <c r="K3238" s="317"/>
      <c r="L3238" s="179"/>
      <c r="M3238" s="179"/>
    </row>
    <row r="3239" spans="2:13" x14ac:dyDescent="0.2">
      <c r="B3239" s="317"/>
      <c r="C3239" s="317"/>
      <c r="D3239" s="317"/>
      <c r="E3239" s="317"/>
      <c r="F3239" s="317"/>
      <c r="G3239" s="317"/>
      <c r="H3239" s="317"/>
      <c r="I3239" s="317"/>
      <c r="J3239" s="317"/>
      <c r="K3239" s="317"/>
      <c r="L3239" s="179"/>
      <c r="M3239" s="179"/>
    </row>
    <row r="3240" spans="2:13" x14ac:dyDescent="0.2">
      <c r="B3240" s="317"/>
      <c r="C3240" s="317"/>
      <c r="D3240" s="317"/>
      <c r="E3240" s="317"/>
      <c r="F3240" s="317"/>
      <c r="G3240" s="317"/>
      <c r="H3240" s="317"/>
      <c r="I3240" s="317"/>
      <c r="J3240" s="317"/>
      <c r="K3240" s="317"/>
      <c r="L3240" s="179"/>
      <c r="M3240" s="179"/>
    </row>
    <row r="3241" spans="2:13" x14ac:dyDescent="0.2">
      <c r="B3241" s="317"/>
      <c r="C3241" s="317"/>
      <c r="D3241" s="317"/>
      <c r="E3241" s="317"/>
      <c r="F3241" s="317"/>
      <c r="G3241" s="317"/>
      <c r="H3241" s="317"/>
      <c r="I3241" s="317"/>
      <c r="J3241" s="317"/>
      <c r="K3241" s="317"/>
      <c r="L3241" s="179"/>
      <c r="M3241" s="179"/>
    </row>
    <row r="3242" spans="2:13" x14ac:dyDescent="0.2">
      <c r="B3242" s="317"/>
      <c r="C3242" s="317"/>
      <c r="D3242" s="317"/>
      <c r="E3242" s="317"/>
      <c r="F3242" s="317"/>
      <c r="G3242" s="317"/>
      <c r="H3242" s="317"/>
      <c r="I3242" s="317"/>
      <c r="J3242" s="317"/>
      <c r="K3242" s="317"/>
      <c r="L3242" s="179"/>
      <c r="M3242" s="179"/>
    </row>
    <row r="3243" spans="2:13" x14ac:dyDescent="0.2">
      <c r="B3243" s="317"/>
      <c r="C3243" s="317"/>
      <c r="D3243" s="317"/>
      <c r="E3243" s="317"/>
      <c r="F3243" s="317"/>
      <c r="G3243" s="317"/>
      <c r="H3243" s="317"/>
      <c r="I3243" s="317"/>
      <c r="J3243" s="317"/>
      <c r="K3243" s="317"/>
      <c r="L3243" s="179"/>
      <c r="M3243" s="179"/>
    </row>
    <row r="3244" spans="2:13" x14ac:dyDescent="0.2">
      <c r="B3244" s="317"/>
      <c r="C3244" s="317"/>
      <c r="D3244" s="317"/>
      <c r="E3244" s="317"/>
      <c r="F3244" s="317"/>
      <c r="G3244" s="317"/>
      <c r="H3244" s="317"/>
      <c r="I3244" s="317"/>
      <c r="J3244" s="317"/>
      <c r="K3244" s="317"/>
      <c r="L3244" s="179"/>
      <c r="M3244" s="179"/>
    </row>
    <row r="3245" spans="2:13" x14ac:dyDescent="0.2">
      <c r="B3245" s="317"/>
      <c r="C3245" s="317"/>
      <c r="D3245" s="317"/>
      <c r="E3245" s="317"/>
      <c r="F3245" s="317"/>
      <c r="G3245" s="317"/>
      <c r="H3245" s="317"/>
      <c r="I3245" s="317"/>
      <c r="J3245" s="317"/>
      <c r="K3245" s="317"/>
      <c r="L3245" s="179"/>
      <c r="M3245" s="179"/>
    </row>
    <row r="3246" spans="2:13" x14ac:dyDescent="0.2">
      <c r="B3246" s="317"/>
      <c r="C3246" s="317"/>
      <c r="D3246" s="317"/>
      <c r="E3246" s="317"/>
      <c r="F3246" s="317"/>
      <c r="G3246" s="317"/>
      <c r="H3246" s="317"/>
      <c r="I3246" s="317"/>
      <c r="J3246" s="317"/>
      <c r="K3246" s="317"/>
      <c r="L3246" s="179"/>
      <c r="M3246" s="179"/>
    </row>
    <row r="3247" spans="2:13" x14ac:dyDescent="0.2">
      <c r="B3247" s="317"/>
      <c r="C3247" s="317"/>
      <c r="D3247" s="317"/>
      <c r="E3247" s="317"/>
      <c r="F3247" s="317"/>
      <c r="G3247" s="317"/>
      <c r="H3247" s="317"/>
      <c r="I3247" s="317"/>
      <c r="J3247" s="317"/>
      <c r="K3247" s="317"/>
      <c r="L3247" s="179"/>
      <c r="M3247" s="179"/>
    </row>
    <row r="3248" spans="2:13" x14ac:dyDescent="0.2">
      <c r="B3248" s="317"/>
      <c r="C3248" s="317"/>
      <c r="D3248" s="317"/>
      <c r="E3248" s="317"/>
      <c r="F3248" s="317"/>
      <c r="G3248" s="317"/>
      <c r="H3248" s="317"/>
      <c r="I3248" s="317"/>
      <c r="J3248" s="317"/>
      <c r="K3248" s="317"/>
      <c r="L3248" s="179"/>
      <c r="M3248" s="179"/>
    </row>
    <row r="3249" spans="2:13" x14ac:dyDescent="0.2">
      <c r="B3249" s="317"/>
      <c r="C3249" s="317"/>
      <c r="D3249" s="317"/>
      <c r="E3249" s="317"/>
      <c r="F3249" s="317"/>
      <c r="G3249" s="317"/>
      <c r="H3249" s="317"/>
      <c r="I3249" s="317"/>
      <c r="J3249" s="317"/>
      <c r="K3249" s="317"/>
      <c r="L3249" s="179"/>
      <c r="M3249" s="179"/>
    </row>
    <row r="3250" spans="2:13" x14ac:dyDescent="0.2">
      <c r="B3250" s="317"/>
      <c r="C3250" s="317"/>
      <c r="D3250" s="317"/>
      <c r="E3250" s="317"/>
      <c r="F3250" s="317"/>
      <c r="G3250" s="317"/>
      <c r="H3250" s="317"/>
      <c r="I3250" s="317"/>
      <c r="J3250" s="317"/>
      <c r="K3250" s="317"/>
      <c r="L3250" s="179"/>
      <c r="M3250" s="179"/>
    </row>
    <row r="3251" spans="2:13" x14ac:dyDescent="0.2">
      <c r="B3251" s="317"/>
      <c r="C3251" s="317"/>
      <c r="D3251" s="317"/>
      <c r="E3251" s="317"/>
      <c r="F3251" s="317"/>
      <c r="G3251" s="317"/>
      <c r="H3251" s="317"/>
      <c r="I3251" s="317"/>
      <c r="J3251" s="317"/>
      <c r="K3251" s="317"/>
      <c r="L3251" s="179"/>
      <c r="M3251" s="179"/>
    </row>
    <row r="3252" spans="2:13" x14ac:dyDescent="0.2">
      <c r="B3252" s="317"/>
      <c r="C3252" s="317"/>
      <c r="D3252" s="317"/>
      <c r="E3252" s="317"/>
      <c r="F3252" s="317"/>
      <c r="G3252" s="317"/>
      <c r="H3252" s="317"/>
      <c r="I3252" s="317"/>
      <c r="J3252" s="317"/>
      <c r="K3252" s="317"/>
      <c r="L3252" s="179"/>
      <c r="M3252" s="179"/>
    </row>
    <row r="3253" spans="2:13" x14ac:dyDescent="0.2">
      <c r="B3253" s="317"/>
      <c r="C3253" s="317"/>
      <c r="D3253" s="317"/>
      <c r="E3253" s="317"/>
      <c r="F3253" s="317"/>
      <c r="G3253" s="317"/>
      <c r="H3253" s="317"/>
      <c r="I3253" s="317"/>
      <c r="J3253" s="317"/>
      <c r="K3253" s="317"/>
      <c r="L3253" s="179"/>
      <c r="M3253" s="179"/>
    </row>
    <row r="3254" spans="2:13" x14ac:dyDescent="0.2">
      <c r="B3254" s="317"/>
      <c r="C3254" s="317"/>
      <c r="D3254" s="317"/>
      <c r="E3254" s="317"/>
      <c r="F3254" s="317"/>
      <c r="G3254" s="317"/>
      <c r="H3254" s="317"/>
      <c r="I3254" s="317"/>
      <c r="J3254" s="317"/>
      <c r="K3254" s="317"/>
      <c r="L3254" s="179"/>
      <c r="M3254" s="179"/>
    </row>
    <row r="3255" spans="2:13" x14ac:dyDescent="0.2">
      <c r="B3255" s="317"/>
      <c r="C3255" s="317"/>
      <c r="D3255" s="317"/>
      <c r="E3255" s="317"/>
      <c r="F3255" s="317"/>
      <c r="G3255" s="317"/>
      <c r="H3255" s="317"/>
      <c r="I3255" s="317"/>
      <c r="J3255" s="317"/>
      <c r="K3255" s="317"/>
      <c r="L3255" s="179"/>
      <c r="M3255" s="179"/>
    </row>
    <row r="3256" spans="2:13" x14ac:dyDescent="0.2">
      <c r="B3256" s="317"/>
      <c r="C3256" s="317"/>
      <c r="D3256" s="317"/>
      <c r="E3256" s="317"/>
      <c r="F3256" s="317"/>
      <c r="G3256" s="317"/>
      <c r="H3256" s="317"/>
      <c r="I3256" s="317"/>
      <c r="J3256" s="317"/>
      <c r="K3256" s="317"/>
      <c r="L3256" s="179"/>
      <c r="M3256" s="179"/>
    </row>
    <row r="3257" spans="2:13" x14ac:dyDescent="0.2">
      <c r="B3257" s="317"/>
      <c r="C3257" s="317"/>
      <c r="D3257" s="317"/>
      <c r="E3257" s="317"/>
      <c r="F3257" s="317"/>
      <c r="G3257" s="317"/>
      <c r="H3257" s="317"/>
      <c r="I3257" s="317"/>
      <c r="J3257" s="317"/>
      <c r="K3257" s="317"/>
      <c r="L3257" s="179"/>
      <c r="M3257" s="179"/>
    </row>
    <row r="3258" spans="2:13" x14ac:dyDescent="0.2">
      <c r="B3258" s="317"/>
      <c r="C3258" s="317"/>
      <c r="D3258" s="317"/>
      <c r="E3258" s="317"/>
      <c r="F3258" s="317"/>
      <c r="G3258" s="317"/>
      <c r="H3258" s="317"/>
      <c r="I3258" s="317"/>
      <c r="J3258" s="317"/>
      <c r="K3258" s="317"/>
      <c r="L3258" s="179"/>
      <c r="M3258" s="179"/>
    </row>
    <row r="3259" spans="2:13" x14ac:dyDescent="0.2">
      <c r="B3259" s="317"/>
      <c r="C3259" s="317"/>
      <c r="D3259" s="317"/>
      <c r="E3259" s="317"/>
      <c r="F3259" s="317"/>
      <c r="G3259" s="317"/>
      <c r="H3259" s="317"/>
      <c r="I3259" s="317"/>
      <c r="J3259" s="317"/>
      <c r="K3259" s="317"/>
      <c r="L3259" s="179"/>
      <c r="M3259" s="179"/>
    </row>
    <row r="3260" spans="2:13" x14ac:dyDescent="0.2">
      <c r="B3260" s="317"/>
      <c r="C3260" s="317"/>
      <c r="D3260" s="317"/>
      <c r="E3260" s="317"/>
      <c r="F3260" s="317"/>
      <c r="G3260" s="317"/>
      <c r="H3260" s="317"/>
      <c r="I3260" s="317"/>
      <c r="J3260" s="317"/>
      <c r="K3260" s="317"/>
      <c r="L3260" s="179"/>
      <c r="M3260" s="179"/>
    </row>
    <row r="3261" spans="2:13" x14ac:dyDescent="0.2">
      <c r="B3261" s="317"/>
      <c r="C3261" s="317"/>
      <c r="D3261" s="317"/>
      <c r="E3261" s="317"/>
      <c r="F3261" s="317"/>
      <c r="G3261" s="317"/>
      <c r="H3261" s="317"/>
      <c r="I3261" s="317"/>
      <c r="J3261" s="317"/>
      <c r="K3261" s="317"/>
      <c r="L3261" s="179"/>
      <c r="M3261" s="179"/>
    </row>
    <row r="3262" spans="2:13" x14ac:dyDescent="0.2">
      <c r="B3262" s="317"/>
      <c r="C3262" s="317"/>
      <c r="D3262" s="317"/>
      <c r="E3262" s="317"/>
      <c r="F3262" s="317"/>
      <c r="G3262" s="317"/>
      <c r="H3262" s="317"/>
      <c r="I3262" s="317"/>
      <c r="J3262" s="317"/>
      <c r="K3262" s="317"/>
      <c r="L3262" s="179"/>
      <c r="M3262" s="179"/>
    </row>
    <row r="3263" spans="2:13" x14ac:dyDescent="0.2">
      <c r="B3263" s="317"/>
      <c r="C3263" s="317"/>
      <c r="D3263" s="317"/>
      <c r="E3263" s="317"/>
      <c r="F3263" s="317"/>
      <c r="G3263" s="317"/>
      <c r="H3263" s="317"/>
      <c r="I3263" s="317"/>
      <c r="J3263" s="317"/>
      <c r="K3263" s="317"/>
      <c r="L3263" s="179"/>
      <c r="M3263" s="179"/>
    </row>
    <row r="3264" spans="2:13" x14ac:dyDescent="0.2">
      <c r="B3264" s="317"/>
      <c r="C3264" s="317"/>
      <c r="D3264" s="317"/>
      <c r="E3264" s="317"/>
      <c r="F3264" s="317"/>
      <c r="G3264" s="317"/>
      <c r="H3264" s="317"/>
      <c r="I3264" s="317"/>
      <c r="J3264" s="317"/>
      <c r="K3264" s="317"/>
      <c r="L3264" s="179"/>
      <c r="M3264" s="179"/>
    </row>
    <row r="3265" spans="2:13" x14ac:dyDescent="0.2">
      <c r="B3265" s="317"/>
      <c r="C3265" s="317"/>
      <c r="D3265" s="317"/>
      <c r="E3265" s="317"/>
      <c r="F3265" s="317"/>
      <c r="G3265" s="317"/>
      <c r="H3265" s="317"/>
      <c r="I3265" s="317"/>
      <c r="J3265" s="317"/>
      <c r="K3265" s="317"/>
      <c r="L3265" s="179"/>
      <c r="M3265" s="179"/>
    </row>
    <row r="3266" spans="2:13" x14ac:dyDescent="0.2">
      <c r="B3266" s="317"/>
      <c r="C3266" s="317"/>
      <c r="D3266" s="317"/>
      <c r="E3266" s="317"/>
      <c r="F3266" s="317"/>
      <c r="G3266" s="317"/>
      <c r="H3266" s="317"/>
      <c r="I3266" s="317"/>
      <c r="J3266" s="317"/>
      <c r="K3266" s="317"/>
      <c r="L3266" s="179"/>
      <c r="M3266" s="179"/>
    </row>
    <row r="3267" spans="2:13" x14ac:dyDescent="0.2">
      <c r="B3267" s="317"/>
      <c r="C3267" s="317"/>
      <c r="D3267" s="317"/>
      <c r="E3267" s="317"/>
      <c r="F3267" s="317"/>
      <c r="G3267" s="317"/>
      <c r="H3267" s="317"/>
      <c r="I3267" s="317"/>
      <c r="J3267" s="317"/>
      <c r="K3267" s="317"/>
      <c r="L3267" s="179"/>
      <c r="M3267" s="179"/>
    </row>
    <row r="3268" spans="2:13" x14ac:dyDescent="0.2">
      <c r="B3268" s="317"/>
      <c r="C3268" s="317"/>
      <c r="D3268" s="317"/>
      <c r="E3268" s="317"/>
      <c r="F3268" s="317"/>
      <c r="G3268" s="317"/>
      <c r="H3268" s="317"/>
      <c r="I3268" s="317"/>
      <c r="J3268" s="317"/>
      <c r="K3268" s="317"/>
      <c r="L3268" s="179"/>
      <c r="M3268" s="179"/>
    </row>
    <row r="3269" spans="2:13" x14ac:dyDescent="0.2">
      <c r="B3269" s="317"/>
      <c r="C3269" s="317"/>
      <c r="D3269" s="317"/>
      <c r="E3269" s="317"/>
      <c r="F3269" s="317"/>
      <c r="G3269" s="317"/>
      <c r="H3269" s="317"/>
      <c r="I3269" s="317"/>
      <c r="J3269" s="317"/>
      <c r="K3269" s="317"/>
      <c r="L3269" s="179"/>
      <c r="M3269" s="179"/>
    </row>
    <row r="3270" spans="2:13" x14ac:dyDescent="0.2">
      <c r="B3270" s="317"/>
      <c r="C3270" s="317"/>
      <c r="D3270" s="317"/>
      <c r="E3270" s="317"/>
      <c r="F3270" s="317"/>
      <c r="G3270" s="317"/>
      <c r="H3270" s="317"/>
      <c r="I3270" s="317"/>
      <c r="J3270" s="317"/>
      <c r="K3270" s="317"/>
      <c r="L3270" s="179"/>
      <c r="M3270" s="179"/>
    </row>
    <row r="3271" spans="2:13" x14ac:dyDescent="0.2">
      <c r="B3271" s="317"/>
      <c r="C3271" s="317"/>
      <c r="D3271" s="317"/>
      <c r="E3271" s="317"/>
      <c r="F3271" s="317"/>
      <c r="G3271" s="317"/>
      <c r="H3271" s="317"/>
      <c r="I3271" s="317"/>
      <c r="J3271" s="317"/>
      <c r="K3271" s="317"/>
      <c r="L3271" s="179"/>
      <c r="M3271" s="179"/>
    </row>
    <row r="3272" spans="2:13" x14ac:dyDescent="0.2">
      <c r="B3272" s="317"/>
      <c r="C3272" s="317"/>
      <c r="D3272" s="317"/>
      <c r="E3272" s="317"/>
      <c r="F3272" s="317"/>
      <c r="G3272" s="317"/>
      <c r="H3272" s="317"/>
      <c r="I3272" s="317"/>
      <c r="J3272" s="317"/>
      <c r="K3272" s="317"/>
      <c r="L3272" s="179"/>
      <c r="M3272" s="179"/>
    </row>
    <row r="3273" spans="2:13" x14ac:dyDescent="0.2">
      <c r="B3273" s="317"/>
      <c r="C3273" s="317"/>
      <c r="D3273" s="317"/>
      <c r="E3273" s="317"/>
      <c r="F3273" s="317"/>
      <c r="G3273" s="317"/>
      <c r="H3273" s="317"/>
      <c r="I3273" s="317"/>
      <c r="J3273" s="317"/>
      <c r="K3273" s="317"/>
      <c r="L3273" s="179"/>
      <c r="M3273" s="179"/>
    </row>
    <row r="3274" spans="2:13" x14ac:dyDescent="0.2">
      <c r="B3274" s="317"/>
      <c r="C3274" s="317"/>
      <c r="D3274" s="317"/>
      <c r="E3274" s="317"/>
      <c r="F3274" s="317"/>
      <c r="G3274" s="317"/>
      <c r="H3274" s="317"/>
      <c r="I3274" s="317"/>
      <c r="J3274" s="317"/>
      <c r="K3274" s="317"/>
      <c r="L3274" s="179"/>
      <c r="M3274" s="179"/>
    </row>
    <row r="3275" spans="2:13" x14ac:dyDescent="0.2">
      <c r="B3275" s="317"/>
      <c r="C3275" s="317"/>
      <c r="D3275" s="317"/>
      <c r="E3275" s="317"/>
      <c r="F3275" s="317"/>
      <c r="G3275" s="317"/>
      <c r="H3275" s="317"/>
      <c r="I3275" s="317"/>
      <c r="J3275" s="317"/>
      <c r="K3275" s="317"/>
      <c r="L3275" s="179"/>
      <c r="M3275" s="179"/>
    </row>
    <row r="3276" spans="2:13" x14ac:dyDescent="0.2">
      <c r="B3276" s="317"/>
      <c r="C3276" s="317"/>
      <c r="D3276" s="317"/>
      <c r="E3276" s="317"/>
      <c r="F3276" s="317"/>
      <c r="G3276" s="317"/>
      <c r="H3276" s="317"/>
      <c r="I3276" s="317"/>
      <c r="J3276" s="317"/>
      <c r="K3276" s="317"/>
      <c r="L3276" s="179"/>
      <c r="M3276" s="179"/>
    </row>
    <row r="3277" spans="2:13" x14ac:dyDescent="0.2">
      <c r="B3277" s="317"/>
      <c r="C3277" s="317"/>
      <c r="D3277" s="317"/>
      <c r="E3277" s="317"/>
      <c r="F3277" s="317"/>
      <c r="G3277" s="317"/>
      <c r="H3277" s="317"/>
      <c r="I3277" s="317"/>
      <c r="J3277" s="317"/>
      <c r="K3277" s="317"/>
      <c r="L3277" s="179"/>
      <c r="M3277" s="179"/>
    </row>
    <row r="3278" spans="2:13" x14ac:dyDescent="0.2">
      <c r="B3278" s="317"/>
      <c r="C3278" s="317"/>
      <c r="D3278" s="317"/>
      <c r="E3278" s="317"/>
      <c r="F3278" s="317"/>
      <c r="G3278" s="317"/>
      <c r="H3278" s="317"/>
      <c r="I3278" s="317"/>
      <c r="J3278" s="317"/>
      <c r="K3278" s="317"/>
      <c r="L3278" s="179"/>
      <c r="M3278" s="179"/>
    </row>
    <row r="3279" spans="2:13" x14ac:dyDescent="0.2">
      <c r="B3279" s="317"/>
      <c r="C3279" s="317"/>
      <c r="D3279" s="317"/>
      <c r="E3279" s="317"/>
      <c r="F3279" s="317"/>
      <c r="G3279" s="317"/>
      <c r="H3279" s="317"/>
      <c r="I3279" s="317"/>
      <c r="J3279" s="317"/>
      <c r="K3279" s="317"/>
      <c r="L3279" s="179"/>
      <c r="M3279" s="179"/>
    </row>
    <row r="3280" spans="2:13" x14ac:dyDescent="0.2">
      <c r="B3280" s="317"/>
      <c r="C3280" s="317"/>
      <c r="D3280" s="317"/>
      <c r="E3280" s="317"/>
      <c r="F3280" s="317"/>
      <c r="G3280" s="317"/>
      <c r="H3280" s="317"/>
      <c r="I3280" s="317"/>
      <c r="J3280" s="317"/>
      <c r="K3280" s="317"/>
      <c r="L3280" s="179"/>
      <c r="M3280" s="179"/>
    </row>
    <row r="3281" spans="2:13" x14ac:dyDescent="0.2">
      <c r="B3281" s="317"/>
      <c r="C3281" s="317"/>
      <c r="D3281" s="317"/>
      <c r="E3281" s="317"/>
      <c r="F3281" s="317"/>
      <c r="G3281" s="317"/>
      <c r="H3281" s="317"/>
      <c r="I3281" s="317"/>
      <c r="J3281" s="317"/>
      <c r="K3281" s="317"/>
      <c r="L3281" s="179"/>
      <c r="M3281" s="179"/>
    </row>
    <row r="3282" spans="2:13" x14ac:dyDescent="0.2">
      <c r="B3282" s="317"/>
      <c r="C3282" s="317"/>
      <c r="D3282" s="317"/>
      <c r="E3282" s="317"/>
      <c r="F3282" s="317"/>
      <c r="G3282" s="317"/>
      <c r="H3282" s="317"/>
      <c r="I3282" s="317"/>
      <c r="J3282" s="317"/>
      <c r="K3282" s="317"/>
      <c r="L3282" s="179"/>
      <c r="M3282" s="179"/>
    </row>
    <row r="3283" spans="2:13" x14ac:dyDescent="0.2">
      <c r="B3283" s="317"/>
      <c r="C3283" s="317"/>
      <c r="D3283" s="317"/>
      <c r="E3283" s="317"/>
      <c r="F3283" s="317"/>
      <c r="G3283" s="317"/>
      <c r="H3283" s="317"/>
      <c r="I3283" s="317"/>
      <c r="J3283" s="317"/>
      <c r="K3283" s="317"/>
      <c r="L3283" s="179"/>
      <c r="M3283" s="179"/>
    </row>
    <row r="3284" spans="2:13" x14ac:dyDescent="0.2">
      <c r="B3284" s="317"/>
      <c r="C3284" s="317"/>
      <c r="D3284" s="317"/>
      <c r="E3284" s="317"/>
      <c r="F3284" s="317"/>
      <c r="G3284" s="317"/>
      <c r="H3284" s="317"/>
      <c r="I3284" s="317"/>
      <c r="J3284" s="317"/>
      <c r="K3284" s="317"/>
      <c r="L3284" s="179"/>
      <c r="M3284" s="179"/>
    </row>
    <row r="3285" spans="2:13" x14ac:dyDescent="0.2">
      <c r="B3285" s="317"/>
      <c r="C3285" s="317"/>
      <c r="D3285" s="317"/>
      <c r="E3285" s="317"/>
      <c r="F3285" s="317"/>
      <c r="G3285" s="317"/>
      <c r="H3285" s="317"/>
      <c r="I3285" s="317"/>
      <c r="J3285" s="317"/>
      <c r="K3285" s="317"/>
      <c r="L3285" s="179"/>
      <c r="M3285" s="179"/>
    </row>
    <row r="3286" spans="2:13" x14ac:dyDescent="0.2">
      <c r="B3286" s="317"/>
      <c r="C3286" s="317"/>
      <c r="D3286" s="317"/>
      <c r="E3286" s="317"/>
      <c r="F3286" s="317"/>
      <c r="G3286" s="317"/>
      <c r="H3286" s="317"/>
      <c r="I3286" s="317"/>
      <c r="J3286" s="317"/>
      <c r="K3286" s="317"/>
      <c r="L3286" s="179"/>
      <c r="M3286" s="179"/>
    </row>
    <row r="3287" spans="2:13" x14ac:dyDescent="0.2">
      <c r="B3287" s="317"/>
      <c r="C3287" s="317"/>
      <c r="D3287" s="317"/>
      <c r="E3287" s="317"/>
      <c r="F3287" s="317"/>
      <c r="G3287" s="317"/>
      <c r="H3287" s="317"/>
      <c r="I3287" s="317"/>
      <c r="J3287" s="317"/>
      <c r="K3287" s="317"/>
      <c r="L3287" s="179"/>
      <c r="M3287" s="179"/>
    </row>
    <row r="3288" spans="2:13" x14ac:dyDescent="0.2">
      <c r="B3288" s="317"/>
      <c r="C3288" s="317"/>
      <c r="D3288" s="317"/>
      <c r="E3288" s="317"/>
      <c r="F3288" s="317"/>
      <c r="G3288" s="317"/>
      <c r="H3288" s="317"/>
      <c r="I3288" s="317"/>
      <c r="J3288" s="317"/>
      <c r="K3288" s="317"/>
      <c r="L3288" s="179"/>
      <c r="M3288" s="179"/>
    </row>
    <row r="3289" spans="2:13" x14ac:dyDescent="0.2">
      <c r="B3289" s="317"/>
      <c r="C3289" s="317"/>
      <c r="D3289" s="317"/>
      <c r="E3289" s="317"/>
      <c r="F3289" s="317"/>
      <c r="G3289" s="317"/>
      <c r="H3289" s="317"/>
      <c r="I3289" s="317"/>
      <c r="J3289" s="317"/>
      <c r="K3289" s="317"/>
      <c r="L3289" s="179"/>
      <c r="M3289" s="179"/>
    </row>
    <row r="3290" spans="2:13" x14ac:dyDescent="0.2">
      <c r="B3290" s="317"/>
      <c r="C3290" s="317"/>
      <c r="D3290" s="317"/>
      <c r="E3290" s="317"/>
      <c r="F3290" s="317"/>
      <c r="G3290" s="317"/>
      <c r="H3290" s="317"/>
      <c r="I3290" s="317"/>
      <c r="J3290" s="317"/>
      <c r="K3290" s="317"/>
      <c r="L3290" s="179"/>
      <c r="M3290" s="179"/>
    </row>
    <row r="3291" spans="2:13" x14ac:dyDescent="0.2">
      <c r="B3291" s="317"/>
      <c r="C3291" s="317"/>
      <c r="D3291" s="317"/>
      <c r="E3291" s="317"/>
      <c r="F3291" s="317"/>
      <c r="G3291" s="317"/>
      <c r="H3291" s="317"/>
      <c r="I3291" s="317"/>
      <c r="J3291" s="317"/>
      <c r="K3291" s="317"/>
      <c r="L3291" s="179"/>
      <c r="M3291" s="179"/>
    </row>
    <row r="3292" spans="2:13" x14ac:dyDescent="0.2">
      <c r="B3292" s="317"/>
      <c r="C3292" s="317"/>
      <c r="D3292" s="317"/>
      <c r="E3292" s="317"/>
      <c r="F3292" s="317"/>
      <c r="G3292" s="317"/>
      <c r="H3292" s="317"/>
      <c r="I3292" s="317"/>
      <c r="J3292" s="317"/>
      <c r="K3292" s="317"/>
      <c r="L3292" s="179"/>
      <c r="M3292" s="179"/>
    </row>
    <row r="3293" spans="2:13" x14ac:dyDescent="0.2">
      <c r="B3293" s="317"/>
      <c r="C3293" s="317"/>
      <c r="D3293" s="317"/>
      <c r="E3293" s="317"/>
      <c r="F3293" s="317"/>
      <c r="G3293" s="317"/>
      <c r="H3293" s="317"/>
      <c r="I3293" s="317"/>
      <c r="J3293" s="317"/>
      <c r="K3293" s="317"/>
      <c r="L3293" s="179"/>
      <c r="M3293" s="179"/>
    </row>
    <row r="3294" spans="2:13" x14ac:dyDescent="0.2">
      <c r="B3294" s="317"/>
      <c r="C3294" s="317"/>
      <c r="D3294" s="317"/>
      <c r="E3294" s="317"/>
      <c r="F3294" s="317"/>
      <c r="G3294" s="317"/>
      <c r="H3294" s="317"/>
      <c r="I3294" s="317"/>
      <c r="J3294" s="317"/>
      <c r="K3294" s="317"/>
      <c r="L3294" s="179"/>
      <c r="M3294" s="179"/>
    </row>
    <row r="3295" spans="2:13" x14ac:dyDescent="0.2">
      <c r="B3295" s="317"/>
      <c r="C3295" s="317"/>
      <c r="D3295" s="317"/>
      <c r="E3295" s="317"/>
      <c r="F3295" s="317"/>
      <c r="G3295" s="317"/>
      <c r="H3295" s="317"/>
      <c r="I3295" s="317"/>
      <c r="J3295" s="317"/>
      <c r="K3295" s="317"/>
      <c r="L3295" s="179"/>
      <c r="M3295" s="179"/>
    </row>
    <row r="3296" spans="2:13" x14ac:dyDescent="0.2">
      <c r="B3296" s="317"/>
      <c r="C3296" s="317"/>
      <c r="D3296" s="317"/>
      <c r="E3296" s="317"/>
      <c r="F3296" s="317"/>
      <c r="G3296" s="317"/>
      <c r="H3296" s="317"/>
      <c r="I3296" s="317"/>
      <c r="J3296" s="317"/>
      <c r="K3296" s="317"/>
      <c r="L3296" s="179"/>
      <c r="M3296" s="179"/>
    </row>
    <row r="3297" spans="2:13" x14ac:dyDescent="0.2">
      <c r="B3297" s="317"/>
      <c r="C3297" s="317"/>
      <c r="D3297" s="317"/>
      <c r="E3297" s="317"/>
      <c r="F3297" s="317"/>
      <c r="G3297" s="317"/>
      <c r="H3297" s="317"/>
      <c r="I3297" s="317"/>
      <c r="J3297" s="317"/>
      <c r="K3297" s="317"/>
      <c r="L3297" s="179"/>
      <c r="M3297" s="179"/>
    </row>
    <row r="3298" spans="2:13" x14ac:dyDescent="0.2">
      <c r="B3298" s="317"/>
      <c r="C3298" s="317"/>
      <c r="D3298" s="317"/>
      <c r="E3298" s="317"/>
      <c r="F3298" s="317"/>
      <c r="G3298" s="317"/>
      <c r="H3298" s="317"/>
      <c r="I3298" s="317"/>
      <c r="J3298" s="317"/>
      <c r="K3298" s="317"/>
      <c r="L3298" s="179"/>
      <c r="M3298" s="179"/>
    </row>
    <row r="3299" spans="2:13" x14ac:dyDescent="0.2">
      <c r="B3299" s="317"/>
      <c r="C3299" s="317"/>
      <c r="D3299" s="317"/>
      <c r="E3299" s="317"/>
      <c r="F3299" s="317"/>
      <c r="G3299" s="317"/>
      <c r="H3299" s="317"/>
      <c r="I3299" s="317"/>
      <c r="J3299" s="317"/>
      <c r="K3299" s="317"/>
      <c r="L3299" s="179"/>
      <c r="M3299" s="179"/>
    </row>
    <row r="3300" spans="2:13" x14ac:dyDescent="0.2">
      <c r="B3300" s="317"/>
      <c r="C3300" s="317"/>
      <c r="D3300" s="317"/>
      <c r="E3300" s="317"/>
      <c r="F3300" s="317"/>
      <c r="G3300" s="317"/>
      <c r="H3300" s="317"/>
      <c r="I3300" s="317"/>
      <c r="J3300" s="317"/>
      <c r="K3300" s="317"/>
      <c r="L3300" s="179"/>
      <c r="M3300" s="179"/>
    </row>
    <row r="3301" spans="2:13" x14ac:dyDescent="0.2">
      <c r="B3301" s="317"/>
      <c r="C3301" s="317"/>
      <c r="D3301" s="317"/>
      <c r="E3301" s="317"/>
      <c r="F3301" s="317"/>
      <c r="G3301" s="317"/>
      <c r="H3301" s="317"/>
      <c r="I3301" s="317"/>
      <c r="J3301" s="317"/>
      <c r="K3301" s="317"/>
      <c r="L3301" s="179"/>
      <c r="M3301" s="179"/>
    </row>
    <row r="3302" spans="2:13" x14ac:dyDescent="0.2">
      <c r="B3302" s="317"/>
      <c r="C3302" s="317"/>
      <c r="D3302" s="317"/>
      <c r="E3302" s="317"/>
      <c r="F3302" s="317"/>
      <c r="G3302" s="317"/>
      <c r="H3302" s="317"/>
      <c r="I3302" s="317"/>
      <c r="J3302" s="317"/>
      <c r="K3302" s="317"/>
      <c r="L3302" s="179"/>
      <c r="M3302" s="179"/>
    </row>
    <row r="3303" spans="2:13" x14ac:dyDescent="0.2">
      <c r="B3303" s="317"/>
      <c r="C3303" s="317"/>
      <c r="D3303" s="317"/>
      <c r="E3303" s="317"/>
      <c r="F3303" s="317"/>
      <c r="G3303" s="317"/>
      <c r="H3303" s="317"/>
      <c r="I3303" s="317"/>
      <c r="J3303" s="317"/>
      <c r="K3303" s="317"/>
      <c r="L3303" s="179"/>
      <c r="M3303" s="179"/>
    </row>
    <row r="3304" spans="2:13" x14ac:dyDescent="0.2">
      <c r="B3304" s="317"/>
      <c r="C3304" s="317"/>
      <c r="D3304" s="317"/>
      <c r="E3304" s="317"/>
      <c r="F3304" s="317"/>
      <c r="G3304" s="317"/>
      <c r="H3304" s="317"/>
      <c r="I3304" s="317"/>
      <c r="J3304" s="317"/>
      <c r="K3304" s="317"/>
      <c r="L3304" s="179"/>
      <c r="M3304" s="179"/>
    </row>
    <row r="3305" spans="2:13" x14ac:dyDescent="0.2">
      <c r="B3305" s="317"/>
      <c r="C3305" s="317"/>
      <c r="D3305" s="317"/>
      <c r="E3305" s="317"/>
      <c r="F3305" s="317"/>
      <c r="G3305" s="317"/>
      <c r="H3305" s="317"/>
      <c r="I3305" s="317"/>
      <c r="J3305" s="317"/>
      <c r="K3305" s="317"/>
      <c r="L3305" s="179"/>
      <c r="M3305" s="179"/>
    </row>
    <row r="3306" spans="2:13" x14ac:dyDescent="0.2">
      <c r="B3306" s="317"/>
      <c r="C3306" s="317"/>
      <c r="D3306" s="317"/>
      <c r="E3306" s="317"/>
      <c r="F3306" s="317"/>
      <c r="G3306" s="317"/>
      <c r="H3306" s="317"/>
      <c r="I3306" s="317"/>
      <c r="J3306" s="317"/>
      <c r="K3306" s="317"/>
      <c r="L3306" s="179"/>
      <c r="M3306" s="179"/>
    </row>
    <row r="3307" spans="2:13" x14ac:dyDescent="0.2">
      <c r="B3307" s="317"/>
      <c r="C3307" s="317"/>
      <c r="D3307" s="317"/>
      <c r="E3307" s="317"/>
      <c r="F3307" s="317"/>
      <c r="G3307" s="317"/>
      <c r="H3307" s="317"/>
      <c r="I3307" s="317"/>
      <c r="J3307" s="317"/>
      <c r="K3307" s="317"/>
      <c r="L3307" s="179"/>
      <c r="M3307" s="179"/>
    </row>
    <row r="3308" spans="2:13" x14ac:dyDescent="0.2">
      <c r="B3308" s="317"/>
      <c r="C3308" s="317"/>
      <c r="D3308" s="317"/>
      <c r="E3308" s="317"/>
      <c r="F3308" s="317"/>
      <c r="G3308" s="317"/>
      <c r="H3308" s="317"/>
      <c r="I3308" s="317"/>
      <c r="J3308" s="317"/>
      <c r="K3308" s="317"/>
      <c r="L3308" s="179"/>
      <c r="M3308" s="179"/>
    </row>
    <row r="3309" spans="2:13" x14ac:dyDescent="0.2">
      <c r="B3309" s="317"/>
      <c r="C3309" s="317"/>
      <c r="D3309" s="317"/>
      <c r="E3309" s="317"/>
      <c r="F3309" s="317"/>
      <c r="G3309" s="317"/>
      <c r="H3309" s="317"/>
      <c r="I3309" s="317"/>
      <c r="J3309" s="317"/>
      <c r="K3309" s="317"/>
      <c r="L3309" s="179"/>
      <c r="M3309" s="179"/>
    </row>
    <row r="3310" spans="2:13" x14ac:dyDescent="0.2">
      <c r="B3310" s="317"/>
      <c r="C3310" s="317"/>
      <c r="D3310" s="317"/>
      <c r="E3310" s="317"/>
      <c r="F3310" s="317"/>
      <c r="G3310" s="317"/>
      <c r="H3310" s="317"/>
      <c r="I3310" s="317"/>
      <c r="J3310" s="317"/>
      <c r="K3310" s="317"/>
      <c r="L3310" s="179"/>
      <c r="M3310" s="179"/>
    </row>
    <row r="3311" spans="2:13" x14ac:dyDescent="0.2">
      <c r="B3311" s="317"/>
      <c r="C3311" s="317"/>
      <c r="D3311" s="317"/>
      <c r="E3311" s="317"/>
      <c r="F3311" s="317"/>
      <c r="G3311" s="317"/>
      <c r="H3311" s="317"/>
      <c r="I3311" s="317"/>
      <c r="J3311" s="317"/>
      <c r="K3311" s="317"/>
      <c r="L3311" s="179"/>
      <c r="M3311" s="179"/>
    </row>
    <row r="3312" spans="2:13" x14ac:dyDescent="0.2">
      <c r="B3312" s="317"/>
      <c r="C3312" s="317"/>
      <c r="D3312" s="317"/>
      <c r="E3312" s="317"/>
      <c r="F3312" s="317"/>
      <c r="G3312" s="317"/>
      <c r="H3312" s="317"/>
      <c r="I3312" s="317"/>
      <c r="J3312" s="317"/>
      <c r="K3312" s="317"/>
      <c r="L3312" s="179"/>
      <c r="M3312" s="179"/>
    </row>
    <row r="3313" spans="2:13" x14ac:dyDescent="0.2">
      <c r="B3313" s="317"/>
      <c r="C3313" s="317"/>
      <c r="D3313" s="317"/>
      <c r="E3313" s="317"/>
      <c r="F3313" s="317"/>
      <c r="G3313" s="317"/>
      <c r="H3313" s="317"/>
      <c r="I3313" s="317"/>
      <c r="J3313" s="317"/>
      <c r="K3313" s="317"/>
      <c r="L3313" s="179"/>
      <c r="M3313" s="179"/>
    </row>
    <row r="3314" spans="2:13" x14ac:dyDescent="0.2">
      <c r="B3314" s="317"/>
      <c r="C3314" s="317"/>
      <c r="D3314" s="317"/>
      <c r="E3314" s="317"/>
      <c r="F3314" s="317"/>
      <c r="G3314" s="317"/>
      <c r="H3314" s="317"/>
      <c r="I3314" s="317"/>
      <c r="J3314" s="317"/>
      <c r="K3314" s="317"/>
      <c r="L3314" s="179"/>
      <c r="M3314" s="179"/>
    </row>
    <row r="3315" spans="2:13" x14ac:dyDescent="0.2">
      <c r="B3315" s="317"/>
      <c r="C3315" s="317"/>
      <c r="D3315" s="317"/>
      <c r="E3315" s="317"/>
      <c r="F3315" s="317"/>
      <c r="G3315" s="317"/>
      <c r="H3315" s="317"/>
      <c r="I3315" s="317"/>
      <c r="J3315" s="317"/>
      <c r="K3315" s="317"/>
      <c r="L3315" s="179"/>
      <c r="M3315" s="179"/>
    </row>
    <row r="3316" spans="2:13" x14ac:dyDescent="0.2">
      <c r="B3316" s="317"/>
      <c r="C3316" s="317"/>
      <c r="D3316" s="317"/>
      <c r="E3316" s="317"/>
      <c r="F3316" s="317"/>
      <c r="G3316" s="317"/>
      <c r="H3316" s="317"/>
      <c r="I3316" s="317"/>
      <c r="J3316" s="317"/>
      <c r="K3316" s="317"/>
      <c r="L3316" s="179"/>
      <c r="M3316" s="179"/>
    </row>
    <row r="3317" spans="2:13" x14ac:dyDescent="0.2">
      <c r="B3317" s="317"/>
      <c r="C3317" s="317"/>
      <c r="D3317" s="317"/>
      <c r="E3317" s="317"/>
      <c r="F3317" s="317"/>
      <c r="G3317" s="317"/>
      <c r="H3317" s="317"/>
      <c r="I3317" s="317"/>
      <c r="J3317" s="317"/>
      <c r="K3317" s="317"/>
      <c r="L3317" s="179"/>
      <c r="M3317" s="179"/>
    </row>
    <row r="3318" spans="2:13" x14ac:dyDescent="0.2">
      <c r="B3318" s="317"/>
      <c r="C3318" s="317"/>
      <c r="D3318" s="317"/>
      <c r="E3318" s="317"/>
      <c r="F3318" s="317"/>
      <c r="G3318" s="317"/>
      <c r="H3318" s="317"/>
      <c r="I3318" s="317"/>
      <c r="J3318" s="317"/>
      <c r="K3318" s="317"/>
      <c r="L3318" s="179"/>
      <c r="M3318" s="179"/>
    </row>
    <row r="3319" spans="2:13" x14ac:dyDescent="0.2">
      <c r="B3319" s="317"/>
      <c r="C3319" s="317"/>
      <c r="D3319" s="317"/>
      <c r="E3319" s="317"/>
      <c r="F3319" s="317"/>
      <c r="G3319" s="317"/>
      <c r="H3319" s="317"/>
      <c r="I3319" s="317"/>
      <c r="J3319" s="317"/>
      <c r="K3319" s="317"/>
      <c r="L3319" s="179"/>
      <c r="M3319" s="179"/>
    </row>
    <row r="3320" spans="2:13" x14ac:dyDescent="0.2">
      <c r="B3320" s="317"/>
      <c r="C3320" s="317"/>
      <c r="D3320" s="317"/>
      <c r="E3320" s="317"/>
      <c r="F3320" s="317"/>
      <c r="G3320" s="317"/>
      <c r="H3320" s="317"/>
      <c r="I3320" s="317"/>
      <c r="J3320" s="317"/>
      <c r="K3320" s="317"/>
      <c r="L3320" s="179"/>
      <c r="M3320" s="179"/>
    </row>
    <row r="3321" spans="2:13" x14ac:dyDescent="0.2">
      <c r="B3321" s="317"/>
      <c r="C3321" s="317"/>
      <c r="D3321" s="317"/>
      <c r="E3321" s="317"/>
      <c r="F3321" s="317"/>
      <c r="G3321" s="317"/>
      <c r="H3321" s="317"/>
      <c r="I3321" s="317"/>
      <c r="J3321" s="317"/>
      <c r="K3321" s="317"/>
      <c r="L3321" s="179"/>
      <c r="M3321" s="179"/>
    </row>
    <row r="3322" spans="2:13" x14ac:dyDescent="0.2">
      <c r="B3322" s="317"/>
      <c r="C3322" s="317"/>
      <c r="D3322" s="317"/>
      <c r="E3322" s="317"/>
      <c r="F3322" s="317"/>
      <c r="G3322" s="317"/>
      <c r="H3322" s="317"/>
      <c r="I3322" s="317"/>
      <c r="J3322" s="317"/>
      <c r="K3322" s="317"/>
      <c r="L3322" s="179"/>
      <c r="M3322" s="179"/>
    </row>
    <row r="3323" spans="2:13" x14ac:dyDescent="0.2">
      <c r="B3323" s="317"/>
      <c r="C3323" s="317"/>
      <c r="D3323" s="317"/>
      <c r="E3323" s="317"/>
      <c r="F3323" s="317"/>
      <c r="G3323" s="317"/>
      <c r="H3323" s="317"/>
      <c r="I3323" s="317"/>
      <c r="J3323" s="317"/>
      <c r="K3323" s="317"/>
      <c r="L3323" s="179"/>
      <c r="M3323" s="179"/>
    </row>
    <row r="3324" spans="2:13" x14ac:dyDescent="0.2">
      <c r="B3324" s="317"/>
      <c r="C3324" s="317"/>
      <c r="D3324" s="317"/>
      <c r="E3324" s="317"/>
      <c r="F3324" s="317"/>
      <c r="G3324" s="317"/>
      <c r="H3324" s="317"/>
      <c r="I3324" s="317"/>
      <c r="J3324" s="317"/>
      <c r="K3324" s="317"/>
      <c r="L3324" s="179"/>
      <c r="M3324" s="179"/>
    </row>
    <row r="3325" spans="2:13" x14ac:dyDescent="0.2">
      <c r="B3325" s="317"/>
      <c r="C3325" s="317"/>
      <c r="D3325" s="317"/>
      <c r="E3325" s="317"/>
      <c r="F3325" s="317"/>
      <c r="G3325" s="317"/>
      <c r="H3325" s="317"/>
      <c r="I3325" s="317"/>
      <c r="J3325" s="317"/>
      <c r="K3325" s="317"/>
      <c r="L3325" s="179"/>
      <c r="M3325" s="179"/>
    </row>
    <row r="3326" spans="2:13" x14ac:dyDescent="0.2">
      <c r="B3326" s="317"/>
      <c r="C3326" s="317"/>
      <c r="D3326" s="317"/>
      <c r="E3326" s="317"/>
      <c r="F3326" s="317"/>
      <c r="G3326" s="317"/>
      <c r="H3326" s="317"/>
      <c r="I3326" s="317"/>
      <c r="J3326" s="317"/>
      <c r="K3326" s="317"/>
      <c r="L3326" s="179"/>
      <c r="M3326" s="179"/>
    </row>
    <row r="3327" spans="2:13" x14ac:dyDescent="0.2">
      <c r="B3327" s="317"/>
      <c r="C3327" s="317"/>
      <c r="D3327" s="317"/>
      <c r="E3327" s="317"/>
      <c r="F3327" s="317"/>
      <c r="G3327" s="317"/>
      <c r="H3327" s="317"/>
      <c r="I3327" s="317"/>
      <c r="J3327" s="317"/>
      <c r="K3327" s="317"/>
      <c r="L3327" s="179"/>
      <c r="M3327" s="179"/>
    </row>
    <row r="3328" spans="2:13" x14ac:dyDescent="0.2">
      <c r="B3328" s="317"/>
      <c r="C3328" s="317"/>
      <c r="D3328" s="317"/>
      <c r="E3328" s="317"/>
      <c r="F3328" s="317"/>
      <c r="G3328" s="317"/>
      <c r="H3328" s="317"/>
      <c r="I3328" s="317"/>
      <c r="J3328" s="317"/>
      <c r="K3328" s="317"/>
      <c r="L3328" s="179"/>
      <c r="M3328" s="179"/>
    </row>
    <row r="3329" spans="2:13" x14ac:dyDescent="0.2">
      <c r="B3329" s="317"/>
      <c r="C3329" s="317"/>
      <c r="D3329" s="317"/>
      <c r="E3329" s="317"/>
      <c r="F3329" s="317"/>
      <c r="G3329" s="317"/>
      <c r="H3329" s="317"/>
      <c r="I3329" s="317"/>
      <c r="J3329" s="317"/>
      <c r="K3329" s="317"/>
      <c r="L3329" s="179"/>
      <c r="M3329" s="179"/>
    </row>
    <row r="3330" spans="2:13" x14ac:dyDescent="0.2">
      <c r="B3330" s="317"/>
      <c r="C3330" s="317"/>
      <c r="D3330" s="317"/>
      <c r="E3330" s="317"/>
      <c r="F3330" s="317"/>
      <c r="G3330" s="317"/>
      <c r="H3330" s="317"/>
      <c r="I3330" s="317"/>
      <c r="J3330" s="317"/>
      <c r="K3330" s="317"/>
      <c r="L3330" s="179"/>
      <c r="M3330" s="179"/>
    </row>
    <row r="3331" spans="2:13" x14ac:dyDescent="0.2">
      <c r="B3331" s="317"/>
      <c r="C3331" s="317"/>
      <c r="D3331" s="317"/>
      <c r="E3331" s="317"/>
      <c r="F3331" s="317"/>
      <c r="G3331" s="317"/>
      <c r="H3331" s="317"/>
      <c r="I3331" s="317"/>
      <c r="J3331" s="317"/>
      <c r="K3331" s="317"/>
      <c r="L3331" s="179"/>
      <c r="M3331" s="179"/>
    </row>
    <row r="3332" spans="2:13" x14ac:dyDescent="0.2">
      <c r="B3332" s="317"/>
      <c r="C3332" s="317"/>
      <c r="D3332" s="317"/>
      <c r="E3332" s="317"/>
      <c r="F3332" s="317"/>
      <c r="G3332" s="317"/>
      <c r="H3332" s="317"/>
      <c r="I3332" s="317"/>
      <c r="J3332" s="317"/>
      <c r="K3332" s="317"/>
      <c r="L3332" s="179"/>
      <c r="M3332" s="179"/>
    </row>
    <row r="3333" spans="2:13" x14ac:dyDescent="0.2">
      <c r="B3333" s="317"/>
      <c r="C3333" s="317"/>
      <c r="D3333" s="317"/>
      <c r="E3333" s="317"/>
      <c r="F3333" s="317"/>
      <c r="G3333" s="317"/>
      <c r="H3333" s="317"/>
      <c r="I3333" s="317"/>
      <c r="J3333" s="317"/>
      <c r="K3333" s="317"/>
      <c r="L3333" s="179"/>
      <c r="M3333" s="179"/>
    </row>
    <row r="3334" spans="2:13" x14ac:dyDescent="0.2">
      <c r="B3334" s="317"/>
      <c r="C3334" s="317"/>
      <c r="D3334" s="317"/>
      <c r="E3334" s="317"/>
      <c r="F3334" s="317"/>
      <c r="G3334" s="317"/>
      <c r="H3334" s="317"/>
      <c r="I3334" s="317"/>
      <c r="J3334" s="317"/>
      <c r="K3334" s="317"/>
      <c r="L3334" s="179"/>
      <c r="M3334" s="179"/>
    </row>
    <row r="3335" spans="2:13" x14ac:dyDescent="0.2">
      <c r="B3335" s="317"/>
      <c r="C3335" s="317"/>
      <c r="D3335" s="317"/>
      <c r="E3335" s="317"/>
      <c r="F3335" s="317"/>
      <c r="G3335" s="317"/>
      <c r="H3335" s="317"/>
      <c r="I3335" s="317"/>
      <c r="J3335" s="317"/>
      <c r="K3335" s="317"/>
      <c r="L3335" s="179"/>
      <c r="M3335" s="179"/>
    </row>
    <row r="3336" spans="2:13" x14ac:dyDescent="0.2">
      <c r="B3336" s="317"/>
      <c r="C3336" s="317"/>
      <c r="D3336" s="317"/>
      <c r="E3336" s="317"/>
      <c r="F3336" s="317"/>
      <c r="G3336" s="317"/>
      <c r="H3336" s="317"/>
      <c r="I3336" s="317"/>
      <c r="J3336" s="317"/>
      <c r="K3336" s="317"/>
      <c r="L3336" s="179"/>
      <c r="M3336" s="179"/>
    </row>
    <row r="3337" spans="2:13" x14ac:dyDescent="0.2">
      <c r="B3337" s="317"/>
      <c r="C3337" s="317"/>
      <c r="D3337" s="317"/>
      <c r="E3337" s="317"/>
      <c r="F3337" s="317"/>
      <c r="G3337" s="317"/>
      <c r="H3337" s="317"/>
      <c r="I3337" s="317"/>
      <c r="J3337" s="317"/>
      <c r="K3337" s="317"/>
      <c r="L3337" s="179"/>
      <c r="M3337" s="179"/>
    </row>
    <row r="3338" spans="2:13" x14ac:dyDescent="0.2">
      <c r="B3338" s="317"/>
      <c r="C3338" s="317"/>
      <c r="D3338" s="317"/>
      <c r="E3338" s="317"/>
      <c r="F3338" s="317"/>
      <c r="G3338" s="317"/>
      <c r="H3338" s="317"/>
      <c r="I3338" s="317"/>
      <c r="J3338" s="317"/>
      <c r="K3338" s="317"/>
      <c r="L3338" s="179"/>
      <c r="M3338" s="179"/>
    </row>
    <row r="3339" spans="2:13" x14ac:dyDescent="0.2">
      <c r="B3339" s="317"/>
      <c r="C3339" s="317"/>
      <c r="D3339" s="317"/>
      <c r="E3339" s="317"/>
      <c r="F3339" s="317"/>
      <c r="G3339" s="317"/>
      <c r="H3339" s="317"/>
      <c r="I3339" s="317"/>
      <c r="J3339" s="317"/>
      <c r="K3339" s="317"/>
      <c r="L3339" s="179"/>
      <c r="M3339" s="179"/>
    </row>
    <row r="3340" spans="2:13" x14ac:dyDescent="0.2">
      <c r="B3340" s="317"/>
      <c r="C3340" s="317"/>
      <c r="D3340" s="317"/>
      <c r="E3340" s="317"/>
      <c r="F3340" s="317"/>
      <c r="G3340" s="317"/>
      <c r="H3340" s="317"/>
      <c r="I3340" s="317"/>
      <c r="J3340" s="317"/>
      <c r="K3340" s="317"/>
      <c r="L3340" s="179"/>
      <c r="M3340" s="179"/>
    </row>
    <row r="3341" spans="2:13" x14ac:dyDescent="0.2">
      <c r="B3341" s="317"/>
      <c r="C3341" s="317"/>
      <c r="D3341" s="317"/>
      <c r="E3341" s="317"/>
      <c r="F3341" s="317"/>
      <c r="G3341" s="317"/>
      <c r="H3341" s="317"/>
      <c r="I3341" s="317"/>
      <c r="J3341" s="317"/>
      <c r="K3341" s="317"/>
      <c r="L3341" s="179"/>
      <c r="M3341" s="179"/>
    </row>
    <row r="3342" spans="2:13" x14ac:dyDescent="0.2">
      <c r="B3342" s="317"/>
      <c r="C3342" s="317"/>
      <c r="D3342" s="317"/>
      <c r="E3342" s="317"/>
      <c r="F3342" s="317"/>
      <c r="G3342" s="317"/>
      <c r="H3342" s="317"/>
      <c r="I3342" s="317"/>
      <c r="J3342" s="317"/>
      <c r="K3342" s="317"/>
      <c r="L3342" s="179"/>
      <c r="M3342" s="179"/>
    </row>
    <row r="3343" spans="2:13" x14ac:dyDescent="0.2">
      <c r="B3343" s="317"/>
      <c r="C3343" s="317"/>
      <c r="D3343" s="317"/>
      <c r="E3343" s="317"/>
      <c r="F3343" s="317"/>
      <c r="G3343" s="317"/>
      <c r="H3343" s="317"/>
      <c r="I3343" s="317"/>
      <c r="J3343" s="317"/>
      <c r="K3343" s="317"/>
      <c r="L3343" s="179"/>
      <c r="M3343" s="179"/>
    </row>
    <row r="3344" spans="2:13" x14ac:dyDescent="0.2">
      <c r="B3344" s="317"/>
      <c r="C3344" s="317"/>
      <c r="D3344" s="317"/>
      <c r="E3344" s="317"/>
      <c r="F3344" s="317"/>
      <c r="G3344" s="317"/>
      <c r="H3344" s="317"/>
      <c r="I3344" s="317"/>
      <c r="J3344" s="317"/>
      <c r="K3344" s="317"/>
      <c r="L3344" s="179"/>
      <c r="M3344" s="179"/>
    </row>
    <row r="3345" spans="2:13" x14ac:dyDescent="0.2">
      <c r="B3345" s="317"/>
      <c r="C3345" s="317"/>
      <c r="D3345" s="317"/>
      <c r="E3345" s="317"/>
      <c r="F3345" s="317"/>
      <c r="G3345" s="317"/>
      <c r="H3345" s="317"/>
      <c r="I3345" s="317"/>
      <c r="J3345" s="317"/>
      <c r="K3345" s="317"/>
      <c r="L3345" s="179"/>
      <c r="M3345" s="179"/>
    </row>
    <row r="3346" spans="2:13" x14ac:dyDescent="0.2">
      <c r="B3346" s="317"/>
      <c r="C3346" s="317"/>
      <c r="D3346" s="317"/>
      <c r="E3346" s="317"/>
      <c r="F3346" s="317"/>
      <c r="G3346" s="317"/>
      <c r="H3346" s="317"/>
      <c r="I3346" s="317"/>
      <c r="J3346" s="317"/>
      <c r="K3346" s="317"/>
      <c r="L3346" s="179"/>
      <c r="M3346" s="179"/>
    </row>
    <row r="3347" spans="2:13" x14ac:dyDescent="0.2">
      <c r="B3347" s="317"/>
      <c r="C3347" s="317"/>
      <c r="D3347" s="317"/>
      <c r="E3347" s="317"/>
      <c r="F3347" s="317"/>
      <c r="G3347" s="317"/>
      <c r="H3347" s="317"/>
      <c r="I3347" s="317"/>
      <c r="J3347" s="317"/>
      <c r="K3347" s="317"/>
      <c r="L3347" s="179"/>
      <c r="M3347" s="179"/>
    </row>
    <row r="3348" spans="2:13" x14ac:dyDescent="0.2">
      <c r="B3348" s="317"/>
      <c r="C3348" s="317"/>
      <c r="D3348" s="317"/>
      <c r="E3348" s="317"/>
      <c r="F3348" s="317"/>
      <c r="G3348" s="317"/>
      <c r="H3348" s="317"/>
      <c r="I3348" s="317"/>
      <c r="J3348" s="317"/>
      <c r="K3348" s="317"/>
      <c r="L3348" s="179"/>
      <c r="M3348" s="179"/>
    </row>
    <row r="3349" spans="2:13" x14ac:dyDescent="0.2">
      <c r="B3349" s="317"/>
      <c r="C3349" s="317"/>
      <c r="D3349" s="317"/>
      <c r="E3349" s="317"/>
      <c r="F3349" s="317"/>
      <c r="G3349" s="317"/>
      <c r="H3349" s="317"/>
      <c r="I3349" s="317"/>
      <c r="J3349" s="317"/>
      <c r="K3349" s="317"/>
      <c r="L3349" s="179"/>
      <c r="M3349" s="179"/>
    </row>
    <row r="3350" spans="2:13" x14ac:dyDescent="0.2">
      <c r="B3350" s="317"/>
      <c r="C3350" s="317"/>
      <c r="D3350" s="317"/>
      <c r="E3350" s="317"/>
      <c r="F3350" s="317"/>
      <c r="G3350" s="317"/>
      <c r="H3350" s="317"/>
      <c r="I3350" s="317"/>
      <c r="J3350" s="317"/>
      <c r="K3350" s="317"/>
      <c r="L3350" s="179"/>
      <c r="M3350" s="179"/>
    </row>
    <row r="3351" spans="2:13" x14ac:dyDescent="0.2">
      <c r="B3351" s="317"/>
      <c r="C3351" s="317"/>
      <c r="D3351" s="317"/>
      <c r="E3351" s="317"/>
      <c r="F3351" s="317"/>
      <c r="G3351" s="317"/>
      <c r="H3351" s="317"/>
      <c r="I3351" s="317"/>
      <c r="J3351" s="317"/>
      <c r="K3351" s="317"/>
      <c r="L3351" s="179"/>
      <c r="M3351" s="179"/>
    </row>
    <row r="3352" spans="2:13" x14ac:dyDescent="0.2">
      <c r="B3352" s="317"/>
      <c r="C3352" s="317"/>
      <c r="D3352" s="317"/>
      <c r="E3352" s="317"/>
      <c r="F3352" s="317"/>
      <c r="G3352" s="317"/>
      <c r="H3352" s="317"/>
      <c r="I3352" s="317"/>
      <c r="J3352" s="317"/>
      <c r="K3352" s="317"/>
      <c r="L3352" s="179"/>
      <c r="M3352" s="179"/>
    </row>
    <row r="3353" spans="2:13" x14ac:dyDescent="0.2">
      <c r="B3353" s="317"/>
      <c r="C3353" s="317"/>
      <c r="D3353" s="317"/>
      <c r="E3353" s="317"/>
      <c r="F3353" s="317"/>
      <c r="G3353" s="317"/>
      <c r="H3353" s="317"/>
      <c r="I3353" s="317"/>
      <c r="J3353" s="317"/>
      <c r="K3353" s="317"/>
      <c r="L3353" s="179"/>
      <c r="M3353" s="179"/>
    </row>
    <row r="3354" spans="2:13" x14ac:dyDescent="0.2">
      <c r="B3354" s="317"/>
      <c r="C3354" s="317"/>
      <c r="D3354" s="317"/>
      <c r="E3354" s="317"/>
      <c r="F3354" s="317"/>
      <c r="G3354" s="317"/>
      <c r="H3354" s="317"/>
      <c r="I3354" s="317"/>
      <c r="J3354" s="317"/>
      <c r="K3354" s="317"/>
      <c r="L3354" s="179"/>
      <c r="M3354" s="179"/>
    </row>
    <row r="3355" spans="2:13" x14ac:dyDescent="0.2">
      <c r="B3355" s="317"/>
      <c r="C3355" s="317"/>
      <c r="D3355" s="317"/>
      <c r="E3355" s="317"/>
      <c r="F3355" s="317"/>
      <c r="G3355" s="317"/>
      <c r="H3355" s="317"/>
      <c r="I3355" s="317"/>
      <c r="J3355" s="317"/>
      <c r="K3355" s="317"/>
      <c r="L3355" s="179"/>
      <c r="M3355" s="179"/>
    </row>
    <row r="3356" spans="2:13" x14ac:dyDescent="0.2">
      <c r="B3356" s="317"/>
      <c r="C3356" s="317"/>
      <c r="D3356" s="317"/>
      <c r="E3356" s="317"/>
      <c r="F3356" s="317"/>
      <c r="G3356" s="317"/>
      <c r="H3356" s="317"/>
      <c r="I3356" s="317"/>
      <c r="J3356" s="317"/>
      <c r="K3356" s="317"/>
      <c r="L3356" s="179"/>
      <c r="M3356" s="179"/>
    </row>
    <row r="3357" spans="2:13" x14ac:dyDescent="0.2">
      <c r="B3357" s="317"/>
      <c r="C3357" s="317"/>
      <c r="D3357" s="317"/>
      <c r="E3357" s="317"/>
      <c r="F3357" s="317"/>
      <c r="G3357" s="317"/>
      <c r="H3357" s="317"/>
      <c r="I3357" s="317"/>
      <c r="J3357" s="317"/>
      <c r="K3357" s="317"/>
      <c r="L3357" s="179"/>
      <c r="M3357" s="179"/>
    </row>
    <row r="3358" spans="2:13" x14ac:dyDescent="0.2">
      <c r="B3358" s="317"/>
      <c r="C3358" s="317"/>
      <c r="D3358" s="317"/>
      <c r="E3358" s="317"/>
      <c r="F3358" s="317"/>
      <c r="G3358" s="317"/>
      <c r="H3358" s="317"/>
      <c r="I3358" s="317"/>
      <c r="J3358" s="317"/>
      <c r="K3358" s="317"/>
      <c r="L3358" s="179"/>
      <c r="M3358" s="179"/>
    </row>
    <row r="3359" spans="2:13" x14ac:dyDescent="0.2">
      <c r="B3359" s="317"/>
      <c r="C3359" s="317"/>
      <c r="D3359" s="317"/>
      <c r="E3359" s="317"/>
      <c r="F3359" s="317"/>
      <c r="G3359" s="317"/>
      <c r="H3359" s="317"/>
      <c r="I3359" s="317"/>
      <c r="J3359" s="317"/>
      <c r="K3359" s="317"/>
      <c r="L3359" s="179"/>
      <c r="M3359" s="179"/>
    </row>
    <row r="3360" spans="2:13" x14ac:dyDescent="0.2">
      <c r="B3360" s="317"/>
      <c r="C3360" s="317"/>
      <c r="D3360" s="317"/>
      <c r="E3360" s="317"/>
      <c r="F3360" s="317"/>
      <c r="G3360" s="317"/>
      <c r="H3360" s="317"/>
      <c r="I3360" s="317"/>
      <c r="J3360" s="317"/>
      <c r="K3360" s="317"/>
      <c r="L3360" s="179"/>
      <c r="M3360" s="179"/>
    </row>
    <row r="3361" spans="2:13" x14ac:dyDescent="0.2">
      <c r="B3361" s="317"/>
      <c r="C3361" s="317"/>
      <c r="D3361" s="317"/>
      <c r="E3361" s="317"/>
      <c r="F3361" s="317"/>
      <c r="G3361" s="317"/>
      <c r="H3361" s="317"/>
      <c r="I3361" s="317"/>
      <c r="J3361" s="317"/>
      <c r="K3361" s="317"/>
      <c r="L3361" s="179"/>
      <c r="M3361" s="179"/>
    </row>
    <row r="3362" spans="2:13" x14ac:dyDescent="0.2">
      <c r="B3362" s="317"/>
      <c r="C3362" s="317"/>
      <c r="D3362" s="317"/>
      <c r="E3362" s="317"/>
      <c r="F3362" s="317"/>
      <c r="G3362" s="317"/>
      <c r="H3362" s="317"/>
      <c r="I3362" s="317"/>
      <c r="J3362" s="317"/>
      <c r="K3362" s="317"/>
      <c r="L3362" s="179"/>
      <c r="M3362" s="179"/>
    </row>
    <row r="3363" spans="2:13" x14ac:dyDescent="0.2">
      <c r="B3363" s="317"/>
      <c r="C3363" s="317"/>
      <c r="D3363" s="317"/>
      <c r="E3363" s="317"/>
      <c r="F3363" s="317"/>
      <c r="G3363" s="317"/>
      <c r="H3363" s="317"/>
      <c r="I3363" s="317"/>
      <c r="J3363" s="317"/>
      <c r="K3363" s="317"/>
      <c r="L3363" s="179"/>
      <c r="M3363" s="179"/>
    </row>
    <row r="3364" spans="2:13" x14ac:dyDescent="0.2">
      <c r="B3364" s="317"/>
      <c r="C3364" s="317"/>
      <c r="D3364" s="317"/>
      <c r="E3364" s="317"/>
      <c r="F3364" s="317"/>
      <c r="G3364" s="317"/>
      <c r="H3364" s="317"/>
      <c r="I3364" s="317"/>
      <c r="J3364" s="317"/>
      <c r="K3364" s="317"/>
      <c r="L3364" s="179"/>
      <c r="M3364" s="179"/>
    </row>
    <row r="3365" spans="2:13" x14ac:dyDescent="0.2">
      <c r="B3365" s="317"/>
      <c r="C3365" s="317"/>
      <c r="D3365" s="317"/>
      <c r="E3365" s="317"/>
      <c r="F3365" s="317"/>
      <c r="G3365" s="317"/>
      <c r="H3365" s="317"/>
      <c r="I3365" s="317"/>
      <c r="J3365" s="317"/>
      <c r="K3365" s="317"/>
      <c r="L3365" s="179"/>
      <c r="M3365" s="179"/>
    </row>
    <row r="3366" spans="2:13" x14ac:dyDescent="0.2">
      <c r="B3366" s="317"/>
      <c r="C3366" s="317"/>
      <c r="D3366" s="317"/>
      <c r="E3366" s="317"/>
      <c r="F3366" s="317"/>
      <c r="G3366" s="317"/>
      <c r="H3366" s="317"/>
      <c r="I3366" s="317"/>
      <c r="J3366" s="317"/>
      <c r="K3366" s="317"/>
      <c r="L3366" s="179"/>
      <c r="M3366" s="179"/>
    </row>
    <row r="3367" spans="2:13" x14ac:dyDescent="0.2">
      <c r="B3367" s="317"/>
      <c r="C3367" s="317"/>
      <c r="D3367" s="317"/>
      <c r="E3367" s="317"/>
      <c r="F3367" s="317"/>
      <c r="G3367" s="317"/>
      <c r="H3367" s="317"/>
      <c r="I3367" s="317"/>
      <c r="J3367" s="317"/>
      <c r="K3367" s="317"/>
      <c r="L3367" s="179"/>
      <c r="M3367" s="179"/>
    </row>
    <row r="3368" spans="2:13" x14ac:dyDescent="0.2">
      <c r="B3368" s="317"/>
      <c r="C3368" s="317"/>
      <c r="D3368" s="317"/>
      <c r="E3368" s="317"/>
      <c r="F3368" s="317"/>
      <c r="G3368" s="317"/>
      <c r="H3368" s="317"/>
      <c r="I3368" s="317"/>
      <c r="J3368" s="317"/>
      <c r="K3368" s="317"/>
      <c r="L3368" s="179"/>
      <c r="M3368" s="179"/>
    </row>
    <row r="3369" spans="2:13" x14ac:dyDescent="0.2">
      <c r="B3369" s="317"/>
      <c r="C3369" s="317"/>
      <c r="D3369" s="317"/>
      <c r="E3369" s="317"/>
      <c r="F3369" s="317"/>
      <c r="G3369" s="317"/>
      <c r="H3369" s="317"/>
      <c r="I3369" s="317"/>
      <c r="J3369" s="317"/>
      <c r="K3369" s="317"/>
      <c r="L3369" s="179"/>
      <c r="M3369" s="179"/>
    </row>
    <row r="3370" spans="2:13" x14ac:dyDescent="0.2">
      <c r="B3370" s="317"/>
      <c r="C3370" s="317"/>
      <c r="D3370" s="317"/>
      <c r="E3370" s="317"/>
      <c r="F3370" s="317"/>
      <c r="G3370" s="317"/>
      <c r="H3370" s="317"/>
      <c r="I3370" s="317"/>
      <c r="J3370" s="317"/>
      <c r="K3370" s="317"/>
      <c r="L3370" s="179"/>
      <c r="M3370" s="179"/>
    </row>
    <row r="3371" spans="2:13" x14ac:dyDescent="0.2">
      <c r="B3371" s="317"/>
      <c r="C3371" s="317"/>
      <c r="D3371" s="317"/>
      <c r="E3371" s="317"/>
      <c r="F3371" s="317"/>
      <c r="G3371" s="317"/>
      <c r="H3371" s="317"/>
      <c r="I3371" s="317"/>
      <c r="J3371" s="317"/>
      <c r="K3371" s="317"/>
      <c r="L3371" s="179"/>
      <c r="M3371" s="179"/>
    </row>
    <row r="3372" spans="2:13" x14ac:dyDescent="0.2">
      <c r="B3372" s="317"/>
      <c r="C3372" s="317"/>
      <c r="D3372" s="317"/>
      <c r="E3372" s="317"/>
      <c r="F3372" s="317"/>
      <c r="G3372" s="317"/>
      <c r="H3372" s="317"/>
      <c r="I3372" s="317"/>
      <c r="J3372" s="317"/>
      <c r="K3372" s="317"/>
      <c r="L3372" s="179"/>
      <c r="M3372" s="179"/>
    </row>
    <row r="3373" spans="2:13" x14ac:dyDescent="0.2">
      <c r="B3373" s="317"/>
      <c r="C3373" s="317"/>
      <c r="D3373" s="317"/>
      <c r="E3373" s="317"/>
      <c r="F3373" s="317"/>
      <c r="G3373" s="317"/>
      <c r="H3373" s="317"/>
      <c r="I3373" s="317"/>
      <c r="J3373" s="317"/>
      <c r="K3373" s="317"/>
      <c r="L3373" s="179"/>
      <c r="M3373" s="179"/>
    </row>
    <row r="3374" spans="2:13" x14ac:dyDescent="0.2">
      <c r="B3374" s="317"/>
      <c r="C3374" s="317"/>
      <c r="D3374" s="317"/>
      <c r="E3374" s="317"/>
      <c r="F3374" s="317"/>
      <c r="G3374" s="317"/>
      <c r="H3374" s="317"/>
      <c r="I3374" s="317"/>
      <c r="J3374" s="317"/>
      <c r="K3374" s="317"/>
      <c r="L3374" s="179"/>
      <c r="M3374" s="179"/>
    </row>
    <row r="3375" spans="2:13" x14ac:dyDescent="0.2">
      <c r="B3375" s="317"/>
      <c r="C3375" s="317"/>
      <c r="D3375" s="317"/>
      <c r="E3375" s="317"/>
      <c r="F3375" s="317"/>
      <c r="G3375" s="317"/>
      <c r="H3375" s="317"/>
      <c r="I3375" s="317"/>
      <c r="J3375" s="317"/>
      <c r="K3375" s="317"/>
      <c r="L3375" s="179"/>
      <c r="M3375" s="179"/>
    </row>
    <row r="3376" spans="2:13" x14ac:dyDescent="0.2">
      <c r="B3376" s="317"/>
      <c r="C3376" s="317"/>
      <c r="D3376" s="317"/>
      <c r="E3376" s="317"/>
      <c r="F3376" s="317"/>
      <c r="G3376" s="317"/>
      <c r="H3376" s="317"/>
      <c r="I3376" s="317"/>
      <c r="J3376" s="317"/>
      <c r="K3376" s="317"/>
      <c r="L3376" s="179"/>
      <c r="M3376" s="179"/>
    </row>
    <row r="3377" spans="2:13" x14ac:dyDescent="0.2">
      <c r="B3377" s="317"/>
      <c r="C3377" s="317"/>
      <c r="D3377" s="317"/>
      <c r="E3377" s="317"/>
      <c r="F3377" s="317"/>
      <c r="G3377" s="317"/>
      <c r="H3377" s="317"/>
      <c r="I3377" s="317"/>
      <c r="J3377" s="317"/>
      <c r="K3377" s="317"/>
      <c r="L3377" s="179"/>
      <c r="M3377" s="179"/>
    </row>
    <row r="3378" spans="2:13" x14ac:dyDescent="0.2">
      <c r="B3378" s="317"/>
      <c r="C3378" s="317"/>
      <c r="D3378" s="317"/>
      <c r="E3378" s="317"/>
      <c r="F3378" s="317"/>
      <c r="G3378" s="317"/>
      <c r="H3378" s="317"/>
      <c r="I3378" s="317"/>
      <c r="J3378" s="317"/>
      <c r="K3378" s="317"/>
      <c r="L3378" s="179"/>
      <c r="M3378" s="179"/>
    </row>
    <row r="3379" spans="2:13" x14ac:dyDescent="0.2">
      <c r="B3379" s="317"/>
      <c r="C3379" s="317"/>
      <c r="D3379" s="317"/>
      <c r="E3379" s="317"/>
      <c r="F3379" s="317"/>
      <c r="G3379" s="317"/>
      <c r="H3379" s="317"/>
      <c r="I3379" s="317"/>
      <c r="J3379" s="317"/>
      <c r="K3379" s="317"/>
      <c r="L3379" s="179"/>
      <c r="M3379" s="179"/>
    </row>
    <row r="3380" spans="2:13" x14ac:dyDescent="0.2">
      <c r="B3380" s="317"/>
      <c r="C3380" s="317"/>
      <c r="D3380" s="317"/>
      <c r="E3380" s="317"/>
      <c r="F3380" s="317"/>
      <c r="G3380" s="317"/>
      <c r="H3380" s="317"/>
      <c r="I3380" s="317"/>
      <c r="J3380" s="317"/>
      <c r="K3380" s="317"/>
      <c r="L3380" s="179"/>
      <c r="M3380" s="179"/>
    </row>
    <row r="3381" spans="2:13" x14ac:dyDescent="0.2">
      <c r="B3381" s="317"/>
      <c r="C3381" s="317"/>
      <c r="D3381" s="317"/>
      <c r="E3381" s="317"/>
      <c r="F3381" s="317"/>
      <c r="G3381" s="317"/>
      <c r="H3381" s="317"/>
      <c r="I3381" s="317"/>
      <c r="J3381" s="317"/>
      <c r="K3381" s="317"/>
      <c r="L3381" s="179"/>
      <c r="M3381" s="179"/>
    </row>
    <row r="3382" spans="2:13" x14ac:dyDescent="0.2">
      <c r="B3382" s="317"/>
      <c r="C3382" s="317"/>
      <c r="D3382" s="317"/>
      <c r="E3382" s="317"/>
      <c r="F3382" s="317"/>
      <c r="G3382" s="317"/>
      <c r="H3382" s="317"/>
      <c r="I3382" s="317"/>
      <c r="J3382" s="317"/>
      <c r="K3382" s="317"/>
      <c r="L3382" s="179"/>
      <c r="M3382" s="179"/>
    </row>
    <row r="3383" spans="2:13" x14ac:dyDescent="0.2">
      <c r="B3383" s="317"/>
      <c r="C3383" s="317"/>
      <c r="D3383" s="317"/>
      <c r="E3383" s="317"/>
      <c r="F3383" s="317"/>
      <c r="G3383" s="317"/>
      <c r="H3383" s="317"/>
      <c r="I3383" s="317"/>
      <c r="J3383" s="317"/>
      <c r="K3383" s="317"/>
      <c r="L3383" s="179"/>
      <c r="M3383" s="179"/>
    </row>
    <row r="3384" spans="2:13" x14ac:dyDescent="0.2">
      <c r="B3384" s="317"/>
      <c r="C3384" s="317"/>
      <c r="D3384" s="317"/>
      <c r="E3384" s="317"/>
      <c r="F3384" s="317"/>
      <c r="G3384" s="317"/>
      <c r="H3384" s="317"/>
      <c r="I3384" s="317"/>
      <c r="J3384" s="317"/>
      <c r="K3384" s="317"/>
      <c r="L3384" s="179"/>
      <c r="M3384" s="179"/>
    </row>
    <row r="3385" spans="2:13" x14ac:dyDescent="0.2">
      <c r="B3385" s="317"/>
      <c r="C3385" s="317"/>
      <c r="D3385" s="317"/>
      <c r="E3385" s="317"/>
      <c r="F3385" s="317"/>
      <c r="G3385" s="317"/>
      <c r="H3385" s="317"/>
      <c r="I3385" s="317"/>
      <c r="J3385" s="317"/>
      <c r="K3385" s="317"/>
      <c r="L3385" s="179"/>
      <c r="M3385" s="179"/>
    </row>
    <row r="3386" spans="2:13" x14ac:dyDescent="0.2">
      <c r="B3386" s="317"/>
      <c r="C3386" s="317"/>
      <c r="D3386" s="317"/>
      <c r="E3386" s="317"/>
      <c r="F3386" s="317"/>
      <c r="G3386" s="317"/>
      <c r="H3386" s="317"/>
      <c r="I3386" s="317"/>
      <c r="J3386" s="317"/>
      <c r="K3386" s="317"/>
      <c r="L3386" s="179"/>
      <c r="M3386" s="179"/>
    </row>
    <row r="3387" spans="2:13" x14ac:dyDescent="0.2">
      <c r="B3387" s="317"/>
      <c r="C3387" s="317"/>
      <c r="D3387" s="317"/>
      <c r="E3387" s="317"/>
      <c r="F3387" s="317"/>
      <c r="G3387" s="317"/>
      <c r="H3387" s="317"/>
      <c r="I3387" s="317"/>
      <c r="J3387" s="317"/>
      <c r="K3387" s="317"/>
      <c r="L3387" s="179"/>
      <c r="M3387" s="179"/>
    </row>
    <row r="3388" spans="2:13" x14ac:dyDescent="0.2">
      <c r="B3388" s="317"/>
      <c r="C3388" s="317"/>
      <c r="D3388" s="317"/>
      <c r="E3388" s="317"/>
      <c r="F3388" s="317"/>
      <c r="G3388" s="317"/>
      <c r="H3388" s="317"/>
      <c r="I3388" s="317"/>
      <c r="J3388" s="317"/>
      <c r="K3388" s="317"/>
      <c r="L3388" s="179"/>
      <c r="M3388" s="179"/>
    </row>
    <row r="3389" spans="2:13" x14ac:dyDescent="0.2">
      <c r="B3389" s="317"/>
      <c r="C3389" s="317"/>
      <c r="D3389" s="317"/>
      <c r="E3389" s="317"/>
      <c r="F3389" s="317"/>
      <c r="G3389" s="317"/>
      <c r="H3389" s="317"/>
      <c r="I3389" s="317"/>
      <c r="J3389" s="317"/>
      <c r="K3389" s="317"/>
      <c r="L3389" s="179"/>
      <c r="M3389" s="179"/>
    </row>
    <row r="3390" spans="2:13" x14ac:dyDescent="0.2">
      <c r="B3390" s="317"/>
      <c r="C3390" s="317"/>
      <c r="D3390" s="317"/>
      <c r="E3390" s="317"/>
      <c r="F3390" s="317"/>
      <c r="G3390" s="317"/>
      <c r="H3390" s="317"/>
      <c r="I3390" s="317"/>
      <c r="J3390" s="317"/>
      <c r="K3390" s="317"/>
      <c r="L3390" s="179"/>
      <c r="M3390" s="179"/>
    </row>
    <row r="3391" spans="2:13" x14ac:dyDescent="0.2">
      <c r="B3391" s="317"/>
      <c r="C3391" s="317"/>
      <c r="D3391" s="317"/>
      <c r="E3391" s="317"/>
      <c r="F3391" s="317"/>
      <c r="G3391" s="317"/>
      <c r="H3391" s="317"/>
      <c r="I3391" s="317"/>
      <c r="J3391" s="317"/>
      <c r="K3391" s="317"/>
      <c r="L3391" s="179"/>
      <c r="M3391" s="179"/>
    </row>
    <row r="3392" spans="2:13" x14ac:dyDescent="0.2">
      <c r="B3392" s="317"/>
      <c r="C3392" s="317"/>
      <c r="D3392" s="317"/>
      <c r="E3392" s="317"/>
      <c r="F3392" s="317"/>
      <c r="G3392" s="317"/>
      <c r="H3392" s="317"/>
      <c r="I3392" s="317"/>
      <c r="J3392" s="317"/>
      <c r="K3392" s="317"/>
      <c r="L3392" s="179"/>
      <c r="M3392" s="179"/>
    </row>
    <row r="3393" spans="2:13" x14ac:dyDescent="0.2">
      <c r="B3393" s="317"/>
      <c r="C3393" s="317"/>
      <c r="D3393" s="317"/>
      <c r="E3393" s="317"/>
      <c r="F3393" s="317"/>
      <c r="G3393" s="317"/>
      <c r="H3393" s="317"/>
      <c r="I3393" s="317"/>
      <c r="J3393" s="317"/>
      <c r="K3393" s="317"/>
      <c r="L3393" s="179"/>
      <c r="M3393" s="179"/>
    </row>
    <row r="3394" spans="2:13" x14ac:dyDescent="0.2">
      <c r="B3394" s="317"/>
      <c r="C3394" s="317"/>
      <c r="D3394" s="317"/>
      <c r="E3394" s="317"/>
      <c r="F3394" s="317"/>
      <c r="G3394" s="317"/>
      <c r="H3394" s="317"/>
      <c r="I3394" s="317"/>
      <c r="J3394" s="317"/>
      <c r="K3394" s="317"/>
      <c r="L3394" s="179"/>
      <c r="M3394" s="179"/>
    </row>
    <row r="3395" spans="2:13" x14ac:dyDescent="0.2">
      <c r="B3395" s="317"/>
      <c r="C3395" s="317"/>
      <c r="D3395" s="317"/>
      <c r="E3395" s="317"/>
      <c r="F3395" s="317"/>
      <c r="G3395" s="317"/>
      <c r="H3395" s="317"/>
      <c r="I3395" s="317"/>
      <c r="J3395" s="317"/>
      <c r="K3395" s="317"/>
      <c r="L3395" s="179"/>
      <c r="M3395" s="179"/>
    </row>
    <row r="3396" spans="2:13" x14ac:dyDescent="0.2">
      <c r="B3396" s="317"/>
      <c r="C3396" s="317"/>
      <c r="D3396" s="317"/>
      <c r="E3396" s="317"/>
      <c r="F3396" s="317"/>
      <c r="G3396" s="317"/>
      <c r="H3396" s="317"/>
      <c r="I3396" s="317"/>
      <c r="J3396" s="317"/>
      <c r="K3396" s="317"/>
      <c r="L3396" s="179"/>
      <c r="M3396" s="179"/>
    </row>
    <row r="3397" spans="2:13" x14ac:dyDescent="0.2">
      <c r="B3397" s="317"/>
      <c r="C3397" s="317"/>
      <c r="D3397" s="317"/>
      <c r="E3397" s="317"/>
      <c r="F3397" s="317"/>
      <c r="G3397" s="317"/>
      <c r="H3397" s="317"/>
      <c r="I3397" s="317"/>
      <c r="J3397" s="317"/>
      <c r="K3397" s="317"/>
      <c r="L3397" s="179"/>
      <c r="M3397" s="179"/>
    </row>
    <row r="3398" spans="2:13" x14ac:dyDescent="0.2">
      <c r="B3398" s="317"/>
      <c r="C3398" s="317"/>
      <c r="D3398" s="317"/>
      <c r="E3398" s="317"/>
      <c r="F3398" s="317"/>
      <c r="G3398" s="317"/>
      <c r="H3398" s="317"/>
      <c r="I3398" s="317"/>
      <c r="J3398" s="317"/>
      <c r="K3398" s="317"/>
      <c r="L3398" s="179"/>
      <c r="M3398" s="179"/>
    </row>
    <row r="3399" spans="2:13" x14ac:dyDescent="0.2">
      <c r="B3399" s="317"/>
      <c r="C3399" s="317"/>
      <c r="D3399" s="317"/>
      <c r="E3399" s="317"/>
      <c r="F3399" s="317"/>
      <c r="G3399" s="317"/>
      <c r="H3399" s="317"/>
      <c r="I3399" s="317"/>
      <c r="J3399" s="317"/>
      <c r="K3399" s="317"/>
      <c r="L3399" s="179"/>
      <c r="M3399" s="179"/>
    </row>
    <row r="3400" spans="2:13" x14ac:dyDescent="0.2">
      <c r="B3400" s="317"/>
      <c r="C3400" s="317"/>
      <c r="D3400" s="317"/>
      <c r="E3400" s="317"/>
      <c r="F3400" s="317"/>
      <c r="G3400" s="317"/>
      <c r="H3400" s="317"/>
      <c r="I3400" s="317"/>
      <c r="J3400" s="317"/>
      <c r="K3400" s="317"/>
      <c r="L3400" s="179"/>
      <c r="M3400" s="179"/>
    </row>
    <row r="3401" spans="2:13" x14ac:dyDescent="0.2">
      <c r="B3401" s="317"/>
      <c r="C3401" s="317"/>
      <c r="D3401" s="317"/>
      <c r="E3401" s="317"/>
      <c r="F3401" s="317"/>
      <c r="G3401" s="317"/>
      <c r="H3401" s="317"/>
      <c r="I3401" s="317"/>
      <c r="J3401" s="317"/>
      <c r="K3401" s="317"/>
      <c r="L3401" s="179"/>
      <c r="M3401" s="179"/>
    </row>
    <row r="3402" spans="2:13" x14ac:dyDescent="0.2">
      <c r="B3402" s="317"/>
      <c r="C3402" s="317"/>
      <c r="D3402" s="317"/>
      <c r="E3402" s="317"/>
      <c r="F3402" s="317"/>
      <c r="G3402" s="317"/>
      <c r="H3402" s="317"/>
      <c r="I3402" s="317"/>
      <c r="J3402" s="317"/>
      <c r="K3402" s="317"/>
      <c r="L3402" s="179"/>
      <c r="M3402" s="179"/>
    </row>
    <row r="3403" spans="2:13" x14ac:dyDescent="0.2">
      <c r="B3403" s="317"/>
      <c r="C3403" s="317"/>
      <c r="D3403" s="317"/>
      <c r="E3403" s="317"/>
      <c r="F3403" s="317"/>
      <c r="G3403" s="317"/>
      <c r="H3403" s="317"/>
      <c r="I3403" s="317"/>
      <c r="J3403" s="317"/>
      <c r="K3403" s="317"/>
      <c r="L3403" s="179"/>
      <c r="M3403" s="179"/>
    </row>
    <row r="3404" spans="2:13" x14ac:dyDescent="0.2">
      <c r="B3404" s="317"/>
      <c r="C3404" s="317"/>
      <c r="D3404" s="317"/>
      <c r="E3404" s="317"/>
      <c r="F3404" s="317"/>
      <c r="G3404" s="317"/>
      <c r="H3404" s="317"/>
      <c r="I3404" s="317"/>
      <c r="J3404" s="317"/>
      <c r="K3404" s="317"/>
      <c r="L3404" s="179"/>
      <c r="M3404" s="179"/>
    </row>
    <row r="3405" spans="2:13" x14ac:dyDescent="0.2">
      <c r="B3405" s="317"/>
      <c r="C3405" s="317"/>
      <c r="D3405" s="317"/>
      <c r="E3405" s="317"/>
      <c r="F3405" s="317"/>
      <c r="G3405" s="317"/>
      <c r="H3405" s="317"/>
      <c r="I3405" s="317"/>
      <c r="J3405" s="317"/>
      <c r="K3405" s="317"/>
      <c r="L3405" s="179"/>
      <c r="M3405" s="179"/>
    </row>
    <row r="3406" spans="2:13" x14ac:dyDescent="0.2">
      <c r="B3406" s="317"/>
      <c r="C3406" s="317"/>
      <c r="D3406" s="317"/>
      <c r="E3406" s="317"/>
      <c r="F3406" s="317"/>
      <c r="G3406" s="317"/>
      <c r="H3406" s="317"/>
      <c r="I3406" s="317"/>
      <c r="J3406" s="317"/>
      <c r="K3406" s="317"/>
      <c r="L3406" s="179"/>
      <c r="M3406" s="179"/>
    </row>
    <row r="3407" spans="2:13" x14ac:dyDescent="0.2">
      <c r="B3407" s="317"/>
      <c r="C3407" s="317"/>
      <c r="D3407" s="317"/>
      <c r="E3407" s="317"/>
      <c r="F3407" s="317"/>
      <c r="G3407" s="317"/>
      <c r="H3407" s="317"/>
      <c r="I3407" s="317"/>
      <c r="J3407" s="317"/>
      <c r="K3407" s="317"/>
      <c r="L3407" s="179"/>
      <c r="M3407" s="179"/>
    </row>
    <row r="3408" spans="2:13" x14ac:dyDescent="0.2">
      <c r="B3408" s="317"/>
      <c r="C3408" s="317"/>
      <c r="D3408" s="317"/>
      <c r="E3408" s="317"/>
      <c r="F3408" s="317"/>
      <c r="G3408" s="317"/>
      <c r="H3408" s="317"/>
      <c r="I3408" s="317"/>
      <c r="J3408" s="317"/>
      <c r="K3408" s="317"/>
      <c r="L3408" s="179"/>
      <c r="M3408" s="179"/>
    </row>
    <row r="3409" spans="2:13" x14ac:dyDescent="0.2">
      <c r="B3409" s="317"/>
      <c r="C3409" s="317"/>
      <c r="D3409" s="317"/>
      <c r="E3409" s="317"/>
      <c r="F3409" s="317"/>
      <c r="G3409" s="317"/>
      <c r="H3409" s="317"/>
      <c r="I3409" s="317"/>
      <c r="J3409" s="317"/>
      <c r="K3409" s="317"/>
      <c r="L3409" s="179"/>
      <c r="M3409" s="179"/>
    </row>
    <row r="3410" spans="2:13" x14ac:dyDescent="0.2">
      <c r="B3410" s="317"/>
      <c r="C3410" s="317"/>
      <c r="D3410" s="317"/>
      <c r="E3410" s="317"/>
      <c r="F3410" s="317"/>
      <c r="G3410" s="317"/>
      <c r="H3410" s="317"/>
      <c r="I3410" s="317"/>
      <c r="J3410" s="317"/>
      <c r="K3410" s="317"/>
      <c r="L3410" s="179"/>
      <c r="M3410" s="179"/>
    </row>
    <row r="3411" spans="2:13" x14ac:dyDescent="0.2">
      <c r="B3411" s="317"/>
      <c r="C3411" s="317"/>
      <c r="D3411" s="317"/>
      <c r="E3411" s="317"/>
      <c r="F3411" s="317"/>
      <c r="G3411" s="317"/>
      <c r="H3411" s="317"/>
      <c r="I3411" s="317"/>
      <c r="J3411" s="317"/>
      <c r="K3411" s="317"/>
      <c r="L3411" s="179"/>
      <c r="M3411" s="179"/>
    </row>
    <row r="3412" spans="2:13" x14ac:dyDescent="0.2">
      <c r="B3412" s="317"/>
      <c r="C3412" s="317"/>
      <c r="D3412" s="317"/>
      <c r="E3412" s="317"/>
      <c r="F3412" s="317"/>
      <c r="G3412" s="317"/>
      <c r="H3412" s="317"/>
      <c r="I3412" s="317"/>
      <c r="J3412" s="317"/>
      <c r="K3412" s="317"/>
      <c r="L3412" s="179"/>
      <c r="M3412" s="179"/>
    </row>
    <row r="3413" spans="2:13" x14ac:dyDescent="0.2">
      <c r="B3413" s="317"/>
      <c r="C3413" s="317"/>
      <c r="D3413" s="317"/>
      <c r="E3413" s="317"/>
      <c r="F3413" s="317"/>
      <c r="G3413" s="317"/>
      <c r="H3413" s="317"/>
      <c r="I3413" s="317"/>
      <c r="J3413" s="317"/>
      <c r="K3413" s="317"/>
      <c r="L3413" s="179"/>
      <c r="M3413" s="179"/>
    </row>
    <row r="3414" spans="2:13" x14ac:dyDescent="0.2">
      <c r="B3414" s="317"/>
      <c r="C3414" s="317"/>
      <c r="D3414" s="317"/>
      <c r="E3414" s="317"/>
      <c r="F3414" s="317"/>
      <c r="G3414" s="317"/>
      <c r="H3414" s="317"/>
      <c r="I3414" s="317"/>
      <c r="J3414" s="317"/>
      <c r="K3414" s="317"/>
      <c r="L3414" s="179"/>
      <c r="M3414" s="179"/>
    </row>
    <row r="3415" spans="2:13" x14ac:dyDescent="0.2">
      <c r="B3415" s="317"/>
      <c r="C3415" s="317"/>
      <c r="D3415" s="317"/>
      <c r="E3415" s="317"/>
      <c r="F3415" s="317"/>
      <c r="G3415" s="317"/>
      <c r="H3415" s="317"/>
      <c r="I3415" s="317"/>
      <c r="J3415" s="317"/>
      <c r="K3415" s="317"/>
      <c r="L3415" s="179"/>
      <c r="M3415" s="179"/>
    </row>
    <row r="3416" spans="2:13" x14ac:dyDescent="0.2">
      <c r="B3416" s="317"/>
      <c r="C3416" s="317"/>
      <c r="D3416" s="317"/>
      <c r="E3416" s="317"/>
      <c r="F3416" s="317"/>
      <c r="G3416" s="317"/>
      <c r="H3416" s="317"/>
      <c r="I3416" s="317"/>
      <c r="J3416" s="317"/>
      <c r="K3416" s="317"/>
      <c r="L3416" s="179"/>
      <c r="M3416" s="179"/>
    </row>
    <row r="3417" spans="2:13" x14ac:dyDescent="0.2">
      <c r="B3417" s="317"/>
      <c r="C3417" s="317"/>
      <c r="D3417" s="317"/>
      <c r="E3417" s="317"/>
      <c r="F3417" s="317"/>
      <c r="G3417" s="317"/>
      <c r="H3417" s="317"/>
      <c r="I3417" s="317"/>
      <c r="J3417" s="317"/>
      <c r="K3417" s="317"/>
      <c r="L3417" s="179"/>
      <c r="M3417" s="179"/>
    </row>
    <row r="3418" spans="2:13" x14ac:dyDescent="0.2">
      <c r="B3418" s="317"/>
      <c r="C3418" s="317"/>
      <c r="D3418" s="317"/>
      <c r="E3418" s="317"/>
      <c r="F3418" s="317"/>
      <c r="G3418" s="317"/>
      <c r="H3418" s="317"/>
      <c r="I3418" s="317"/>
      <c r="J3418" s="317"/>
      <c r="K3418" s="317"/>
      <c r="L3418" s="179"/>
      <c r="M3418" s="179"/>
    </row>
    <row r="3419" spans="2:13" x14ac:dyDescent="0.2">
      <c r="B3419" s="317"/>
      <c r="C3419" s="317"/>
      <c r="D3419" s="317"/>
      <c r="E3419" s="317"/>
      <c r="F3419" s="317"/>
      <c r="G3419" s="317"/>
      <c r="H3419" s="317"/>
      <c r="I3419" s="317"/>
      <c r="J3419" s="317"/>
      <c r="K3419" s="317"/>
      <c r="L3419" s="179"/>
      <c r="M3419" s="179"/>
    </row>
    <row r="3420" spans="2:13" x14ac:dyDescent="0.2">
      <c r="B3420" s="317"/>
      <c r="C3420" s="317"/>
      <c r="D3420" s="317"/>
      <c r="E3420" s="317"/>
      <c r="F3420" s="317"/>
      <c r="G3420" s="317"/>
      <c r="H3420" s="317"/>
      <c r="I3420" s="317"/>
      <c r="J3420" s="317"/>
      <c r="K3420" s="317"/>
      <c r="L3420" s="179"/>
      <c r="M3420" s="179"/>
    </row>
    <row r="3421" spans="2:13" x14ac:dyDescent="0.2">
      <c r="B3421" s="317"/>
      <c r="C3421" s="317"/>
      <c r="D3421" s="317"/>
      <c r="E3421" s="317"/>
      <c r="F3421" s="317"/>
      <c r="G3421" s="317"/>
      <c r="H3421" s="317"/>
      <c r="I3421" s="317"/>
      <c r="J3421" s="317"/>
      <c r="K3421" s="317"/>
      <c r="L3421" s="179"/>
      <c r="M3421" s="179"/>
    </row>
    <row r="3422" spans="2:13" x14ac:dyDescent="0.2">
      <c r="B3422" s="317"/>
      <c r="C3422" s="317"/>
      <c r="D3422" s="317"/>
      <c r="E3422" s="317"/>
      <c r="F3422" s="317"/>
      <c r="G3422" s="317"/>
      <c r="H3422" s="317"/>
      <c r="I3422" s="317"/>
      <c r="J3422" s="317"/>
      <c r="K3422" s="317"/>
      <c r="L3422" s="179"/>
      <c r="M3422" s="179"/>
    </row>
    <row r="3423" spans="2:13" x14ac:dyDescent="0.2">
      <c r="B3423" s="317"/>
      <c r="C3423" s="317"/>
      <c r="D3423" s="317"/>
      <c r="E3423" s="317"/>
      <c r="F3423" s="317"/>
      <c r="G3423" s="317"/>
      <c r="H3423" s="317"/>
      <c r="I3423" s="317"/>
      <c r="J3423" s="317"/>
      <c r="K3423" s="317"/>
      <c r="L3423" s="179"/>
      <c r="M3423" s="179"/>
    </row>
    <row r="3424" spans="2:13" x14ac:dyDescent="0.2">
      <c r="B3424" s="317"/>
      <c r="C3424" s="317"/>
      <c r="D3424" s="317"/>
      <c r="E3424" s="317"/>
      <c r="F3424" s="317"/>
      <c r="G3424" s="317"/>
      <c r="H3424" s="317"/>
      <c r="I3424" s="317"/>
      <c r="J3424" s="317"/>
      <c r="K3424" s="317"/>
      <c r="L3424" s="179"/>
      <c r="M3424" s="179"/>
    </row>
    <row r="3425" spans="2:13" x14ac:dyDescent="0.2">
      <c r="B3425" s="317"/>
      <c r="C3425" s="317"/>
      <c r="D3425" s="317"/>
      <c r="E3425" s="317"/>
      <c r="F3425" s="317"/>
      <c r="G3425" s="317"/>
      <c r="H3425" s="317"/>
      <c r="I3425" s="317"/>
      <c r="J3425" s="317"/>
      <c r="K3425" s="317"/>
      <c r="L3425" s="179"/>
      <c r="M3425" s="179"/>
    </row>
    <row r="3426" spans="2:13" x14ac:dyDescent="0.2">
      <c r="B3426" s="317"/>
      <c r="C3426" s="317"/>
      <c r="D3426" s="317"/>
      <c r="E3426" s="317"/>
      <c r="F3426" s="317"/>
      <c r="G3426" s="317"/>
      <c r="H3426" s="317"/>
      <c r="I3426" s="317"/>
      <c r="J3426" s="317"/>
      <c r="K3426" s="317"/>
      <c r="L3426" s="179"/>
      <c r="M3426" s="179"/>
    </row>
    <row r="3427" spans="2:13" x14ac:dyDescent="0.2">
      <c r="B3427" s="317"/>
      <c r="C3427" s="317"/>
      <c r="D3427" s="317"/>
      <c r="E3427" s="317"/>
      <c r="F3427" s="317"/>
      <c r="G3427" s="317"/>
      <c r="H3427" s="317"/>
      <c r="I3427" s="317"/>
      <c r="J3427" s="317"/>
      <c r="K3427" s="317"/>
      <c r="L3427" s="179"/>
      <c r="M3427" s="179"/>
    </row>
    <row r="3428" spans="2:13" x14ac:dyDescent="0.2">
      <c r="B3428" s="317"/>
      <c r="C3428" s="317"/>
      <c r="D3428" s="317"/>
      <c r="E3428" s="317"/>
      <c r="F3428" s="317"/>
      <c r="G3428" s="317"/>
      <c r="H3428" s="317"/>
      <c r="I3428" s="317"/>
      <c r="J3428" s="317"/>
      <c r="K3428" s="317"/>
      <c r="L3428" s="179"/>
      <c r="M3428" s="179"/>
    </row>
    <row r="3429" spans="2:13" x14ac:dyDescent="0.2">
      <c r="B3429" s="317"/>
      <c r="C3429" s="317"/>
      <c r="D3429" s="317"/>
      <c r="E3429" s="317"/>
      <c r="F3429" s="317"/>
      <c r="G3429" s="317"/>
      <c r="H3429" s="317"/>
      <c r="I3429" s="317"/>
      <c r="J3429" s="317"/>
      <c r="K3429" s="317"/>
      <c r="L3429" s="179"/>
      <c r="M3429" s="179"/>
    </row>
    <row r="3430" spans="2:13" x14ac:dyDescent="0.2">
      <c r="B3430" s="317"/>
      <c r="C3430" s="317"/>
      <c r="D3430" s="317"/>
      <c r="E3430" s="317"/>
      <c r="F3430" s="317"/>
      <c r="G3430" s="317"/>
      <c r="H3430" s="317"/>
      <c r="I3430" s="317"/>
      <c r="J3430" s="317"/>
      <c r="K3430" s="317"/>
      <c r="L3430" s="179"/>
      <c r="M3430" s="179"/>
    </row>
    <row r="3431" spans="2:13" x14ac:dyDescent="0.2">
      <c r="B3431" s="317"/>
      <c r="C3431" s="317"/>
      <c r="D3431" s="317"/>
      <c r="E3431" s="317"/>
      <c r="F3431" s="317"/>
      <c r="G3431" s="317"/>
      <c r="H3431" s="317"/>
      <c r="I3431" s="317"/>
      <c r="J3431" s="317"/>
      <c r="K3431" s="317"/>
      <c r="L3431" s="179"/>
      <c r="M3431" s="179"/>
    </row>
    <row r="3432" spans="2:13" x14ac:dyDescent="0.2">
      <c r="B3432" s="317"/>
      <c r="C3432" s="317"/>
      <c r="D3432" s="317"/>
      <c r="E3432" s="317"/>
      <c r="F3432" s="317"/>
      <c r="G3432" s="317"/>
      <c r="H3432" s="317"/>
      <c r="I3432" s="317"/>
      <c r="J3432" s="317"/>
      <c r="K3432" s="317"/>
      <c r="L3432" s="179"/>
      <c r="M3432" s="179"/>
    </row>
    <row r="3433" spans="2:13" x14ac:dyDescent="0.2">
      <c r="B3433" s="317"/>
      <c r="C3433" s="317"/>
      <c r="D3433" s="317"/>
      <c r="E3433" s="317"/>
      <c r="F3433" s="317"/>
      <c r="G3433" s="317"/>
      <c r="H3433" s="317"/>
      <c r="I3433" s="317"/>
      <c r="J3433" s="317"/>
      <c r="K3433" s="317"/>
      <c r="L3433" s="179"/>
      <c r="M3433" s="179"/>
    </row>
    <row r="3434" spans="2:13" x14ac:dyDescent="0.2">
      <c r="B3434" s="317"/>
      <c r="C3434" s="317"/>
      <c r="D3434" s="317"/>
      <c r="E3434" s="317"/>
      <c r="F3434" s="317"/>
      <c r="G3434" s="317"/>
      <c r="H3434" s="317"/>
      <c r="I3434" s="317"/>
      <c r="J3434" s="317"/>
      <c r="K3434" s="317"/>
      <c r="L3434" s="179"/>
      <c r="M3434" s="179"/>
    </row>
    <row r="3435" spans="2:13" x14ac:dyDescent="0.2">
      <c r="B3435" s="317"/>
      <c r="C3435" s="317"/>
      <c r="D3435" s="317"/>
      <c r="E3435" s="317"/>
      <c r="F3435" s="317"/>
      <c r="G3435" s="317"/>
      <c r="H3435" s="317"/>
      <c r="I3435" s="317"/>
      <c r="J3435" s="317"/>
      <c r="K3435" s="317"/>
      <c r="L3435" s="179"/>
      <c r="M3435" s="179"/>
    </row>
    <row r="3436" spans="2:13" x14ac:dyDescent="0.2">
      <c r="B3436" s="317"/>
      <c r="C3436" s="317"/>
      <c r="D3436" s="317"/>
      <c r="E3436" s="317"/>
      <c r="F3436" s="317"/>
      <c r="G3436" s="317"/>
      <c r="H3436" s="317"/>
      <c r="I3436" s="317"/>
      <c r="J3436" s="317"/>
      <c r="K3436" s="317"/>
      <c r="L3436" s="179"/>
      <c r="M3436" s="179"/>
    </row>
    <row r="3437" spans="2:13" x14ac:dyDescent="0.2">
      <c r="B3437" s="317"/>
      <c r="C3437" s="317"/>
      <c r="D3437" s="317"/>
      <c r="E3437" s="317"/>
      <c r="F3437" s="317"/>
      <c r="G3437" s="317"/>
      <c r="H3437" s="317"/>
      <c r="I3437" s="317"/>
      <c r="J3437" s="317"/>
      <c r="K3437" s="317"/>
      <c r="L3437" s="179"/>
      <c r="M3437" s="179"/>
    </row>
    <row r="3438" spans="2:13" x14ac:dyDescent="0.2">
      <c r="B3438" s="317"/>
      <c r="C3438" s="317"/>
      <c r="D3438" s="317"/>
      <c r="E3438" s="317"/>
      <c r="F3438" s="317"/>
      <c r="G3438" s="317"/>
      <c r="H3438" s="317"/>
      <c r="I3438" s="317"/>
      <c r="J3438" s="317"/>
      <c r="K3438" s="317"/>
      <c r="L3438" s="179"/>
      <c r="M3438" s="179"/>
    </row>
    <row r="3439" spans="2:13" x14ac:dyDescent="0.2">
      <c r="B3439" s="317"/>
      <c r="C3439" s="317"/>
      <c r="D3439" s="317"/>
      <c r="E3439" s="317"/>
      <c r="F3439" s="317"/>
      <c r="G3439" s="317"/>
      <c r="H3439" s="317"/>
      <c r="I3439" s="317"/>
      <c r="J3439" s="317"/>
      <c r="K3439" s="317"/>
      <c r="L3439" s="179"/>
      <c r="M3439" s="179"/>
    </row>
    <row r="3440" spans="2:13" x14ac:dyDescent="0.2">
      <c r="B3440" s="317"/>
      <c r="C3440" s="317"/>
      <c r="D3440" s="317"/>
      <c r="E3440" s="317"/>
      <c r="F3440" s="317"/>
      <c r="G3440" s="317"/>
      <c r="H3440" s="317"/>
      <c r="I3440" s="317"/>
      <c r="J3440" s="317"/>
      <c r="K3440" s="317"/>
      <c r="L3440" s="179"/>
      <c r="M3440" s="179"/>
    </row>
    <row r="3441" spans="2:13" x14ac:dyDescent="0.2">
      <c r="B3441" s="317"/>
      <c r="C3441" s="317"/>
      <c r="D3441" s="317"/>
      <c r="E3441" s="317"/>
      <c r="F3441" s="317"/>
      <c r="G3441" s="317"/>
      <c r="H3441" s="317"/>
      <c r="I3441" s="317"/>
      <c r="J3441" s="317"/>
      <c r="K3441" s="317"/>
      <c r="L3441" s="179"/>
      <c r="M3441" s="179"/>
    </row>
    <row r="3442" spans="2:13" x14ac:dyDescent="0.2">
      <c r="B3442" s="317"/>
      <c r="C3442" s="317"/>
      <c r="D3442" s="317"/>
      <c r="E3442" s="317"/>
      <c r="F3442" s="317"/>
      <c r="G3442" s="317"/>
      <c r="H3442" s="317"/>
      <c r="I3442" s="317"/>
      <c r="J3442" s="317"/>
      <c r="K3442" s="317"/>
      <c r="L3442" s="179"/>
      <c r="M3442" s="179"/>
    </row>
    <row r="3443" spans="2:13" x14ac:dyDescent="0.2">
      <c r="B3443" s="317"/>
      <c r="C3443" s="317"/>
      <c r="D3443" s="317"/>
      <c r="E3443" s="317"/>
      <c r="F3443" s="317"/>
      <c r="G3443" s="317"/>
      <c r="H3443" s="317"/>
      <c r="I3443" s="317"/>
      <c r="J3443" s="317"/>
      <c r="K3443" s="317"/>
      <c r="L3443" s="179"/>
      <c r="M3443" s="179"/>
    </row>
    <row r="3444" spans="2:13" x14ac:dyDescent="0.2">
      <c r="B3444" s="317"/>
      <c r="C3444" s="317"/>
      <c r="D3444" s="317"/>
      <c r="E3444" s="317"/>
      <c r="F3444" s="317"/>
      <c r="G3444" s="317"/>
      <c r="H3444" s="317"/>
      <c r="I3444" s="317"/>
      <c r="J3444" s="317"/>
      <c r="K3444" s="317"/>
      <c r="L3444" s="179"/>
      <c r="M3444" s="179"/>
    </row>
    <row r="3445" spans="2:13" x14ac:dyDescent="0.2">
      <c r="B3445" s="317"/>
      <c r="C3445" s="317"/>
      <c r="D3445" s="317"/>
      <c r="E3445" s="317"/>
      <c r="F3445" s="317"/>
      <c r="G3445" s="317"/>
      <c r="H3445" s="317"/>
      <c r="I3445" s="317"/>
      <c r="J3445" s="317"/>
      <c r="K3445" s="317"/>
      <c r="L3445" s="179"/>
      <c r="M3445" s="179"/>
    </row>
    <row r="3446" spans="2:13" x14ac:dyDescent="0.2">
      <c r="B3446" s="317"/>
      <c r="C3446" s="317"/>
      <c r="D3446" s="317"/>
      <c r="E3446" s="317"/>
      <c r="F3446" s="317"/>
      <c r="G3446" s="317"/>
      <c r="H3446" s="317"/>
      <c r="I3446" s="317"/>
      <c r="J3446" s="317"/>
      <c r="K3446" s="317"/>
      <c r="L3446" s="179"/>
      <c r="M3446" s="179"/>
    </row>
    <row r="3447" spans="2:13" x14ac:dyDescent="0.2">
      <c r="B3447" s="317"/>
      <c r="C3447" s="317"/>
      <c r="D3447" s="317"/>
      <c r="E3447" s="317"/>
      <c r="F3447" s="317"/>
      <c r="G3447" s="317"/>
      <c r="H3447" s="317"/>
      <c r="I3447" s="317"/>
      <c r="J3447" s="317"/>
      <c r="K3447" s="317"/>
      <c r="L3447" s="179"/>
      <c r="M3447" s="179"/>
    </row>
    <row r="3448" spans="2:13" x14ac:dyDescent="0.2">
      <c r="B3448" s="317"/>
      <c r="C3448" s="317"/>
      <c r="D3448" s="317"/>
      <c r="E3448" s="317"/>
      <c r="F3448" s="317"/>
      <c r="G3448" s="317"/>
      <c r="H3448" s="317"/>
      <c r="I3448" s="317"/>
      <c r="J3448" s="317"/>
      <c r="K3448" s="317"/>
      <c r="L3448" s="179"/>
      <c r="M3448" s="179"/>
    </row>
    <row r="3449" spans="2:13" x14ac:dyDescent="0.2">
      <c r="B3449" s="317"/>
      <c r="C3449" s="317"/>
      <c r="D3449" s="317"/>
      <c r="E3449" s="317"/>
      <c r="F3449" s="317"/>
      <c r="G3449" s="317"/>
      <c r="H3449" s="317"/>
      <c r="I3449" s="317"/>
      <c r="J3449" s="317"/>
      <c r="K3449" s="317"/>
      <c r="L3449" s="179"/>
      <c r="M3449" s="179"/>
    </row>
    <row r="3450" spans="2:13" x14ac:dyDescent="0.2">
      <c r="B3450" s="317"/>
      <c r="C3450" s="317"/>
      <c r="D3450" s="317"/>
      <c r="E3450" s="317"/>
      <c r="F3450" s="317"/>
      <c r="G3450" s="317"/>
      <c r="H3450" s="317"/>
      <c r="I3450" s="317"/>
      <c r="J3450" s="317"/>
      <c r="K3450" s="317"/>
      <c r="L3450" s="179"/>
      <c r="M3450" s="179"/>
    </row>
    <row r="3451" spans="2:13" x14ac:dyDescent="0.2">
      <c r="B3451" s="317"/>
      <c r="C3451" s="317"/>
      <c r="D3451" s="317"/>
      <c r="E3451" s="317"/>
      <c r="F3451" s="317"/>
      <c r="G3451" s="317"/>
      <c r="H3451" s="317"/>
      <c r="I3451" s="317"/>
      <c r="J3451" s="317"/>
      <c r="K3451" s="317"/>
      <c r="L3451" s="179"/>
      <c r="M3451" s="179"/>
    </row>
    <row r="3452" spans="2:13" x14ac:dyDescent="0.2">
      <c r="B3452" s="317"/>
      <c r="C3452" s="317"/>
      <c r="D3452" s="317"/>
      <c r="E3452" s="317"/>
      <c r="F3452" s="317"/>
      <c r="G3452" s="317"/>
      <c r="H3452" s="317"/>
      <c r="I3452" s="317"/>
      <c r="J3452" s="317"/>
      <c r="K3452" s="317"/>
      <c r="L3452" s="179"/>
      <c r="M3452" s="179"/>
    </row>
    <row r="3453" spans="2:13" x14ac:dyDescent="0.2">
      <c r="B3453" s="317"/>
      <c r="C3453" s="317"/>
      <c r="D3453" s="317"/>
      <c r="E3453" s="317"/>
      <c r="F3453" s="317"/>
      <c r="G3453" s="317"/>
      <c r="H3453" s="317"/>
      <c r="I3453" s="317"/>
      <c r="J3453" s="317"/>
      <c r="K3453" s="317"/>
      <c r="L3453" s="179"/>
      <c r="M3453" s="179"/>
    </row>
    <row r="3454" spans="2:13" x14ac:dyDescent="0.2">
      <c r="B3454" s="317"/>
      <c r="C3454" s="317"/>
      <c r="D3454" s="317"/>
      <c r="E3454" s="317"/>
      <c r="F3454" s="317"/>
      <c r="G3454" s="317"/>
      <c r="H3454" s="317"/>
      <c r="I3454" s="317"/>
      <c r="J3454" s="317"/>
      <c r="K3454" s="317"/>
      <c r="L3454" s="179"/>
      <c r="M3454" s="179"/>
    </row>
    <row r="3455" spans="2:13" x14ac:dyDescent="0.2">
      <c r="B3455" s="317"/>
      <c r="C3455" s="317"/>
      <c r="D3455" s="317"/>
      <c r="E3455" s="317"/>
      <c r="F3455" s="317"/>
      <c r="G3455" s="317"/>
      <c r="H3455" s="317"/>
      <c r="I3455" s="317"/>
      <c r="J3455" s="317"/>
      <c r="K3455" s="317"/>
      <c r="L3455" s="179"/>
      <c r="M3455" s="179"/>
    </row>
    <row r="3456" spans="2:13" x14ac:dyDescent="0.2">
      <c r="B3456" s="317"/>
      <c r="C3456" s="317"/>
      <c r="D3456" s="317"/>
      <c r="E3456" s="317"/>
      <c r="F3456" s="317"/>
      <c r="G3456" s="317"/>
      <c r="H3456" s="317"/>
      <c r="I3456" s="317"/>
      <c r="J3456" s="317"/>
      <c r="K3456" s="317"/>
      <c r="L3456" s="179"/>
      <c r="M3456" s="179"/>
    </row>
    <row r="3457" spans="2:13" x14ac:dyDescent="0.2">
      <c r="B3457" s="317"/>
      <c r="C3457" s="317"/>
      <c r="D3457" s="317"/>
      <c r="E3457" s="317"/>
      <c r="F3457" s="317"/>
      <c r="G3457" s="317"/>
      <c r="H3457" s="317"/>
      <c r="I3457" s="317"/>
      <c r="J3457" s="317"/>
      <c r="K3457" s="317"/>
      <c r="L3457" s="179"/>
      <c r="M3457" s="179"/>
    </row>
    <row r="3458" spans="2:13" x14ac:dyDescent="0.2">
      <c r="B3458" s="317"/>
      <c r="C3458" s="317"/>
      <c r="D3458" s="317"/>
      <c r="E3458" s="317"/>
      <c r="F3458" s="317"/>
      <c r="G3458" s="317"/>
      <c r="H3458" s="317"/>
      <c r="I3458" s="317"/>
      <c r="J3458" s="317"/>
      <c r="K3458" s="317"/>
      <c r="L3458" s="179"/>
      <c r="M3458" s="179"/>
    </row>
    <row r="3459" spans="2:13" x14ac:dyDescent="0.2">
      <c r="B3459" s="317"/>
      <c r="C3459" s="317"/>
      <c r="D3459" s="317"/>
      <c r="E3459" s="317"/>
      <c r="F3459" s="317"/>
      <c r="G3459" s="317"/>
      <c r="H3459" s="317"/>
      <c r="I3459" s="317"/>
      <c r="J3459" s="317"/>
      <c r="K3459" s="317"/>
      <c r="L3459" s="179"/>
      <c r="M3459" s="179"/>
    </row>
    <row r="3460" spans="2:13" x14ac:dyDescent="0.2">
      <c r="B3460" s="317"/>
      <c r="C3460" s="317"/>
      <c r="D3460" s="317"/>
      <c r="E3460" s="317"/>
      <c r="F3460" s="317"/>
      <c r="G3460" s="317"/>
      <c r="H3460" s="317"/>
      <c r="I3460" s="317"/>
      <c r="J3460" s="317"/>
      <c r="K3460" s="317"/>
      <c r="L3460" s="179"/>
      <c r="M3460" s="179"/>
    </row>
    <row r="3461" spans="2:13" x14ac:dyDescent="0.2">
      <c r="B3461" s="317"/>
      <c r="C3461" s="317"/>
      <c r="D3461" s="317"/>
      <c r="E3461" s="317"/>
      <c r="F3461" s="317"/>
      <c r="G3461" s="317"/>
      <c r="H3461" s="317"/>
      <c r="I3461" s="317"/>
      <c r="J3461" s="317"/>
      <c r="K3461" s="317"/>
      <c r="L3461" s="179"/>
      <c r="M3461" s="179"/>
    </row>
    <row r="3462" spans="2:13" x14ac:dyDescent="0.2">
      <c r="B3462" s="317"/>
      <c r="C3462" s="317"/>
      <c r="D3462" s="317"/>
      <c r="E3462" s="317"/>
      <c r="F3462" s="317"/>
      <c r="G3462" s="317"/>
      <c r="H3462" s="317"/>
      <c r="I3462" s="317"/>
      <c r="J3462" s="317"/>
      <c r="K3462" s="317"/>
      <c r="L3462" s="179"/>
      <c r="M3462" s="179"/>
    </row>
    <row r="3463" spans="2:13" x14ac:dyDescent="0.2">
      <c r="B3463" s="317"/>
      <c r="C3463" s="317"/>
      <c r="D3463" s="317"/>
      <c r="E3463" s="317"/>
      <c r="F3463" s="317"/>
      <c r="G3463" s="317"/>
      <c r="H3463" s="317"/>
      <c r="I3463" s="317"/>
      <c r="J3463" s="317"/>
      <c r="K3463" s="317"/>
      <c r="L3463" s="179"/>
      <c r="M3463" s="179"/>
    </row>
    <row r="3464" spans="2:13" x14ac:dyDescent="0.2">
      <c r="B3464" s="317"/>
      <c r="C3464" s="317"/>
      <c r="D3464" s="317"/>
      <c r="E3464" s="317"/>
      <c r="F3464" s="317"/>
      <c r="G3464" s="317"/>
      <c r="H3464" s="317"/>
      <c r="I3464" s="317"/>
      <c r="J3464" s="317"/>
      <c r="K3464" s="317"/>
      <c r="L3464" s="179"/>
      <c r="M3464" s="179"/>
    </row>
    <row r="3465" spans="2:13" x14ac:dyDescent="0.2">
      <c r="B3465" s="317"/>
      <c r="C3465" s="317"/>
      <c r="D3465" s="317"/>
      <c r="E3465" s="317"/>
      <c r="F3465" s="317"/>
      <c r="G3465" s="317"/>
      <c r="H3465" s="317"/>
      <c r="I3465" s="317"/>
      <c r="J3465" s="317"/>
      <c r="K3465" s="317"/>
      <c r="L3465" s="179"/>
      <c r="M3465" s="179"/>
    </row>
    <row r="3466" spans="2:13" x14ac:dyDescent="0.2">
      <c r="B3466" s="317"/>
      <c r="C3466" s="317"/>
      <c r="D3466" s="317"/>
      <c r="E3466" s="317"/>
      <c r="F3466" s="317"/>
      <c r="G3466" s="317"/>
      <c r="H3466" s="317"/>
      <c r="I3466" s="317"/>
      <c r="J3466" s="317"/>
      <c r="K3466" s="317"/>
      <c r="L3466" s="179"/>
      <c r="M3466" s="179"/>
    </row>
    <row r="3467" spans="2:13" x14ac:dyDescent="0.2">
      <c r="B3467" s="317"/>
      <c r="C3467" s="317"/>
      <c r="D3467" s="317"/>
      <c r="E3467" s="317"/>
      <c r="F3467" s="317"/>
      <c r="G3467" s="317"/>
      <c r="H3467" s="317"/>
      <c r="I3467" s="317"/>
      <c r="J3467" s="317"/>
      <c r="K3467" s="317"/>
      <c r="L3467" s="179"/>
      <c r="M3467" s="179"/>
    </row>
    <row r="3468" spans="2:13" x14ac:dyDescent="0.2">
      <c r="B3468" s="317"/>
      <c r="C3468" s="317"/>
      <c r="D3468" s="317"/>
      <c r="E3468" s="317"/>
      <c r="F3468" s="317"/>
      <c r="G3468" s="317"/>
      <c r="H3468" s="317"/>
      <c r="I3468" s="317"/>
      <c r="J3468" s="317"/>
      <c r="K3468" s="317"/>
      <c r="L3468" s="179"/>
      <c r="M3468" s="179"/>
    </row>
    <row r="3469" spans="2:13" x14ac:dyDescent="0.2">
      <c r="B3469" s="317"/>
      <c r="C3469" s="317"/>
      <c r="D3469" s="317"/>
      <c r="E3469" s="317"/>
      <c r="F3469" s="317"/>
      <c r="G3469" s="317"/>
      <c r="H3469" s="317"/>
      <c r="I3469" s="317"/>
      <c r="J3469" s="317"/>
      <c r="K3469" s="317"/>
      <c r="L3469" s="179"/>
      <c r="M3469" s="179"/>
    </row>
    <row r="3470" spans="2:13" x14ac:dyDescent="0.2">
      <c r="B3470" s="317"/>
      <c r="C3470" s="317"/>
      <c r="D3470" s="317"/>
      <c r="E3470" s="317"/>
      <c r="F3470" s="317"/>
      <c r="G3470" s="317"/>
      <c r="H3470" s="317"/>
      <c r="I3470" s="317"/>
      <c r="J3470" s="317"/>
      <c r="K3470" s="317"/>
      <c r="L3470" s="179"/>
      <c r="M3470" s="179"/>
    </row>
    <row r="3471" spans="2:13" x14ac:dyDescent="0.2">
      <c r="B3471" s="317"/>
      <c r="C3471" s="317"/>
      <c r="D3471" s="317"/>
      <c r="E3471" s="317"/>
      <c r="F3471" s="317"/>
      <c r="G3471" s="317"/>
      <c r="H3471" s="317"/>
      <c r="I3471" s="317"/>
      <c r="J3471" s="317"/>
      <c r="K3471" s="317"/>
      <c r="L3471" s="179"/>
      <c r="M3471" s="179"/>
    </row>
    <row r="3472" spans="2:13" x14ac:dyDescent="0.2">
      <c r="B3472" s="317"/>
      <c r="C3472" s="317"/>
      <c r="D3472" s="317"/>
      <c r="E3472" s="317"/>
      <c r="F3472" s="317"/>
      <c r="G3472" s="317"/>
      <c r="H3472" s="317"/>
      <c r="I3472" s="317"/>
      <c r="J3472" s="317"/>
      <c r="K3472" s="317"/>
      <c r="L3472" s="179"/>
      <c r="M3472" s="179"/>
    </row>
    <row r="3473" spans="2:13" x14ac:dyDescent="0.2">
      <c r="B3473" s="317"/>
      <c r="C3473" s="317"/>
      <c r="D3473" s="317"/>
      <c r="E3473" s="317"/>
      <c r="F3473" s="317"/>
      <c r="G3473" s="317"/>
      <c r="H3473" s="317"/>
      <c r="I3473" s="317"/>
      <c r="J3473" s="317"/>
      <c r="K3473" s="317"/>
      <c r="L3473" s="179"/>
      <c r="M3473" s="179"/>
    </row>
    <row r="3474" spans="2:13" x14ac:dyDescent="0.2">
      <c r="B3474" s="317"/>
      <c r="C3474" s="317"/>
      <c r="D3474" s="317"/>
      <c r="E3474" s="317"/>
      <c r="F3474" s="317"/>
      <c r="G3474" s="317"/>
      <c r="H3474" s="317"/>
      <c r="I3474" s="317"/>
      <c r="J3474" s="317"/>
      <c r="K3474" s="317"/>
      <c r="L3474" s="179"/>
      <c r="M3474" s="179"/>
    </row>
    <row r="3475" spans="2:13" x14ac:dyDescent="0.2">
      <c r="B3475" s="317"/>
      <c r="C3475" s="317"/>
      <c r="D3475" s="317"/>
      <c r="E3475" s="317"/>
      <c r="F3475" s="317"/>
      <c r="G3475" s="317"/>
      <c r="H3475" s="317"/>
      <c r="I3475" s="317"/>
      <c r="J3475" s="317"/>
      <c r="K3475" s="317"/>
      <c r="L3475" s="179"/>
      <c r="M3475" s="179"/>
    </row>
    <row r="3476" spans="2:13" x14ac:dyDescent="0.2">
      <c r="B3476" s="317"/>
      <c r="C3476" s="317"/>
      <c r="D3476" s="317"/>
      <c r="E3476" s="317"/>
      <c r="F3476" s="317"/>
      <c r="G3476" s="317"/>
      <c r="H3476" s="317"/>
      <c r="I3476" s="317"/>
      <c r="J3476" s="317"/>
      <c r="K3476" s="317"/>
      <c r="L3476" s="179"/>
      <c r="M3476" s="179"/>
    </row>
    <row r="3477" spans="2:13" x14ac:dyDescent="0.2">
      <c r="B3477" s="317"/>
      <c r="C3477" s="317"/>
      <c r="D3477" s="317"/>
      <c r="E3477" s="317"/>
      <c r="F3477" s="317"/>
      <c r="G3477" s="317"/>
      <c r="H3477" s="317"/>
      <c r="I3477" s="317"/>
      <c r="J3477" s="317"/>
      <c r="K3477" s="317"/>
      <c r="L3477" s="179"/>
      <c r="M3477" s="179"/>
    </row>
    <row r="3478" spans="2:13" x14ac:dyDescent="0.2">
      <c r="B3478" s="317"/>
      <c r="C3478" s="317"/>
      <c r="D3478" s="317"/>
      <c r="E3478" s="317"/>
      <c r="F3478" s="317"/>
      <c r="G3478" s="317"/>
      <c r="H3478" s="317"/>
      <c r="I3478" s="317"/>
      <c r="J3478" s="317"/>
      <c r="K3478" s="317"/>
      <c r="L3478" s="179"/>
      <c r="M3478" s="179"/>
    </row>
    <row r="3479" spans="2:13" x14ac:dyDescent="0.2">
      <c r="B3479" s="317"/>
      <c r="C3479" s="317"/>
      <c r="D3479" s="317"/>
      <c r="E3479" s="317"/>
      <c r="F3479" s="317"/>
      <c r="G3479" s="317"/>
      <c r="H3479" s="317"/>
      <c r="I3479" s="317"/>
      <c r="J3479" s="317"/>
      <c r="K3479" s="317"/>
      <c r="L3479" s="179"/>
      <c r="M3479" s="179"/>
    </row>
    <row r="3480" spans="2:13" x14ac:dyDescent="0.2">
      <c r="B3480" s="317"/>
      <c r="C3480" s="317"/>
      <c r="D3480" s="317"/>
      <c r="E3480" s="317"/>
      <c r="F3480" s="317"/>
      <c r="G3480" s="317"/>
      <c r="H3480" s="317"/>
      <c r="I3480" s="317"/>
      <c r="J3480" s="317"/>
      <c r="K3480" s="317"/>
      <c r="L3480" s="179"/>
      <c r="M3480" s="179"/>
    </row>
    <row r="3481" spans="2:13" x14ac:dyDescent="0.2">
      <c r="B3481" s="317"/>
      <c r="C3481" s="317"/>
      <c r="D3481" s="317"/>
      <c r="E3481" s="317"/>
      <c r="F3481" s="317"/>
      <c r="G3481" s="317"/>
      <c r="H3481" s="317"/>
      <c r="I3481" s="317"/>
      <c r="J3481" s="317"/>
      <c r="K3481" s="317"/>
      <c r="L3481" s="179"/>
      <c r="M3481" s="179"/>
    </row>
    <row r="3482" spans="2:13" x14ac:dyDescent="0.2">
      <c r="B3482" s="317"/>
      <c r="C3482" s="317"/>
      <c r="D3482" s="317"/>
      <c r="E3482" s="317"/>
      <c r="F3482" s="317"/>
      <c r="G3482" s="317"/>
      <c r="H3482" s="317"/>
      <c r="I3482" s="317"/>
      <c r="J3482" s="317"/>
      <c r="K3482" s="317"/>
      <c r="L3482" s="179"/>
      <c r="M3482" s="179"/>
    </row>
    <row r="3483" spans="2:13" x14ac:dyDescent="0.2">
      <c r="B3483" s="317"/>
      <c r="C3483" s="317"/>
      <c r="D3483" s="317"/>
      <c r="E3483" s="317"/>
      <c r="F3483" s="317"/>
      <c r="G3483" s="317"/>
      <c r="H3483" s="317"/>
      <c r="I3483" s="317"/>
      <c r="J3483" s="317"/>
      <c r="K3483" s="317"/>
      <c r="L3483" s="179"/>
      <c r="M3483" s="179"/>
    </row>
    <row r="3484" spans="2:13" x14ac:dyDescent="0.2">
      <c r="B3484" s="317"/>
      <c r="C3484" s="317"/>
      <c r="D3484" s="317"/>
      <c r="E3484" s="317"/>
      <c r="F3484" s="317"/>
      <c r="G3484" s="317"/>
      <c r="H3484" s="317"/>
      <c r="I3484" s="317"/>
      <c r="J3484" s="317"/>
      <c r="K3484" s="317"/>
      <c r="L3484" s="179"/>
      <c r="M3484" s="179"/>
    </row>
    <row r="3485" spans="2:13" x14ac:dyDescent="0.2">
      <c r="B3485" s="317"/>
      <c r="C3485" s="317"/>
      <c r="D3485" s="317"/>
      <c r="E3485" s="317"/>
      <c r="F3485" s="317"/>
      <c r="G3485" s="317"/>
      <c r="H3485" s="317"/>
      <c r="I3485" s="317"/>
      <c r="J3485" s="317"/>
      <c r="K3485" s="317"/>
      <c r="L3485" s="179"/>
      <c r="M3485" s="179"/>
    </row>
    <row r="3486" spans="2:13" x14ac:dyDescent="0.2">
      <c r="B3486" s="317"/>
      <c r="C3486" s="317"/>
      <c r="D3486" s="317"/>
      <c r="E3486" s="317"/>
      <c r="F3486" s="317"/>
      <c r="G3486" s="317"/>
      <c r="H3486" s="317"/>
      <c r="I3486" s="317"/>
      <c r="J3486" s="317"/>
      <c r="K3486" s="317"/>
      <c r="L3486" s="179"/>
      <c r="M3486" s="179"/>
    </row>
    <row r="3487" spans="2:13" x14ac:dyDescent="0.2">
      <c r="B3487" s="317"/>
      <c r="C3487" s="317"/>
      <c r="D3487" s="317"/>
      <c r="E3487" s="317"/>
      <c r="F3487" s="317"/>
      <c r="G3487" s="317"/>
      <c r="H3487" s="317"/>
      <c r="I3487" s="317"/>
      <c r="J3487" s="317"/>
      <c r="K3487" s="317"/>
      <c r="L3487" s="179"/>
      <c r="M3487" s="179"/>
    </row>
    <row r="3488" spans="2:13" x14ac:dyDescent="0.2">
      <c r="B3488" s="317"/>
      <c r="C3488" s="317"/>
      <c r="D3488" s="317"/>
      <c r="E3488" s="317"/>
      <c r="F3488" s="317"/>
      <c r="G3488" s="317"/>
      <c r="H3488" s="317"/>
      <c r="I3488" s="317"/>
      <c r="J3488" s="317"/>
      <c r="K3488" s="317"/>
      <c r="L3488" s="179"/>
      <c r="M3488" s="179"/>
    </row>
    <row r="3489" spans="2:13" x14ac:dyDescent="0.2">
      <c r="B3489" s="317"/>
      <c r="C3489" s="317"/>
      <c r="D3489" s="317"/>
      <c r="E3489" s="317"/>
      <c r="F3489" s="317"/>
      <c r="G3489" s="317"/>
      <c r="H3489" s="317"/>
      <c r="I3489" s="317"/>
      <c r="J3489" s="317"/>
      <c r="K3489" s="317"/>
      <c r="L3489" s="179"/>
      <c r="M3489" s="179"/>
    </row>
    <row r="3490" spans="2:13" x14ac:dyDescent="0.2">
      <c r="B3490" s="317"/>
      <c r="C3490" s="317"/>
      <c r="D3490" s="317"/>
      <c r="E3490" s="317"/>
      <c r="F3490" s="317"/>
      <c r="G3490" s="317"/>
      <c r="H3490" s="317"/>
      <c r="I3490" s="317"/>
      <c r="J3490" s="317"/>
      <c r="K3490" s="317"/>
      <c r="L3490" s="179"/>
      <c r="M3490" s="179"/>
    </row>
    <row r="3491" spans="2:13" x14ac:dyDescent="0.2">
      <c r="B3491" s="317"/>
      <c r="C3491" s="317"/>
      <c r="D3491" s="317"/>
      <c r="E3491" s="317"/>
      <c r="F3491" s="317"/>
      <c r="G3491" s="317"/>
      <c r="H3491" s="317"/>
      <c r="I3491" s="317"/>
      <c r="J3491" s="317"/>
      <c r="K3491" s="317"/>
      <c r="L3491" s="179"/>
      <c r="M3491" s="179"/>
    </row>
    <row r="3492" spans="2:13" x14ac:dyDescent="0.2">
      <c r="B3492" s="317"/>
      <c r="C3492" s="317"/>
      <c r="D3492" s="317"/>
      <c r="E3492" s="317"/>
      <c r="F3492" s="317"/>
      <c r="G3492" s="317"/>
      <c r="H3492" s="317"/>
      <c r="I3492" s="317"/>
      <c r="J3492" s="317"/>
      <c r="K3492" s="317"/>
      <c r="L3492" s="179"/>
      <c r="M3492" s="179"/>
    </row>
    <row r="3493" spans="2:13" x14ac:dyDescent="0.2">
      <c r="B3493" s="317"/>
      <c r="C3493" s="317"/>
      <c r="D3493" s="317"/>
      <c r="E3493" s="317"/>
      <c r="F3493" s="317"/>
      <c r="G3493" s="317"/>
      <c r="H3493" s="317"/>
      <c r="I3493" s="317"/>
      <c r="J3493" s="317"/>
      <c r="K3493" s="317"/>
      <c r="L3493" s="179"/>
      <c r="M3493" s="179"/>
    </row>
    <row r="3494" spans="2:13" x14ac:dyDescent="0.2">
      <c r="B3494" s="317"/>
      <c r="C3494" s="317"/>
      <c r="D3494" s="317"/>
      <c r="E3494" s="317"/>
      <c r="F3494" s="317"/>
      <c r="G3494" s="317"/>
      <c r="H3494" s="317"/>
      <c r="I3494" s="317"/>
      <c r="J3494" s="317"/>
      <c r="K3494" s="317"/>
      <c r="L3494" s="179"/>
      <c r="M3494" s="179"/>
    </row>
    <row r="3495" spans="2:13" x14ac:dyDescent="0.2">
      <c r="B3495" s="317"/>
      <c r="C3495" s="317"/>
      <c r="D3495" s="317"/>
      <c r="E3495" s="317"/>
      <c r="F3495" s="317"/>
      <c r="G3495" s="317"/>
      <c r="H3495" s="317"/>
      <c r="I3495" s="317"/>
      <c r="J3495" s="317"/>
      <c r="K3495" s="317"/>
      <c r="L3495" s="179"/>
      <c r="M3495" s="179"/>
    </row>
    <row r="3496" spans="2:13" x14ac:dyDescent="0.2">
      <c r="B3496" s="317"/>
      <c r="C3496" s="317"/>
      <c r="D3496" s="317"/>
      <c r="E3496" s="317"/>
      <c r="F3496" s="317"/>
      <c r="G3496" s="317"/>
      <c r="H3496" s="317"/>
      <c r="I3496" s="317"/>
      <c r="J3496" s="317"/>
      <c r="K3496" s="317"/>
      <c r="L3496" s="179"/>
      <c r="M3496" s="179"/>
    </row>
    <row r="3497" spans="2:13" x14ac:dyDescent="0.2">
      <c r="B3497" s="317"/>
      <c r="C3497" s="317"/>
      <c r="D3497" s="317"/>
      <c r="E3497" s="317"/>
      <c r="F3497" s="317"/>
      <c r="G3497" s="317"/>
      <c r="H3497" s="317"/>
      <c r="I3497" s="317"/>
      <c r="J3497" s="317"/>
      <c r="K3497" s="317"/>
      <c r="L3497" s="179"/>
      <c r="M3497" s="179"/>
    </row>
    <row r="3498" spans="2:13" x14ac:dyDescent="0.2">
      <c r="B3498" s="317"/>
      <c r="C3498" s="317"/>
      <c r="D3498" s="317"/>
      <c r="E3498" s="317"/>
      <c r="F3498" s="317"/>
      <c r="G3498" s="317"/>
      <c r="H3498" s="317"/>
      <c r="I3498" s="317"/>
      <c r="J3498" s="317"/>
      <c r="K3498" s="317"/>
      <c r="L3498" s="179"/>
      <c r="M3498" s="179"/>
    </row>
    <row r="3499" spans="2:13" x14ac:dyDescent="0.2">
      <c r="B3499" s="317"/>
      <c r="C3499" s="317"/>
      <c r="D3499" s="317"/>
      <c r="E3499" s="317"/>
      <c r="F3499" s="317"/>
      <c r="G3499" s="317"/>
      <c r="H3499" s="317"/>
      <c r="I3499" s="317"/>
      <c r="J3499" s="317"/>
      <c r="K3499" s="317"/>
      <c r="L3499" s="179"/>
      <c r="M3499" s="179"/>
    </row>
    <row r="3500" spans="2:13" x14ac:dyDescent="0.2">
      <c r="B3500" s="317"/>
      <c r="C3500" s="317"/>
      <c r="D3500" s="317"/>
      <c r="E3500" s="317"/>
      <c r="F3500" s="317"/>
      <c r="G3500" s="317"/>
      <c r="H3500" s="317"/>
      <c r="I3500" s="317"/>
      <c r="J3500" s="317"/>
      <c r="K3500" s="317"/>
      <c r="L3500" s="179"/>
      <c r="M3500" s="179"/>
    </row>
    <row r="3501" spans="2:13" x14ac:dyDescent="0.2">
      <c r="B3501" s="317"/>
      <c r="C3501" s="317"/>
      <c r="D3501" s="317"/>
      <c r="E3501" s="317"/>
      <c r="F3501" s="317"/>
      <c r="G3501" s="317"/>
      <c r="H3501" s="317"/>
      <c r="I3501" s="317"/>
      <c r="J3501" s="317"/>
      <c r="K3501" s="317"/>
      <c r="L3501" s="179"/>
      <c r="M3501" s="179"/>
    </row>
    <row r="3502" spans="2:13" x14ac:dyDescent="0.2">
      <c r="B3502" s="317"/>
      <c r="C3502" s="317"/>
      <c r="D3502" s="317"/>
      <c r="E3502" s="317"/>
      <c r="F3502" s="317"/>
      <c r="G3502" s="317"/>
      <c r="H3502" s="317"/>
      <c r="I3502" s="317"/>
      <c r="J3502" s="317"/>
      <c r="K3502" s="317"/>
      <c r="L3502" s="179"/>
      <c r="M3502" s="179"/>
    </row>
    <row r="3503" spans="2:13" x14ac:dyDescent="0.2">
      <c r="B3503" s="317"/>
      <c r="C3503" s="317"/>
      <c r="D3503" s="317"/>
      <c r="E3503" s="317"/>
      <c r="F3503" s="317"/>
      <c r="G3503" s="317"/>
      <c r="H3503" s="317"/>
      <c r="I3503" s="317"/>
      <c r="J3503" s="317"/>
      <c r="K3503" s="317"/>
      <c r="L3503" s="179"/>
      <c r="M3503" s="179"/>
    </row>
    <row r="3504" spans="2:13" x14ac:dyDescent="0.2">
      <c r="B3504" s="317"/>
      <c r="C3504" s="317"/>
      <c r="D3504" s="317"/>
      <c r="E3504" s="317"/>
      <c r="F3504" s="317"/>
      <c r="G3504" s="317"/>
      <c r="H3504" s="317"/>
      <c r="I3504" s="317"/>
      <c r="J3504" s="317"/>
      <c r="K3504" s="317"/>
      <c r="L3504" s="179"/>
      <c r="M3504" s="179"/>
    </row>
    <row r="3505" spans="2:13" x14ac:dyDescent="0.2">
      <c r="B3505" s="317"/>
      <c r="C3505" s="317"/>
      <c r="D3505" s="317"/>
      <c r="E3505" s="317"/>
      <c r="F3505" s="317"/>
      <c r="G3505" s="317"/>
      <c r="H3505" s="317"/>
      <c r="I3505" s="317"/>
      <c r="J3505" s="317"/>
      <c r="K3505" s="317"/>
      <c r="L3505" s="179"/>
      <c r="M3505" s="179"/>
    </row>
    <row r="3506" spans="2:13" x14ac:dyDescent="0.2">
      <c r="B3506" s="317"/>
      <c r="C3506" s="317"/>
      <c r="D3506" s="317"/>
      <c r="E3506" s="317"/>
      <c r="F3506" s="317"/>
      <c r="G3506" s="317"/>
      <c r="H3506" s="317"/>
      <c r="I3506" s="317"/>
      <c r="J3506" s="317"/>
      <c r="K3506" s="317"/>
      <c r="L3506" s="179"/>
      <c r="M3506" s="179"/>
    </row>
    <row r="3507" spans="2:13" x14ac:dyDescent="0.2">
      <c r="B3507" s="317"/>
      <c r="C3507" s="317"/>
      <c r="D3507" s="317"/>
      <c r="E3507" s="317"/>
      <c r="F3507" s="317"/>
      <c r="G3507" s="317"/>
      <c r="H3507" s="317"/>
      <c r="I3507" s="317"/>
      <c r="J3507" s="317"/>
      <c r="K3507" s="317"/>
      <c r="L3507" s="179"/>
      <c r="M3507" s="179"/>
    </row>
    <row r="3508" spans="2:13" x14ac:dyDescent="0.2">
      <c r="B3508" s="317"/>
      <c r="C3508" s="317"/>
      <c r="D3508" s="317"/>
      <c r="E3508" s="317"/>
      <c r="F3508" s="317"/>
      <c r="G3508" s="317"/>
      <c r="H3508" s="317"/>
      <c r="I3508" s="317"/>
      <c r="J3508" s="317"/>
      <c r="K3508" s="317"/>
      <c r="L3508" s="179"/>
      <c r="M3508" s="179"/>
    </row>
    <row r="3509" spans="2:13" x14ac:dyDescent="0.2">
      <c r="B3509" s="317"/>
      <c r="C3509" s="317"/>
      <c r="D3509" s="317"/>
      <c r="E3509" s="317"/>
      <c r="F3509" s="317"/>
      <c r="G3509" s="317"/>
      <c r="H3509" s="317"/>
      <c r="I3509" s="317"/>
      <c r="J3509" s="317"/>
      <c r="K3509" s="317"/>
      <c r="L3509" s="179"/>
      <c r="M3509" s="179"/>
    </row>
    <row r="3510" spans="2:13" x14ac:dyDescent="0.2">
      <c r="B3510" s="317"/>
      <c r="C3510" s="317"/>
      <c r="D3510" s="317"/>
      <c r="E3510" s="317"/>
      <c r="F3510" s="317"/>
      <c r="G3510" s="317"/>
      <c r="H3510" s="317"/>
      <c r="I3510" s="317"/>
      <c r="J3510" s="317"/>
      <c r="K3510" s="317"/>
      <c r="L3510" s="179"/>
      <c r="M3510" s="179"/>
    </row>
    <row r="3511" spans="2:13" x14ac:dyDescent="0.2">
      <c r="B3511" s="317"/>
      <c r="C3511" s="317"/>
      <c r="D3511" s="317"/>
      <c r="E3511" s="317"/>
      <c r="F3511" s="317"/>
      <c r="G3511" s="317"/>
      <c r="H3511" s="317"/>
      <c r="I3511" s="317"/>
      <c r="J3511" s="317"/>
      <c r="K3511" s="317"/>
      <c r="L3511" s="179"/>
      <c r="M3511" s="179"/>
    </row>
    <row r="3512" spans="2:13" x14ac:dyDescent="0.2">
      <c r="B3512" s="317"/>
      <c r="C3512" s="317"/>
      <c r="D3512" s="317"/>
      <c r="E3512" s="317"/>
      <c r="F3512" s="317"/>
      <c r="G3512" s="317"/>
      <c r="H3512" s="317"/>
      <c r="I3512" s="317"/>
      <c r="J3512" s="317"/>
      <c r="K3512" s="317"/>
      <c r="L3512" s="179"/>
      <c r="M3512" s="179"/>
    </row>
    <row r="3513" spans="2:13" x14ac:dyDescent="0.2">
      <c r="B3513" s="317"/>
      <c r="C3513" s="317"/>
      <c r="D3513" s="317"/>
      <c r="E3513" s="317"/>
      <c r="F3513" s="317"/>
      <c r="G3513" s="317"/>
      <c r="H3513" s="317"/>
      <c r="I3513" s="317"/>
      <c r="J3513" s="317"/>
      <c r="K3513" s="317"/>
      <c r="L3513" s="179"/>
      <c r="M3513" s="179"/>
    </row>
    <row r="3514" spans="2:13" x14ac:dyDescent="0.2">
      <c r="B3514" s="317"/>
      <c r="C3514" s="317"/>
      <c r="D3514" s="317"/>
      <c r="E3514" s="317"/>
      <c r="F3514" s="317"/>
      <c r="G3514" s="317"/>
      <c r="H3514" s="317"/>
      <c r="I3514" s="317"/>
      <c r="J3514" s="317"/>
      <c r="K3514" s="317"/>
      <c r="L3514" s="179"/>
      <c r="M3514" s="179"/>
    </row>
    <row r="3515" spans="2:13" x14ac:dyDescent="0.2">
      <c r="B3515" s="317"/>
      <c r="C3515" s="317"/>
      <c r="D3515" s="317"/>
      <c r="E3515" s="317"/>
      <c r="F3515" s="317"/>
      <c r="G3515" s="317"/>
      <c r="H3515" s="317"/>
      <c r="I3515" s="317"/>
      <c r="J3515" s="317"/>
      <c r="K3515" s="317"/>
      <c r="L3515" s="179"/>
      <c r="M3515" s="179"/>
    </row>
    <row r="3516" spans="2:13" x14ac:dyDescent="0.2">
      <c r="B3516" s="317"/>
      <c r="C3516" s="317"/>
      <c r="D3516" s="317"/>
      <c r="E3516" s="317"/>
      <c r="F3516" s="317"/>
      <c r="G3516" s="317"/>
      <c r="H3516" s="317"/>
      <c r="I3516" s="317"/>
      <c r="J3516" s="317"/>
      <c r="K3516" s="317"/>
      <c r="L3516" s="179"/>
      <c r="M3516" s="179"/>
    </row>
    <row r="3517" spans="2:13" x14ac:dyDescent="0.2">
      <c r="B3517" s="317"/>
      <c r="C3517" s="317"/>
      <c r="D3517" s="317"/>
      <c r="E3517" s="317"/>
      <c r="F3517" s="317"/>
      <c r="G3517" s="317"/>
      <c r="H3517" s="317"/>
      <c r="I3517" s="317"/>
      <c r="J3517" s="317"/>
      <c r="K3517" s="317"/>
      <c r="L3517" s="179"/>
      <c r="M3517" s="179"/>
    </row>
    <row r="3518" spans="2:13" x14ac:dyDescent="0.2">
      <c r="B3518" s="317"/>
      <c r="C3518" s="317"/>
      <c r="D3518" s="317"/>
      <c r="E3518" s="317"/>
      <c r="F3518" s="317"/>
      <c r="G3518" s="317"/>
      <c r="H3518" s="317"/>
      <c r="I3518" s="317"/>
      <c r="J3518" s="317"/>
      <c r="K3518" s="317"/>
      <c r="L3518" s="179"/>
      <c r="M3518" s="179"/>
    </row>
    <row r="3519" spans="2:13" x14ac:dyDescent="0.2">
      <c r="B3519" s="317"/>
      <c r="C3519" s="317"/>
      <c r="D3519" s="317"/>
      <c r="E3519" s="317"/>
      <c r="F3519" s="317"/>
      <c r="G3519" s="317"/>
      <c r="H3519" s="317"/>
      <c r="I3519" s="317"/>
      <c r="J3519" s="317"/>
      <c r="K3519" s="317"/>
      <c r="L3519" s="179"/>
      <c r="M3519" s="179"/>
    </row>
    <row r="3520" spans="2:13" x14ac:dyDescent="0.2">
      <c r="B3520" s="317"/>
      <c r="C3520" s="317"/>
      <c r="D3520" s="317"/>
      <c r="E3520" s="317"/>
      <c r="F3520" s="317"/>
      <c r="G3520" s="317"/>
      <c r="H3520" s="317"/>
      <c r="I3520" s="317"/>
      <c r="J3520" s="317"/>
      <c r="K3520" s="317"/>
      <c r="L3520" s="179"/>
      <c r="M3520" s="179"/>
    </row>
    <row r="3521" spans="2:13" x14ac:dyDescent="0.2">
      <c r="B3521" s="317"/>
      <c r="C3521" s="317"/>
      <c r="D3521" s="317"/>
      <c r="E3521" s="317"/>
      <c r="F3521" s="317"/>
      <c r="G3521" s="317"/>
      <c r="H3521" s="317"/>
      <c r="I3521" s="317"/>
      <c r="J3521" s="317"/>
      <c r="K3521" s="317"/>
      <c r="L3521" s="179"/>
      <c r="M3521" s="179"/>
    </row>
    <row r="3522" spans="2:13" x14ac:dyDescent="0.2">
      <c r="B3522" s="317"/>
      <c r="C3522" s="317"/>
      <c r="D3522" s="317"/>
      <c r="E3522" s="317"/>
      <c r="F3522" s="317"/>
      <c r="G3522" s="317"/>
      <c r="H3522" s="317"/>
      <c r="I3522" s="317"/>
      <c r="J3522" s="317"/>
      <c r="K3522" s="317"/>
      <c r="L3522" s="179"/>
      <c r="M3522" s="179"/>
    </row>
    <row r="3523" spans="2:13" x14ac:dyDescent="0.2">
      <c r="B3523" s="317"/>
      <c r="C3523" s="317"/>
      <c r="D3523" s="317"/>
      <c r="E3523" s="317"/>
      <c r="F3523" s="317"/>
      <c r="G3523" s="317"/>
      <c r="H3523" s="317"/>
      <c r="I3523" s="317"/>
      <c r="J3523" s="317"/>
      <c r="K3523" s="317"/>
      <c r="L3523" s="179"/>
      <c r="M3523" s="179"/>
    </row>
    <row r="3524" spans="2:13" x14ac:dyDescent="0.2">
      <c r="B3524" s="317"/>
      <c r="C3524" s="317"/>
      <c r="D3524" s="317"/>
      <c r="E3524" s="317"/>
      <c r="F3524" s="317"/>
      <c r="G3524" s="317"/>
      <c r="H3524" s="317"/>
      <c r="I3524" s="317"/>
      <c r="J3524" s="317"/>
      <c r="K3524" s="317"/>
      <c r="L3524" s="179"/>
      <c r="M3524" s="179"/>
    </row>
    <row r="3525" spans="2:13" x14ac:dyDescent="0.2">
      <c r="B3525" s="317"/>
      <c r="C3525" s="317"/>
      <c r="D3525" s="317"/>
      <c r="E3525" s="317"/>
      <c r="F3525" s="317"/>
      <c r="G3525" s="317"/>
      <c r="H3525" s="317"/>
      <c r="I3525" s="317"/>
      <c r="J3525" s="317"/>
      <c r="K3525" s="317"/>
      <c r="L3525" s="179"/>
      <c r="M3525" s="179"/>
    </row>
    <row r="3526" spans="2:13" x14ac:dyDescent="0.2">
      <c r="B3526" s="317"/>
      <c r="C3526" s="317"/>
      <c r="D3526" s="317"/>
      <c r="E3526" s="317"/>
      <c r="F3526" s="317"/>
      <c r="G3526" s="317"/>
      <c r="H3526" s="317"/>
      <c r="I3526" s="317"/>
      <c r="J3526" s="317"/>
      <c r="K3526" s="317"/>
      <c r="L3526" s="179"/>
      <c r="M3526" s="179"/>
    </row>
    <row r="3527" spans="2:13" x14ac:dyDescent="0.2">
      <c r="B3527" s="317"/>
      <c r="C3527" s="317"/>
      <c r="D3527" s="317"/>
      <c r="E3527" s="317"/>
      <c r="F3527" s="317"/>
      <c r="G3527" s="317"/>
      <c r="H3527" s="317"/>
      <c r="I3527" s="317"/>
      <c r="J3527" s="317"/>
      <c r="K3527" s="317"/>
      <c r="L3527" s="179"/>
      <c r="M3527" s="179"/>
    </row>
    <row r="3528" spans="2:13" x14ac:dyDescent="0.2">
      <c r="B3528" s="317"/>
      <c r="C3528" s="317"/>
      <c r="D3528" s="317"/>
      <c r="E3528" s="317"/>
      <c r="F3528" s="317"/>
      <c r="G3528" s="317"/>
      <c r="H3528" s="317"/>
      <c r="I3528" s="317"/>
      <c r="J3528" s="317"/>
      <c r="K3528" s="317"/>
      <c r="L3528" s="179"/>
      <c r="M3528" s="179"/>
    </row>
    <row r="3529" spans="2:13" x14ac:dyDescent="0.2">
      <c r="B3529" s="317"/>
      <c r="C3529" s="317"/>
      <c r="D3529" s="317"/>
      <c r="E3529" s="317"/>
      <c r="F3529" s="317"/>
      <c r="G3529" s="317"/>
      <c r="H3529" s="317"/>
      <c r="I3529" s="317"/>
      <c r="J3529" s="317"/>
      <c r="K3529" s="317"/>
      <c r="L3529" s="179"/>
      <c r="M3529" s="179"/>
    </row>
    <row r="3530" spans="2:13" x14ac:dyDescent="0.2">
      <c r="B3530" s="317"/>
      <c r="C3530" s="317"/>
      <c r="D3530" s="317"/>
      <c r="E3530" s="317"/>
      <c r="F3530" s="317"/>
      <c r="G3530" s="317"/>
      <c r="H3530" s="317"/>
      <c r="I3530" s="317"/>
      <c r="J3530" s="317"/>
      <c r="K3530" s="317"/>
      <c r="L3530" s="179"/>
      <c r="M3530" s="179"/>
    </row>
    <row r="3531" spans="2:13" x14ac:dyDescent="0.2">
      <c r="B3531" s="317"/>
      <c r="C3531" s="317"/>
      <c r="D3531" s="317"/>
      <c r="E3531" s="317"/>
      <c r="F3531" s="317"/>
      <c r="G3531" s="317"/>
      <c r="H3531" s="317"/>
      <c r="I3531" s="317"/>
      <c r="J3531" s="317"/>
      <c r="K3531" s="317"/>
      <c r="L3531" s="179"/>
      <c r="M3531" s="179"/>
    </row>
    <row r="3532" spans="2:13" x14ac:dyDescent="0.2">
      <c r="B3532" s="317"/>
      <c r="C3532" s="317"/>
      <c r="D3532" s="317"/>
      <c r="E3532" s="317"/>
      <c r="F3532" s="317"/>
      <c r="G3532" s="317"/>
      <c r="H3532" s="317"/>
      <c r="I3532" s="317"/>
      <c r="J3532" s="317"/>
      <c r="K3532" s="317"/>
      <c r="L3532" s="179"/>
      <c r="M3532" s="179"/>
    </row>
    <row r="3533" spans="2:13" x14ac:dyDescent="0.2">
      <c r="B3533" s="317"/>
      <c r="C3533" s="317"/>
      <c r="D3533" s="317"/>
      <c r="E3533" s="317"/>
      <c r="F3533" s="317"/>
      <c r="G3533" s="317"/>
      <c r="H3533" s="317"/>
      <c r="I3533" s="317"/>
      <c r="J3533" s="317"/>
      <c r="K3533" s="317"/>
      <c r="L3533" s="179"/>
      <c r="M3533" s="179"/>
    </row>
    <row r="3534" spans="2:13" x14ac:dyDescent="0.2">
      <c r="B3534" s="317"/>
      <c r="C3534" s="317"/>
      <c r="D3534" s="317"/>
      <c r="E3534" s="317"/>
      <c r="F3534" s="317"/>
      <c r="G3534" s="317"/>
      <c r="H3534" s="317"/>
      <c r="I3534" s="317"/>
      <c r="J3534" s="317"/>
      <c r="K3534" s="317"/>
      <c r="L3534" s="179"/>
      <c r="M3534" s="179"/>
    </row>
    <row r="3535" spans="2:13" x14ac:dyDescent="0.2">
      <c r="B3535" s="317"/>
      <c r="C3535" s="317"/>
      <c r="D3535" s="317"/>
      <c r="E3535" s="317"/>
      <c r="F3535" s="317"/>
      <c r="G3535" s="317"/>
      <c r="H3535" s="317"/>
      <c r="I3535" s="317"/>
      <c r="J3535" s="317"/>
      <c r="K3535" s="317"/>
      <c r="L3535" s="179"/>
      <c r="M3535" s="179"/>
    </row>
    <row r="3536" spans="2:13" x14ac:dyDescent="0.2">
      <c r="B3536" s="317"/>
      <c r="C3536" s="317"/>
      <c r="D3536" s="317"/>
      <c r="E3536" s="317"/>
      <c r="F3536" s="317"/>
      <c r="G3536" s="317"/>
      <c r="H3536" s="317"/>
      <c r="I3536" s="317"/>
      <c r="J3536" s="317"/>
      <c r="K3536" s="317"/>
      <c r="L3536" s="179"/>
      <c r="M3536" s="179"/>
    </row>
    <row r="3537" spans="2:13" x14ac:dyDescent="0.2">
      <c r="B3537" s="317"/>
      <c r="C3537" s="317"/>
      <c r="D3537" s="317"/>
      <c r="E3537" s="317"/>
      <c r="F3537" s="317"/>
      <c r="G3537" s="317"/>
      <c r="H3537" s="317"/>
      <c r="I3537" s="317"/>
      <c r="J3537" s="317"/>
      <c r="K3537" s="317"/>
      <c r="L3537" s="179"/>
      <c r="M3537" s="179"/>
    </row>
    <row r="3538" spans="2:13" x14ac:dyDescent="0.2">
      <c r="B3538" s="317"/>
      <c r="C3538" s="317"/>
      <c r="D3538" s="317"/>
      <c r="E3538" s="317"/>
      <c r="F3538" s="317"/>
      <c r="G3538" s="317"/>
      <c r="H3538" s="317"/>
      <c r="I3538" s="317"/>
      <c r="J3538" s="317"/>
      <c r="K3538" s="317"/>
      <c r="L3538" s="179"/>
      <c r="M3538" s="179"/>
    </row>
    <row r="3539" spans="2:13" x14ac:dyDescent="0.2">
      <c r="B3539" s="317"/>
      <c r="C3539" s="317"/>
      <c r="D3539" s="317"/>
      <c r="E3539" s="317"/>
      <c r="F3539" s="317"/>
      <c r="G3539" s="317"/>
      <c r="H3539" s="317"/>
      <c r="I3539" s="317"/>
      <c r="J3539" s="317"/>
      <c r="K3539" s="317"/>
      <c r="L3539" s="179"/>
      <c r="M3539" s="179"/>
    </row>
    <row r="3540" spans="2:13" x14ac:dyDescent="0.2">
      <c r="B3540" s="317"/>
      <c r="C3540" s="317"/>
      <c r="D3540" s="317"/>
      <c r="E3540" s="317"/>
      <c r="F3540" s="317"/>
      <c r="G3540" s="317"/>
      <c r="H3540" s="317"/>
      <c r="I3540" s="317"/>
      <c r="J3540" s="317"/>
      <c r="K3540" s="317"/>
      <c r="L3540" s="179"/>
      <c r="M3540" s="179"/>
    </row>
    <row r="3541" spans="2:13" x14ac:dyDescent="0.2">
      <c r="B3541" s="317"/>
      <c r="C3541" s="317"/>
      <c r="D3541" s="317"/>
      <c r="E3541" s="317"/>
      <c r="F3541" s="317"/>
      <c r="G3541" s="317"/>
      <c r="H3541" s="317"/>
      <c r="I3541" s="317"/>
      <c r="J3541" s="317"/>
      <c r="K3541" s="317"/>
      <c r="L3541" s="179"/>
      <c r="M3541" s="179"/>
    </row>
    <row r="3542" spans="2:13" x14ac:dyDescent="0.2">
      <c r="B3542" s="317"/>
      <c r="C3542" s="317"/>
      <c r="D3542" s="317"/>
      <c r="E3542" s="317"/>
      <c r="F3542" s="317"/>
      <c r="G3542" s="317"/>
      <c r="H3542" s="317"/>
      <c r="I3542" s="317"/>
      <c r="J3542" s="317"/>
      <c r="K3542" s="317"/>
      <c r="L3542" s="179"/>
      <c r="M3542" s="179"/>
    </row>
    <row r="3543" spans="2:13" x14ac:dyDescent="0.2">
      <c r="B3543" s="317"/>
      <c r="C3543" s="317"/>
      <c r="D3543" s="317"/>
      <c r="E3543" s="317"/>
      <c r="F3543" s="317"/>
      <c r="G3543" s="317"/>
      <c r="H3543" s="317"/>
      <c r="I3543" s="317"/>
      <c r="J3543" s="317"/>
      <c r="K3543" s="317"/>
      <c r="L3543" s="179"/>
      <c r="M3543" s="179"/>
    </row>
    <row r="3544" spans="2:13" x14ac:dyDescent="0.2">
      <c r="B3544" s="317"/>
      <c r="C3544" s="317"/>
      <c r="D3544" s="317"/>
      <c r="E3544" s="317"/>
      <c r="F3544" s="317"/>
      <c r="G3544" s="317"/>
      <c r="H3544" s="317"/>
      <c r="I3544" s="317"/>
      <c r="J3544" s="317"/>
      <c r="K3544" s="317"/>
      <c r="L3544" s="179"/>
      <c r="M3544" s="179"/>
    </row>
    <row r="3545" spans="2:13" x14ac:dyDescent="0.2">
      <c r="B3545" s="317"/>
      <c r="C3545" s="317"/>
      <c r="D3545" s="317"/>
      <c r="E3545" s="317"/>
      <c r="F3545" s="317"/>
      <c r="G3545" s="317"/>
      <c r="H3545" s="317"/>
      <c r="I3545" s="317"/>
      <c r="J3545" s="317"/>
      <c r="K3545" s="317"/>
      <c r="L3545" s="179"/>
      <c r="M3545" s="179"/>
    </row>
    <row r="3546" spans="2:13" x14ac:dyDescent="0.2">
      <c r="B3546" s="317"/>
      <c r="C3546" s="317"/>
      <c r="D3546" s="317"/>
      <c r="E3546" s="317"/>
      <c r="F3546" s="317"/>
      <c r="G3546" s="317"/>
      <c r="H3546" s="317"/>
      <c r="I3546" s="317"/>
      <c r="J3546" s="317"/>
      <c r="K3546" s="317"/>
      <c r="L3546" s="179"/>
      <c r="M3546" s="179"/>
    </row>
    <row r="3547" spans="2:13" x14ac:dyDescent="0.2">
      <c r="B3547" s="317"/>
      <c r="C3547" s="317"/>
      <c r="D3547" s="317"/>
      <c r="E3547" s="317"/>
      <c r="F3547" s="317"/>
      <c r="G3547" s="317"/>
      <c r="H3547" s="317"/>
      <c r="I3547" s="317"/>
      <c r="J3547" s="317"/>
      <c r="K3547" s="317"/>
      <c r="L3547" s="179"/>
      <c r="M3547" s="179"/>
    </row>
    <row r="3548" spans="2:13" x14ac:dyDescent="0.2">
      <c r="B3548" s="317"/>
      <c r="C3548" s="317"/>
      <c r="D3548" s="317"/>
      <c r="E3548" s="317"/>
      <c r="F3548" s="317"/>
      <c r="G3548" s="317"/>
      <c r="H3548" s="317"/>
      <c r="I3548" s="317"/>
      <c r="J3548" s="317"/>
      <c r="K3548" s="317"/>
      <c r="L3548" s="179"/>
      <c r="M3548" s="179"/>
    </row>
    <row r="3549" spans="2:13" x14ac:dyDescent="0.2">
      <c r="B3549" s="317"/>
      <c r="C3549" s="317"/>
      <c r="D3549" s="317"/>
      <c r="E3549" s="317"/>
      <c r="F3549" s="317"/>
      <c r="G3549" s="317"/>
      <c r="H3549" s="317"/>
      <c r="I3549" s="317"/>
      <c r="J3549" s="317"/>
      <c r="K3549" s="317"/>
      <c r="L3549" s="179"/>
      <c r="M3549" s="179"/>
    </row>
    <row r="3550" spans="2:13" x14ac:dyDescent="0.2">
      <c r="B3550" s="317"/>
      <c r="C3550" s="317"/>
      <c r="D3550" s="317"/>
      <c r="E3550" s="317"/>
      <c r="F3550" s="317"/>
      <c r="G3550" s="317"/>
      <c r="H3550" s="317"/>
      <c r="I3550" s="317"/>
      <c r="J3550" s="317"/>
      <c r="K3550" s="317"/>
      <c r="L3550" s="179"/>
      <c r="M3550" s="179"/>
    </row>
    <row r="3551" spans="2:13" x14ac:dyDescent="0.2">
      <c r="B3551" s="317"/>
      <c r="C3551" s="317"/>
      <c r="D3551" s="317"/>
      <c r="E3551" s="317"/>
      <c r="F3551" s="317"/>
      <c r="G3551" s="317"/>
      <c r="H3551" s="317"/>
      <c r="I3551" s="317"/>
      <c r="J3551" s="317"/>
      <c r="K3551" s="317"/>
      <c r="L3551" s="179"/>
      <c r="M3551" s="179"/>
    </row>
    <row r="3552" spans="2:13" x14ac:dyDescent="0.2">
      <c r="B3552" s="317"/>
      <c r="C3552" s="317"/>
      <c r="D3552" s="317"/>
      <c r="E3552" s="317"/>
      <c r="F3552" s="317"/>
      <c r="G3552" s="317"/>
      <c r="H3552" s="317"/>
      <c r="I3552" s="317"/>
      <c r="J3552" s="317"/>
      <c r="K3552" s="317"/>
      <c r="L3552" s="179"/>
      <c r="M3552" s="179"/>
    </row>
    <row r="3553" spans="2:13" x14ac:dyDescent="0.2">
      <c r="B3553" s="317"/>
      <c r="C3553" s="317"/>
      <c r="D3553" s="317"/>
      <c r="E3553" s="317"/>
      <c r="F3553" s="317"/>
      <c r="G3553" s="317"/>
      <c r="H3553" s="317"/>
      <c r="I3553" s="317"/>
      <c r="J3553" s="317"/>
      <c r="K3553" s="317"/>
      <c r="L3553" s="179"/>
      <c r="M3553" s="179"/>
    </row>
    <row r="3554" spans="2:13" x14ac:dyDescent="0.2">
      <c r="B3554" s="317"/>
      <c r="C3554" s="317"/>
      <c r="D3554" s="317"/>
      <c r="E3554" s="317"/>
      <c r="F3554" s="317"/>
      <c r="G3554" s="317"/>
      <c r="H3554" s="317"/>
      <c r="I3554" s="317"/>
      <c r="J3554" s="317"/>
      <c r="K3554" s="317"/>
      <c r="L3554" s="179"/>
      <c r="M3554" s="179"/>
    </row>
    <row r="3555" spans="2:13" x14ac:dyDescent="0.2">
      <c r="B3555" s="317"/>
      <c r="C3555" s="317"/>
      <c r="D3555" s="317"/>
      <c r="E3555" s="317"/>
      <c r="F3555" s="317"/>
      <c r="G3555" s="317"/>
      <c r="H3555" s="317"/>
      <c r="I3555" s="317"/>
      <c r="J3555" s="317"/>
      <c r="K3555" s="317"/>
      <c r="L3555" s="179"/>
      <c r="M3555" s="179"/>
    </row>
    <row r="3556" spans="2:13" x14ac:dyDescent="0.2">
      <c r="B3556" s="317"/>
      <c r="C3556" s="317"/>
      <c r="D3556" s="317"/>
      <c r="E3556" s="317"/>
      <c r="F3556" s="317"/>
      <c r="G3556" s="317"/>
      <c r="H3556" s="317"/>
      <c r="I3556" s="317"/>
      <c r="J3556" s="317"/>
      <c r="K3556" s="317"/>
      <c r="L3556" s="179"/>
      <c r="M3556" s="179"/>
    </row>
    <row r="3557" spans="2:13" x14ac:dyDescent="0.2">
      <c r="B3557" s="317"/>
      <c r="C3557" s="317"/>
      <c r="D3557" s="317"/>
      <c r="E3557" s="317"/>
      <c r="F3557" s="317"/>
      <c r="G3557" s="317"/>
      <c r="H3557" s="317"/>
      <c r="I3557" s="317"/>
      <c r="J3557" s="317"/>
      <c r="K3557" s="317"/>
      <c r="L3557" s="179"/>
      <c r="M3557" s="179"/>
    </row>
    <row r="3558" spans="2:13" x14ac:dyDescent="0.2">
      <c r="B3558" s="317"/>
      <c r="C3558" s="317"/>
      <c r="D3558" s="317"/>
      <c r="E3558" s="317"/>
      <c r="F3558" s="317"/>
      <c r="G3558" s="317"/>
      <c r="H3558" s="317"/>
      <c r="I3558" s="317"/>
      <c r="J3558" s="317"/>
      <c r="K3558" s="317"/>
      <c r="L3558" s="179"/>
      <c r="M3558" s="179"/>
    </row>
    <row r="3559" spans="2:13" x14ac:dyDescent="0.2">
      <c r="B3559" s="317"/>
      <c r="C3559" s="317"/>
      <c r="D3559" s="317"/>
      <c r="E3559" s="317"/>
      <c r="F3559" s="317"/>
      <c r="G3559" s="317"/>
      <c r="H3559" s="317"/>
      <c r="I3559" s="317"/>
      <c r="J3559" s="317"/>
      <c r="K3559" s="317"/>
      <c r="L3559" s="179"/>
      <c r="M3559" s="179"/>
    </row>
    <row r="3560" spans="2:13" x14ac:dyDescent="0.2">
      <c r="B3560" s="317"/>
      <c r="C3560" s="317"/>
      <c r="D3560" s="317"/>
      <c r="E3560" s="317"/>
      <c r="F3560" s="317"/>
      <c r="G3560" s="317"/>
      <c r="H3560" s="317"/>
      <c r="I3560" s="317"/>
      <c r="J3560" s="317"/>
      <c r="K3560" s="317"/>
      <c r="L3560" s="179"/>
      <c r="M3560" s="179"/>
    </row>
    <row r="3561" spans="2:13" x14ac:dyDescent="0.2">
      <c r="B3561" s="317"/>
      <c r="C3561" s="317"/>
      <c r="D3561" s="317"/>
      <c r="E3561" s="317"/>
      <c r="F3561" s="317"/>
      <c r="G3561" s="317"/>
      <c r="H3561" s="317"/>
      <c r="I3561" s="317"/>
      <c r="J3561" s="317"/>
      <c r="K3561" s="317"/>
      <c r="L3561" s="179"/>
      <c r="M3561" s="179"/>
    </row>
    <row r="3562" spans="2:13" x14ac:dyDescent="0.2">
      <c r="B3562" s="317"/>
      <c r="C3562" s="317"/>
      <c r="D3562" s="317"/>
      <c r="E3562" s="317"/>
      <c r="F3562" s="317"/>
      <c r="G3562" s="317"/>
      <c r="H3562" s="317"/>
      <c r="I3562" s="317"/>
      <c r="J3562" s="317"/>
      <c r="K3562" s="317"/>
      <c r="L3562" s="179"/>
      <c r="M3562" s="179"/>
    </row>
    <row r="3563" spans="2:13" x14ac:dyDescent="0.2">
      <c r="B3563" s="317"/>
      <c r="C3563" s="317"/>
      <c r="D3563" s="317"/>
      <c r="E3563" s="317"/>
      <c r="F3563" s="317"/>
      <c r="G3563" s="317"/>
      <c r="H3563" s="317"/>
      <c r="I3563" s="317"/>
      <c r="J3563" s="317"/>
      <c r="K3563" s="317"/>
      <c r="L3563" s="179"/>
      <c r="M3563" s="179"/>
    </row>
    <row r="3564" spans="2:13" x14ac:dyDescent="0.2">
      <c r="B3564" s="317"/>
      <c r="C3564" s="317"/>
      <c r="D3564" s="317"/>
      <c r="E3564" s="317"/>
      <c r="F3564" s="317"/>
      <c r="G3564" s="317"/>
      <c r="H3564" s="317"/>
      <c r="I3564" s="317"/>
      <c r="J3564" s="317"/>
      <c r="K3564" s="317"/>
      <c r="L3564" s="179"/>
      <c r="M3564" s="179"/>
    </row>
    <row r="3565" spans="2:13" x14ac:dyDescent="0.2">
      <c r="B3565" s="317"/>
      <c r="C3565" s="317"/>
      <c r="D3565" s="317"/>
      <c r="E3565" s="317"/>
      <c r="F3565" s="317"/>
      <c r="G3565" s="317"/>
      <c r="H3565" s="317"/>
      <c r="I3565" s="317"/>
      <c r="J3565" s="317"/>
      <c r="K3565" s="317"/>
      <c r="L3565" s="179"/>
      <c r="M3565" s="179"/>
    </row>
    <row r="3566" spans="2:13" x14ac:dyDescent="0.2">
      <c r="B3566" s="317"/>
      <c r="C3566" s="317"/>
      <c r="D3566" s="317"/>
      <c r="E3566" s="317"/>
      <c r="F3566" s="317"/>
      <c r="G3566" s="317"/>
      <c r="H3566" s="317"/>
      <c r="I3566" s="317"/>
      <c r="J3566" s="317"/>
      <c r="K3566" s="317"/>
      <c r="L3566" s="179"/>
      <c r="M3566" s="179"/>
    </row>
    <row r="3567" spans="2:13" x14ac:dyDescent="0.2">
      <c r="B3567" s="317"/>
      <c r="C3567" s="317"/>
      <c r="D3567" s="317"/>
      <c r="E3567" s="317"/>
      <c r="F3567" s="317"/>
      <c r="G3567" s="317"/>
      <c r="H3567" s="317"/>
      <c r="I3567" s="317"/>
      <c r="J3567" s="317"/>
      <c r="K3567" s="317"/>
      <c r="L3567" s="179"/>
      <c r="M3567" s="179"/>
    </row>
    <row r="3568" spans="2:13" x14ac:dyDescent="0.2">
      <c r="B3568" s="317"/>
      <c r="C3568" s="317"/>
      <c r="D3568" s="317"/>
      <c r="E3568" s="317"/>
      <c r="F3568" s="317"/>
      <c r="G3568" s="317"/>
      <c r="H3568" s="317"/>
      <c r="I3568" s="317"/>
      <c r="J3568" s="317"/>
      <c r="K3568" s="317"/>
      <c r="L3568" s="179"/>
      <c r="M3568" s="179"/>
    </row>
    <row r="3569" spans="2:13" x14ac:dyDescent="0.2">
      <c r="B3569" s="317"/>
      <c r="C3569" s="317"/>
      <c r="D3569" s="317"/>
      <c r="E3569" s="317"/>
      <c r="F3569" s="317"/>
      <c r="G3569" s="317"/>
      <c r="H3569" s="317"/>
      <c r="I3569" s="317"/>
      <c r="J3569" s="317"/>
      <c r="K3569" s="317"/>
      <c r="L3569" s="179"/>
      <c r="M3569" s="179"/>
    </row>
    <row r="3570" spans="2:13" x14ac:dyDescent="0.2">
      <c r="B3570" s="317"/>
      <c r="C3570" s="317"/>
      <c r="D3570" s="317"/>
      <c r="E3570" s="317"/>
      <c r="F3570" s="317"/>
      <c r="G3570" s="317"/>
      <c r="H3570" s="317"/>
      <c r="I3570" s="317"/>
      <c r="J3570" s="317"/>
      <c r="K3570" s="317"/>
      <c r="L3570" s="179"/>
      <c r="M3570" s="179"/>
    </row>
    <row r="3571" spans="2:13" x14ac:dyDescent="0.2">
      <c r="B3571" s="317"/>
      <c r="C3571" s="317"/>
      <c r="D3571" s="317"/>
      <c r="E3571" s="317"/>
      <c r="F3571" s="317"/>
      <c r="G3571" s="317"/>
      <c r="H3571" s="317"/>
      <c r="I3571" s="317"/>
      <c r="J3571" s="317"/>
      <c r="K3571" s="317"/>
      <c r="L3571" s="179"/>
      <c r="M3571" s="179"/>
    </row>
    <row r="3572" spans="2:13" x14ac:dyDescent="0.2">
      <c r="B3572" s="317"/>
      <c r="C3572" s="317"/>
      <c r="D3572" s="317"/>
      <c r="E3572" s="317"/>
      <c r="F3572" s="317"/>
      <c r="G3572" s="317"/>
      <c r="H3572" s="317"/>
      <c r="I3572" s="317"/>
      <c r="J3572" s="317"/>
      <c r="K3572" s="317"/>
      <c r="L3572" s="179"/>
      <c r="M3572" s="179"/>
    </row>
    <row r="3573" spans="2:13" x14ac:dyDescent="0.2">
      <c r="B3573" s="317"/>
      <c r="C3573" s="317"/>
      <c r="D3573" s="317"/>
      <c r="E3573" s="317"/>
      <c r="F3573" s="317"/>
      <c r="G3573" s="317"/>
      <c r="H3573" s="317"/>
      <c r="I3573" s="317"/>
      <c r="J3573" s="317"/>
      <c r="K3573" s="317"/>
      <c r="L3573" s="179"/>
      <c r="M3573" s="179"/>
    </row>
    <row r="3574" spans="2:13" x14ac:dyDescent="0.2">
      <c r="B3574" s="317"/>
      <c r="C3574" s="317"/>
      <c r="D3574" s="317"/>
      <c r="E3574" s="317"/>
      <c r="F3574" s="317"/>
      <c r="G3574" s="317"/>
      <c r="H3574" s="317"/>
      <c r="I3574" s="317"/>
      <c r="J3574" s="317"/>
      <c r="K3574" s="317"/>
      <c r="L3574" s="179"/>
      <c r="M3574" s="179"/>
    </row>
    <row r="3575" spans="2:13" x14ac:dyDescent="0.2">
      <c r="B3575" s="317"/>
      <c r="C3575" s="317"/>
      <c r="D3575" s="317"/>
      <c r="E3575" s="317"/>
      <c r="F3575" s="317"/>
      <c r="G3575" s="317"/>
      <c r="H3575" s="317"/>
      <c r="I3575" s="317"/>
      <c r="J3575" s="317"/>
      <c r="K3575" s="317"/>
      <c r="L3575" s="179"/>
      <c r="M3575" s="179"/>
    </row>
    <row r="3576" spans="2:13" x14ac:dyDescent="0.2">
      <c r="B3576" s="317"/>
      <c r="C3576" s="317"/>
      <c r="D3576" s="317"/>
      <c r="E3576" s="317"/>
      <c r="F3576" s="317"/>
      <c r="G3576" s="317"/>
      <c r="H3576" s="317"/>
      <c r="I3576" s="317"/>
      <c r="J3576" s="317"/>
      <c r="K3576" s="317"/>
      <c r="L3576" s="179"/>
      <c r="M3576" s="179"/>
    </row>
    <row r="3577" spans="2:13" x14ac:dyDescent="0.2">
      <c r="B3577" s="317"/>
      <c r="C3577" s="317"/>
      <c r="D3577" s="317"/>
      <c r="E3577" s="317"/>
      <c r="F3577" s="317"/>
      <c r="G3577" s="317"/>
      <c r="H3577" s="317"/>
      <c r="I3577" s="317"/>
      <c r="J3577" s="317"/>
      <c r="K3577" s="317"/>
      <c r="L3577" s="179"/>
      <c r="M3577" s="179"/>
    </row>
    <row r="3578" spans="2:13" x14ac:dyDescent="0.2">
      <c r="B3578" s="317"/>
      <c r="C3578" s="317"/>
      <c r="D3578" s="317"/>
      <c r="E3578" s="317"/>
      <c r="F3578" s="317"/>
      <c r="G3578" s="317"/>
      <c r="H3578" s="317"/>
      <c r="I3578" s="317"/>
      <c r="J3578" s="317"/>
      <c r="K3578" s="317"/>
      <c r="L3578" s="179"/>
      <c r="M3578" s="179"/>
    </row>
    <row r="3579" spans="2:13" x14ac:dyDescent="0.2">
      <c r="B3579" s="317"/>
      <c r="C3579" s="317"/>
      <c r="D3579" s="317"/>
      <c r="E3579" s="317"/>
      <c r="F3579" s="317"/>
      <c r="G3579" s="317"/>
      <c r="H3579" s="317"/>
      <c r="I3579" s="317"/>
      <c r="J3579" s="317"/>
      <c r="K3579" s="317"/>
      <c r="L3579" s="179"/>
      <c r="M3579" s="179"/>
    </row>
    <row r="3580" spans="2:13" x14ac:dyDescent="0.2">
      <c r="B3580" s="317"/>
      <c r="C3580" s="317"/>
      <c r="D3580" s="317"/>
      <c r="E3580" s="317"/>
      <c r="F3580" s="317"/>
      <c r="G3580" s="317"/>
      <c r="H3580" s="317"/>
      <c r="I3580" s="317"/>
      <c r="J3580" s="317"/>
      <c r="K3580" s="317"/>
      <c r="L3580" s="179"/>
      <c r="M3580" s="179"/>
    </row>
    <row r="3581" spans="2:13" x14ac:dyDescent="0.2">
      <c r="B3581" s="317"/>
      <c r="C3581" s="317"/>
      <c r="D3581" s="317"/>
      <c r="E3581" s="317"/>
      <c r="F3581" s="317"/>
      <c r="G3581" s="317"/>
      <c r="H3581" s="317"/>
      <c r="I3581" s="317"/>
      <c r="J3581" s="317"/>
      <c r="K3581" s="317"/>
      <c r="L3581" s="179"/>
      <c r="M3581" s="179"/>
    </row>
    <row r="3582" spans="2:13" x14ac:dyDescent="0.2">
      <c r="B3582" s="317"/>
      <c r="C3582" s="317"/>
      <c r="D3582" s="317"/>
      <c r="E3582" s="317"/>
      <c r="F3582" s="317"/>
      <c r="G3582" s="317"/>
      <c r="H3582" s="317"/>
      <c r="I3582" s="317"/>
      <c r="J3582" s="317"/>
      <c r="K3582" s="317"/>
      <c r="L3582" s="179"/>
      <c r="M3582" s="179"/>
    </row>
    <row r="3583" spans="2:13" x14ac:dyDescent="0.2">
      <c r="B3583" s="317"/>
      <c r="C3583" s="317"/>
      <c r="D3583" s="317"/>
      <c r="E3583" s="317"/>
      <c r="F3583" s="317"/>
      <c r="G3583" s="317"/>
      <c r="H3583" s="317"/>
      <c r="I3583" s="317"/>
      <c r="J3583" s="317"/>
      <c r="K3583" s="317"/>
      <c r="L3583" s="179"/>
      <c r="M3583" s="179"/>
    </row>
    <row r="3584" spans="2:13" x14ac:dyDescent="0.2">
      <c r="B3584" s="317"/>
      <c r="C3584" s="317"/>
      <c r="D3584" s="317"/>
      <c r="E3584" s="317"/>
      <c r="F3584" s="317"/>
      <c r="G3584" s="317"/>
      <c r="H3584" s="317"/>
      <c r="I3584" s="317"/>
      <c r="J3584" s="317"/>
      <c r="K3584" s="317"/>
      <c r="L3584" s="179"/>
      <c r="M3584" s="179"/>
    </row>
    <row r="3585" spans="2:13" x14ac:dyDescent="0.2">
      <c r="B3585" s="317"/>
      <c r="C3585" s="317"/>
      <c r="D3585" s="317"/>
      <c r="E3585" s="317"/>
      <c r="F3585" s="317"/>
      <c r="G3585" s="317"/>
      <c r="H3585" s="317"/>
      <c r="I3585" s="317"/>
      <c r="J3585" s="317"/>
      <c r="K3585" s="317"/>
      <c r="L3585" s="179"/>
      <c r="M3585" s="179"/>
    </row>
    <row r="3586" spans="2:13" x14ac:dyDescent="0.2">
      <c r="B3586" s="317"/>
      <c r="C3586" s="317"/>
      <c r="D3586" s="317"/>
      <c r="E3586" s="317"/>
      <c r="F3586" s="317"/>
      <c r="G3586" s="317"/>
      <c r="H3586" s="317"/>
      <c r="I3586" s="317"/>
      <c r="J3586" s="317"/>
      <c r="K3586" s="317"/>
      <c r="L3586" s="179"/>
      <c r="M3586" s="179"/>
    </row>
    <row r="3587" spans="2:13" x14ac:dyDescent="0.2">
      <c r="B3587" s="317"/>
      <c r="C3587" s="317"/>
      <c r="D3587" s="317"/>
      <c r="E3587" s="317"/>
      <c r="F3587" s="317"/>
      <c r="G3587" s="317"/>
      <c r="H3587" s="317"/>
      <c r="I3587" s="317"/>
      <c r="J3587" s="317"/>
      <c r="K3587" s="317"/>
      <c r="L3587" s="179"/>
      <c r="M3587" s="179"/>
    </row>
    <row r="3588" spans="2:13" x14ac:dyDescent="0.2">
      <c r="B3588" s="317"/>
      <c r="C3588" s="317"/>
      <c r="D3588" s="317"/>
      <c r="E3588" s="317"/>
      <c r="F3588" s="317"/>
      <c r="G3588" s="317"/>
      <c r="H3588" s="317"/>
      <c r="I3588" s="317"/>
      <c r="J3588" s="317"/>
      <c r="K3588" s="317"/>
      <c r="L3588" s="179"/>
      <c r="M3588" s="179"/>
    </row>
    <row r="3589" spans="2:13" x14ac:dyDescent="0.2">
      <c r="B3589" s="317"/>
      <c r="C3589" s="317"/>
      <c r="D3589" s="317"/>
      <c r="E3589" s="317"/>
      <c r="F3589" s="317"/>
      <c r="G3589" s="317"/>
      <c r="H3589" s="317"/>
      <c r="I3589" s="317"/>
      <c r="J3589" s="317"/>
      <c r="K3589" s="317"/>
      <c r="L3589" s="179"/>
      <c r="M3589" s="179"/>
    </row>
    <row r="3590" spans="2:13" x14ac:dyDescent="0.2">
      <c r="B3590" s="317"/>
      <c r="C3590" s="317"/>
      <c r="D3590" s="317"/>
      <c r="E3590" s="317"/>
      <c r="F3590" s="317"/>
      <c r="G3590" s="317"/>
      <c r="H3590" s="317"/>
      <c r="I3590" s="317"/>
      <c r="J3590" s="317"/>
      <c r="K3590" s="317"/>
      <c r="L3590" s="179"/>
      <c r="M3590" s="179"/>
    </row>
    <row r="3591" spans="2:13" x14ac:dyDescent="0.2">
      <c r="B3591" s="317"/>
      <c r="C3591" s="317"/>
      <c r="D3591" s="317"/>
      <c r="E3591" s="317"/>
      <c r="F3591" s="317"/>
      <c r="G3591" s="317"/>
      <c r="H3591" s="317"/>
      <c r="I3591" s="317"/>
      <c r="J3591" s="317"/>
      <c r="K3591" s="317"/>
      <c r="L3591" s="179"/>
      <c r="M3591" s="179"/>
    </row>
    <row r="3592" spans="2:13" x14ac:dyDescent="0.2">
      <c r="B3592" s="317"/>
      <c r="C3592" s="317"/>
      <c r="D3592" s="317"/>
      <c r="E3592" s="317"/>
      <c r="F3592" s="317"/>
      <c r="G3592" s="317"/>
      <c r="H3592" s="317"/>
      <c r="I3592" s="317"/>
      <c r="J3592" s="317"/>
      <c r="K3592" s="317"/>
      <c r="L3592" s="179"/>
      <c r="M3592" s="179"/>
    </row>
    <row r="3593" spans="2:13" x14ac:dyDescent="0.2">
      <c r="B3593" s="317"/>
      <c r="C3593" s="317"/>
      <c r="D3593" s="317"/>
      <c r="E3593" s="317"/>
      <c r="F3593" s="317"/>
      <c r="G3593" s="317"/>
      <c r="H3593" s="317"/>
      <c r="I3593" s="317"/>
      <c r="J3593" s="317"/>
      <c r="K3593" s="317"/>
      <c r="L3593" s="179"/>
      <c r="M3593" s="179"/>
    </row>
    <row r="3594" spans="2:13" x14ac:dyDescent="0.2">
      <c r="B3594" s="317"/>
      <c r="C3594" s="317"/>
      <c r="D3594" s="317"/>
      <c r="E3594" s="317"/>
      <c r="F3594" s="317"/>
      <c r="G3594" s="317"/>
      <c r="H3594" s="317"/>
      <c r="I3594" s="317"/>
      <c r="J3594" s="317"/>
      <c r="K3594" s="317"/>
      <c r="L3594" s="179"/>
      <c r="M3594" s="179"/>
    </row>
    <row r="3595" spans="2:13" x14ac:dyDescent="0.2">
      <c r="B3595" s="317"/>
      <c r="C3595" s="317"/>
      <c r="D3595" s="317"/>
      <c r="E3595" s="317"/>
      <c r="F3595" s="317"/>
      <c r="G3595" s="317"/>
      <c r="H3595" s="317"/>
      <c r="I3595" s="317"/>
      <c r="J3595" s="317"/>
      <c r="K3595" s="317"/>
      <c r="L3595" s="179"/>
      <c r="M3595" s="179"/>
    </row>
    <row r="3596" spans="2:13" x14ac:dyDescent="0.2">
      <c r="B3596" s="317"/>
      <c r="C3596" s="317"/>
      <c r="D3596" s="317"/>
      <c r="E3596" s="317"/>
      <c r="F3596" s="317"/>
      <c r="G3596" s="317"/>
      <c r="H3596" s="317"/>
      <c r="I3596" s="317"/>
      <c r="J3596" s="317"/>
      <c r="K3596" s="317"/>
      <c r="L3596" s="179"/>
      <c r="M3596" s="179"/>
    </row>
    <row r="3597" spans="2:13" x14ac:dyDescent="0.2">
      <c r="B3597" s="317"/>
      <c r="C3597" s="317"/>
      <c r="D3597" s="317"/>
      <c r="E3597" s="317"/>
      <c r="F3597" s="317"/>
      <c r="G3597" s="317"/>
      <c r="H3597" s="317"/>
      <c r="I3597" s="317"/>
      <c r="J3597" s="317"/>
      <c r="K3597" s="317"/>
      <c r="L3597" s="179"/>
      <c r="M3597" s="179"/>
    </row>
    <row r="3598" spans="2:13" x14ac:dyDescent="0.2">
      <c r="B3598" s="317"/>
      <c r="C3598" s="317"/>
      <c r="D3598" s="317"/>
      <c r="E3598" s="317"/>
      <c r="F3598" s="317"/>
      <c r="G3598" s="317"/>
      <c r="H3598" s="317"/>
      <c r="I3598" s="317"/>
      <c r="J3598" s="317"/>
      <c r="K3598" s="317"/>
      <c r="L3598" s="179"/>
      <c r="M3598" s="179"/>
    </row>
    <row r="3599" spans="2:13" x14ac:dyDescent="0.2">
      <c r="B3599" s="317"/>
      <c r="C3599" s="317"/>
      <c r="D3599" s="317"/>
      <c r="E3599" s="317"/>
      <c r="F3599" s="317"/>
      <c r="G3599" s="317"/>
      <c r="H3599" s="317"/>
      <c r="I3599" s="317"/>
      <c r="J3599" s="317"/>
      <c r="K3599" s="317"/>
      <c r="L3599" s="179"/>
      <c r="M3599" s="179"/>
    </row>
    <row r="3600" spans="2:13" x14ac:dyDescent="0.2">
      <c r="B3600" s="317"/>
      <c r="C3600" s="317"/>
      <c r="D3600" s="317"/>
      <c r="E3600" s="317"/>
      <c r="F3600" s="317"/>
      <c r="G3600" s="317"/>
      <c r="H3600" s="317"/>
      <c r="I3600" s="317"/>
      <c r="J3600" s="317"/>
      <c r="K3600" s="317"/>
      <c r="L3600" s="179"/>
      <c r="M3600" s="179"/>
    </row>
    <row r="3601" spans="2:13" x14ac:dyDescent="0.2">
      <c r="B3601" s="317"/>
      <c r="C3601" s="317"/>
      <c r="D3601" s="317"/>
      <c r="E3601" s="317"/>
      <c r="F3601" s="317"/>
      <c r="G3601" s="317"/>
      <c r="H3601" s="317"/>
      <c r="I3601" s="317"/>
      <c r="J3601" s="317"/>
      <c r="K3601" s="317"/>
      <c r="L3601" s="179"/>
      <c r="M3601" s="179"/>
    </row>
    <row r="3602" spans="2:13" x14ac:dyDescent="0.2">
      <c r="B3602" s="317"/>
      <c r="C3602" s="317"/>
      <c r="D3602" s="317"/>
      <c r="E3602" s="317"/>
      <c r="F3602" s="317"/>
      <c r="G3602" s="317"/>
      <c r="H3602" s="317"/>
      <c r="I3602" s="317"/>
      <c r="J3602" s="317"/>
      <c r="K3602" s="317"/>
      <c r="L3602" s="179"/>
      <c r="M3602" s="179"/>
    </row>
    <row r="3603" spans="2:13" x14ac:dyDescent="0.2">
      <c r="B3603" s="317"/>
      <c r="C3603" s="317"/>
      <c r="D3603" s="317"/>
      <c r="E3603" s="317"/>
      <c r="F3603" s="317"/>
      <c r="G3603" s="317"/>
      <c r="H3603" s="317"/>
      <c r="I3603" s="317"/>
      <c r="J3603" s="317"/>
      <c r="K3603" s="317"/>
      <c r="L3603" s="179"/>
      <c r="M3603" s="179"/>
    </row>
    <row r="3604" spans="2:13" x14ac:dyDescent="0.2">
      <c r="B3604" s="317"/>
      <c r="C3604" s="317"/>
      <c r="D3604" s="317"/>
      <c r="E3604" s="317"/>
      <c r="F3604" s="317"/>
      <c r="G3604" s="317"/>
      <c r="H3604" s="317"/>
      <c r="I3604" s="317"/>
      <c r="J3604" s="317"/>
      <c r="K3604" s="317"/>
      <c r="L3604" s="179"/>
      <c r="M3604" s="179"/>
    </row>
    <row r="3605" spans="2:13" x14ac:dyDescent="0.2">
      <c r="B3605" s="317"/>
      <c r="C3605" s="317"/>
      <c r="D3605" s="317"/>
      <c r="E3605" s="317"/>
      <c r="F3605" s="317"/>
      <c r="G3605" s="317"/>
      <c r="H3605" s="317"/>
      <c r="I3605" s="317"/>
      <c r="J3605" s="317"/>
      <c r="K3605" s="317"/>
      <c r="L3605" s="179"/>
      <c r="M3605" s="179"/>
    </row>
    <row r="3606" spans="2:13" x14ac:dyDescent="0.2">
      <c r="B3606" s="317"/>
      <c r="C3606" s="317"/>
      <c r="D3606" s="317"/>
      <c r="E3606" s="317"/>
      <c r="F3606" s="317"/>
      <c r="G3606" s="317"/>
      <c r="H3606" s="317"/>
      <c r="I3606" s="317"/>
      <c r="J3606" s="317"/>
      <c r="K3606" s="317"/>
      <c r="L3606" s="179"/>
      <c r="M3606" s="179"/>
    </row>
    <row r="3607" spans="2:13" x14ac:dyDescent="0.2">
      <c r="B3607" s="317"/>
      <c r="C3607" s="317"/>
      <c r="D3607" s="317"/>
      <c r="E3607" s="317"/>
      <c r="F3607" s="317"/>
      <c r="G3607" s="317"/>
      <c r="H3607" s="317"/>
      <c r="I3607" s="317"/>
      <c r="J3607" s="317"/>
      <c r="K3607" s="317"/>
      <c r="L3607" s="179"/>
      <c r="M3607" s="179"/>
    </row>
    <row r="3608" spans="2:13" x14ac:dyDescent="0.2">
      <c r="B3608" s="317"/>
      <c r="C3608" s="317"/>
      <c r="D3608" s="317"/>
      <c r="E3608" s="317"/>
      <c r="F3608" s="317"/>
      <c r="G3608" s="317"/>
      <c r="H3608" s="317"/>
      <c r="I3608" s="317"/>
      <c r="J3608" s="317"/>
      <c r="K3608" s="317"/>
      <c r="L3608" s="179"/>
      <c r="M3608" s="179"/>
    </row>
    <row r="3609" spans="2:13" x14ac:dyDescent="0.2">
      <c r="B3609" s="317"/>
      <c r="C3609" s="317"/>
      <c r="D3609" s="317"/>
      <c r="E3609" s="317"/>
      <c r="F3609" s="317"/>
      <c r="G3609" s="317"/>
      <c r="H3609" s="317"/>
      <c r="I3609" s="317"/>
      <c r="J3609" s="317"/>
      <c r="K3609" s="317"/>
      <c r="L3609" s="179"/>
      <c r="M3609" s="179"/>
    </row>
    <row r="3610" spans="2:13" x14ac:dyDescent="0.2">
      <c r="B3610" s="317"/>
      <c r="C3610" s="317"/>
      <c r="D3610" s="317"/>
      <c r="E3610" s="317"/>
      <c r="F3610" s="317"/>
      <c r="G3610" s="317"/>
      <c r="H3610" s="317"/>
      <c r="I3610" s="317"/>
      <c r="J3610" s="317"/>
      <c r="K3610" s="317"/>
      <c r="L3610" s="179"/>
      <c r="M3610" s="179"/>
    </row>
    <row r="3611" spans="2:13" x14ac:dyDescent="0.2">
      <c r="B3611" s="317"/>
      <c r="C3611" s="317"/>
      <c r="D3611" s="317"/>
      <c r="E3611" s="317"/>
      <c r="F3611" s="317"/>
      <c r="G3611" s="317"/>
      <c r="H3611" s="317"/>
      <c r="I3611" s="317"/>
      <c r="J3611" s="317"/>
      <c r="K3611" s="317"/>
      <c r="L3611" s="179"/>
      <c r="M3611" s="179"/>
    </row>
    <row r="3612" spans="2:13" x14ac:dyDescent="0.2">
      <c r="B3612" s="317"/>
      <c r="C3612" s="317"/>
      <c r="D3612" s="317"/>
      <c r="E3612" s="317"/>
      <c r="F3612" s="317"/>
      <c r="G3612" s="317"/>
      <c r="H3612" s="317"/>
      <c r="I3612" s="317"/>
      <c r="J3612" s="317"/>
      <c r="K3612" s="317"/>
      <c r="L3612" s="179"/>
      <c r="M3612" s="179"/>
    </row>
    <row r="3613" spans="2:13" x14ac:dyDescent="0.2">
      <c r="B3613" s="317"/>
      <c r="C3613" s="317"/>
      <c r="D3613" s="317"/>
      <c r="E3613" s="317"/>
      <c r="F3613" s="317"/>
      <c r="G3613" s="317"/>
      <c r="H3613" s="317"/>
      <c r="I3613" s="317"/>
      <c r="J3613" s="317"/>
      <c r="K3613" s="317"/>
      <c r="L3613" s="179"/>
      <c r="M3613" s="179"/>
    </row>
    <row r="3614" spans="2:13" x14ac:dyDescent="0.2">
      <c r="B3614" s="317"/>
      <c r="C3614" s="317"/>
      <c r="D3614" s="317"/>
      <c r="E3614" s="317"/>
      <c r="F3614" s="317"/>
      <c r="G3614" s="317"/>
      <c r="H3614" s="317"/>
      <c r="I3614" s="317"/>
      <c r="J3614" s="317"/>
      <c r="K3614" s="317"/>
      <c r="L3614" s="179"/>
      <c r="M3614" s="179"/>
    </row>
    <row r="3615" spans="2:13" x14ac:dyDescent="0.2">
      <c r="B3615" s="317"/>
      <c r="C3615" s="317"/>
      <c r="D3615" s="317"/>
      <c r="E3615" s="317"/>
      <c r="F3615" s="317"/>
      <c r="G3615" s="317"/>
      <c r="H3615" s="317"/>
      <c r="I3615" s="317"/>
      <c r="J3615" s="317"/>
      <c r="K3615" s="317"/>
      <c r="L3615" s="179"/>
      <c r="M3615" s="179"/>
    </row>
    <row r="3616" spans="2:13" x14ac:dyDescent="0.2">
      <c r="B3616" s="317"/>
      <c r="C3616" s="317"/>
      <c r="D3616" s="317"/>
      <c r="E3616" s="317"/>
      <c r="F3616" s="317"/>
      <c r="G3616" s="317"/>
      <c r="H3616" s="317"/>
      <c r="I3616" s="317"/>
      <c r="J3616" s="317"/>
      <c r="K3616" s="317"/>
      <c r="L3616" s="179"/>
      <c r="M3616" s="179"/>
    </row>
    <row r="3617" spans="2:13" x14ac:dyDescent="0.2">
      <c r="B3617" s="317"/>
      <c r="C3617" s="317"/>
      <c r="D3617" s="317"/>
      <c r="E3617" s="317"/>
      <c r="F3617" s="317"/>
      <c r="G3617" s="317"/>
      <c r="H3617" s="317"/>
      <c r="I3617" s="317"/>
      <c r="J3617" s="317"/>
      <c r="K3617" s="317"/>
      <c r="L3617" s="179"/>
      <c r="M3617" s="179"/>
    </row>
    <row r="3618" spans="2:13" x14ac:dyDescent="0.2">
      <c r="B3618" s="317"/>
      <c r="C3618" s="317"/>
      <c r="D3618" s="317"/>
      <c r="E3618" s="317"/>
      <c r="F3618" s="317"/>
      <c r="G3618" s="317"/>
      <c r="H3618" s="317"/>
      <c r="I3618" s="317"/>
      <c r="J3618" s="317"/>
      <c r="K3618" s="317"/>
      <c r="L3618" s="179"/>
      <c r="M3618" s="179"/>
    </row>
    <row r="3619" spans="2:13" x14ac:dyDescent="0.2">
      <c r="B3619" s="317"/>
      <c r="C3619" s="317"/>
      <c r="D3619" s="317"/>
      <c r="E3619" s="317"/>
      <c r="F3619" s="317"/>
      <c r="G3619" s="317"/>
      <c r="H3619" s="317"/>
      <c r="I3619" s="317"/>
      <c r="J3619" s="317"/>
      <c r="K3619" s="317"/>
      <c r="L3619" s="179"/>
      <c r="M3619" s="179"/>
    </row>
    <row r="3620" spans="2:13" x14ac:dyDescent="0.2">
      <c r="B3620" s="317"/>
      <c r="C3620" s="317"/>
      <c r="D3620" s="317"/>
      <c r="E3620" s="317"/>
      <c r="F3620" s="317"/>
      <c r="G3620" s="317"/>
      <c r="H3620" s="317"/>
      <c r="I3620" s="317"/>
      <c r="J3620" s="317"/>
      <c r="K3620" s="317"/>
      <c r="L3620" s="179"/>
      <c r="M3620" s="179"/>
    </row>
    <row r="3621" spans="2:13" x14ac:dyDescent="0.2">
      <c r="B3621" s="317"/>
      <c r="C3621" s="317"/>
      <c r="D3621" s="317"/>
      <c r="E3621" s="317"/>
      <c r="F3621" s="317"/>
      <c r="G3621" s="317"/>
      <c r="H3621" s="317"/>
      <c r="I3621" s="317"/>
      <c r="J3621" s="317"/>
      <c r="K3621" s="317"/>
      <c r="L3621" s="179"/>
      <c r="M3621" s="179"/>
    </row>
    <row r="3622" spans="2:13" x14ac:dyDescent="0.2">
      <c r="B3622" s="317"/>
      <c r="C3622" s="317"/>
      <c r="D3622" s="317"/>
      <c r="E3622" s="317"/>
      <c r="F3622" s="317"/>
      <c r="G3622" s="317"/>
      <c r="H3622" s="317"/>
      <c r="I3622" s="317"/>
      <c r="J3622" s="317"/>
      <c r="K3622" s="317"/>
      <c r="L3622" s="179"/>
      <c r="M3622" s="179"/>
    </row>
    <row r="3623" spans="2:13" x14ac:dyDescent="0.2">
      <c r="B3623" s="317"/>
      <c r="C3623" s="317"/>
      <c r="D3623" s="317"/>
      <c r="E3623" s="317"/>
      <c r="F3623" s="317"/>
      <c r="G3623" s="317"/>
      <c r="H3623" s="317"/>
      <c r="I3623" s="317"/>
      <c r="J3623" s="317"/>
      <c r="K3623" s="317"/>
      <c r="L3623" s="179"/>
      <c r="M3623" s="179"/>
    </row>
    <row r="3624" spans="2:13" x14ac:dyDescent="0.2">
      <c r="B3624" s="317"/>
      <c r="C3624" s="317"/>
      <c r="D3624" s="317"/>
      <c r="E3624" s="317"/>
      <c r="F3624" s="317"/>
      <c r="G3624" s="317"/>
      <c r="H3624" s="317"/>
      <c r="I3624" s="317"/>
      <c r="J3624" s="317"/>
      <c r="K3624" s="317"/>
      <c r="L3624" s="179"/>
      <c r="M3624" s="179"/>
    </row>
    <row r="3625" spans="2:13" x14ac:dyDescent="0.2">
      <c r="B3625" s="317"/>
      <c r="C3625" s="317"/>
      <c r="D3625" s="317"/>
      <c r="E3625" s="317"/>
      <c r="F3625" s="317"/>
      <c r="G3625" s="317"/>
      <c r="H3625" s="317"/>
      <c r="I3625" s="317"/>
      <c r="J3625" s="317"/>
      <c r="K3625" s="317"/>
      <c r="L3625" s="179"/>
      <c r="M3625" s="179"/>
    </row>
    <row r="3626" spans="2:13" x14ac:dyDescent="0.2">
      <c r="B3626" s="317"/>
      <c r="C3626" s="317"/>
      <c r="D3626" s="317"/>
      <c r="E3626" s="317"/>
      <c r="F3626" s="317"/>
      <c r="G3626" s="317"/>
      <c r="H3626" s="317"/>
      <c r="I3626" s="317"/>
      <c r="J3626" s="317"/>
      <c r="K3626" s="317"/>
      <c r="L3626" s="179"/>
      <c r="M3626" s="179"/>
    </row>
    <row r="3627" spans="2:13" x14ac:dyDescent="0.2">
      <c r="B3627" s="317"/>
      <c r="C3627" s="317"/>
      <c r="D3627" s="317"/>
      <c r="E3627" s="317"/>
      <c r="F3627" s="317"/>
      <c r="G3627" s="317"/>
      <c r="H3627" s="317"/>
      <c r="I3627" s="317"/>
      <c r="J3627" s="317"/>
      <c r="K3627" s="317"/>
      <c r="L3627" s="179"/>
      <c r="M3627" s="179"/>
    </row>
    <row r="3628" spans="2:13" x14ac:dyDescent="0.2">
      <c r="B3628" s="317"/>
      <c r="C3628" s="317"/>
      <c r="D3628" s="317"/>
      <c r="E3628" s="317"/>
      <c r="F3628" s="317"/>
      <c r="G3628" s="317"/>
      <c r="H3628" s="317"/>
      <c r="I3628" s="317"/>
      <c r="J3628" s="317"/>
      <c r="K3628" s="317"/>
      <c r="L3628" s="179"/>
      <c r="M3628" s="179"/>
    </row>
    <row r="3629" spans="2:13" x14ac:dyDescent="0.2">
      <c r="B3629" s="317"/>
      <c r="C3629" s="317"/>
      <c r="D3629" s="317"/>
      <c r="E3629" s="317"/>
      <c r="F3629" s="317"/>
      <c r="G3629" s="317"/>
      <c r="H3629" s="317"/>
      <c r="I3629" s="317"/>
      <c r="J3629" s="317"/>
      <c r="K3629" s="317"/>
      <c r="L3629" s="179"/>
      <c r="M3629" s="179"/>
    </row>
    <row r="3630" spans="2:13" x14ac:dyDescent="0.2">
      <c r="B3630" s="317"/>
      <c r="C3630" s="317"/>
      <c r="D3630" s="317"/>
      <c r="E3630" s="317"/>
      <c r="F3630" s="317"/>
      <c r="G3630" s="317"/>
      <c r="H3630" s="317"/>
      <c r="I3630" s="317"/>
      <c r="J3630" s="317"/>
      <c r="K3630" s="317"/>
      <c r="L3630" s="179"/>
      <c r="M3630" s="179"/>
    </row>
    <row r="3631" spans="2:13" x14ac:dyDescent="0.2">
      <c r="B3631" s="317"/>
      <c r="C3631" s="317"/>
      <c r="D3631" s="317"/>
      <c r="E3631" s="317"/>
      <c r="F3631" s="317"/>
      <c r="G3631" s="317"/>
      <c r="H3631" s="317"/>
      <c r="I3631" s="317"/>
      <c r="J3631" s="317"/>
      <c r="K3631" s="317"/>
      <c r="L3631" s="179"/>
      <c r="M3631" s="179"/>
    </row>
    <row r="3632" spans="2:13" x14ac:dyDescent="0.2">
      <c r="B3632" s="317"/>
      <c r="C3632" s="317"/>
      <c r="D3632" s="317"/>
      <c r="E3632" s="317"/>
      <c r="F3632" s="317"/>
      <c r="G3632" s="317"/>
      <c r="H3632" s="317"/>
      <c r="I3632" s="317"/>
      <c r="J3632" s="317"/>
      <c r="K3632" s="317"/>
      <c r="L3632" s="179"/>
      <c r="M3632" s="179"/>
    </row>
    <row r="3633" spans="2:13" x14ac:dyDescent="0.2">
      <c r="B3633" s="317"/>
      <c r="C3633" s="317"/>
      <c r="D3633" s="317"/>
      <c r="E3633" s="317"/>
      <c r="F3633" s="317"/>
      <c r="G3633" s="317"/>
      <c r="H3633" s="317"/>
      <c r="I3633" s="317"/>
      <c r="J3633" s="317"/>
      <c r="K3633" s="317"/>
      <c r="L3633" s="179"/>
      <c r="M3633" s="179"/>
    </row>
    <row r="3634" spans="2:13" x14ac:dyDescent="0.2">
      <c r="B3634" s="317"/>
      <c r="C3634" s="317"/>
      <c r="D3634" s="317"/>
      <c r="E3634" s="317"/>
      <c r="F3634" s="317"/>
      <c r="G3634" s="317"/>
      <c r="H3634" s="317"/>
      <c r="I3634" s="317"/>
      <c r="J3634" s="317"/>
      <c r="K3634" s="317"/>
      <c r="L3634" s="179"/>
      <c r="M3634" s="179"/>
    </row>
    <row r="3635" spans="2:13" x14ac:dyDescent="0.2">
      <c r="B3635" s="317"/>
      <c r="C3635" s="317"/>
      <c r="D3635" s="317"/>
      <c r="E3635" s="317"/>
      <c r="F3635" s="317"/>
      <c r="G3635" s="317"/>
      <c r="H3635" s="317"/>
      <c r="I3635" s="317"/>
      <c r="J3635" s="317"/>
      <c r="K3635" s="317"/>
      <c r="L3635" s="179"/>
      <c r="M3635" s="179"/>
    </row>
    <row r="3636" spans="2:13" x14ac:dyDescent="0.2">
      <c r="B3636" s="317"/>
      <c r="C3636" s="317"/>
      <c r="D3636" s="317"/>
      <c r="E3636" s="317"/>
      <c r="F3636" s="317"/>
      <c r="G3636" s="317"/>
      <c r="H3636" s="317"/>
      <c r="I3636" s="317"/>
      <c r="J3636" s="317"/>
      <c r="K3636" s="317"/>
      <c r="L3636" s="179"/>
      <c r="M3636" s="179"/>
    </row>
    <row r="3637" spans="2:13" x14ac:dyDescent="0.2">
      <c r="B3637" s="317"/>
      <c r="C3637" s="317"/>
      <c r="D3637" s="317"/>
      <c r="E3637" s="317"/>
      <c r="F3637" s="317"/>
      <c r="G3637" s="317"/>
      <c r="H3637" s="317"/>
      <c r="I3637" s="317"/>
      <c r="J3637" s="317"/>
      <c r="K3637" s="317"/>
      <c r="L3637" s="179"/>
      <c r="M3637" s="179"/>
    </row>
    <row r="3638" spans="2:13" x14ac:dyDescent="0.2">
      <c r="B3638" s="317"/>
      <c r="C3638" s="317"/>
      <c r="D3638" s="317"/>
      <c r="E3638" s="317"/>
      <c r="F3638" s="317"/>
      <c r="G3638" s="317"/>
      <c r="H3638" s="317"/>
      <c r="I3638" s="317"/>
      <c r="J3638" s="317"/>
      <c r="K3638" s="317"/>
      <c r="L3638" s="179"/>
      <c r="M3638" s="179"/>
    </row>
    <row r="3639" spans="2:13" x14ac:dyDescent="0.2">
      <c r="B3639" s="317"/>
      <c r="C3639" s="317"/>
      <c r="D3639" s="317"/>
      <c r="E3639" s="317"/>
      <c r="F3639" s="317"/>
      <c r="G3639" s="317"/>
      <c r="H3639" s="317"/>
      <c r="I3639" s="317"/>
      <c r="J3639" s="317"/>
      <c r="K3639" s="317"/>
      <c r="L3639" s="179"/>
      <c r="M3639" s="179"/>
    </row>
    <row r="3640" spans="2:13" x14ac:dyDescent="0.2">
      <c r="B3640" s="317"/>
      <c r="C3640" s="317"/>
      <c r="D3640" s="317"/>
      <c r="E3640" s="317"/>
      <c r="F3640" s="317"/>
      <c r="G3640" s="317"/>
      <c r="H3640" s="317"/>
      <c r="I3640" s="317"/>
      <c r="J3640" s="317"/>
      <c r="K3640" s="317"/>
      <c r="L3640" s="179"/>
      <c r="M3640" s="179"/>
    </row>
    <row r="3641" spans="2:13" x14ac:dyDescent="0.2">
      <c r="B3641" s="317"/>
      <c r="C3641" s="317"/>
      <c r="D3641" s="317"/>
      <c r="E3641" s="317"/>
      <c r="F3641" s="317"/>
      <c r="G3641" s="317"/>
      <c r="H3641" s="317"/>
      <c r="I3641" s="317"/>
      <c r="J3641" s="317"/>
      <c r="K3641" s="317"/>
      <c r="L3641" s="179"/>
      <c r="M3641" s="179"/>
    </row>
    <row r="3642" spans="2:13" x14ac:dyDescent="0.2">
      <c r="B3642" s="317"/>
      <c r="C3642" s="317"/>
      <c r="D3642" s="317"/>
      <c r="E3642" s="317"/>
      <c r="F3642" s="317"/>
      <c r="G3642" s="317"/>
      <c r="H3642" s="317"/>
      <c r="I3642" s="317"/>
      <c r="J3642" s="317"/>
      <c r="K3642" s="317"/>
      <c r="L3642" s="179"/>
      <c r="M3642" s="179"/>
    </row>
    <row r="3643" spans="2:13" x14ac:dyDescent="0.2">
      <c r="B3643" s="317"/>
      <c r="C3643" s="317"/>
      <c r="D3643" s="317"/>
      <c r="E3643" s="317"/>
      <c r="F3643" s="317"/>
      <c r="G3643" s="317"/>
      <c r="H3643" s="317"/>
      <c r="I3643" s="317"/>
      <c r="J3643" s="317"/>
      <c r="K3643" s="317"/>
      <c r="L3643" s="179"/>
      <c r="M3643" s="179"/>
    </row>
    <row r="3644" spans="2:13" x14ac:dyDescent="0.2">
      <c r="B3644" s="317"/>
      <c r="C3644" s="317"/>
      <c r="D3644" s="317"/>
      <c r="E3644" s="317"/>
      <c r="F3644" s="317"/>
      <c r="G3644" s="317"/>
      <c r="H3644" s="317"/>
      <c r="I3644" s="317"/>
      <c r="J3644" s="317"/>
      <c r="K3644" s="317"/>
      <c r="L3644" s="179"/>
      <c r="M3644" s="179"/>
    </row>
    <row r="3645" spans="2:13" x14ac:dyDescent="0.2">
      <c r="B3645" s="317"/>
      <c r="C3645" s="317"/>
      <c r="D3645" s="317"/>
      <c r="E3645" s="317"/>
      <c r="F3645" s="317"/>
      <c r="G3645" s="317"/>
      <c r="H3645" s="317"/>
      <c r="I3645" s="317"/>
      <c r="J3645" s="317"/>
      <c r="K3645" s="317"/>
      <c r="L3645" s="179"/>
      <c r="M3645" s="179"/>
    </row>
    <row r="3646" spans="2:13" x14ac:dyDescent="0.2">
      <c r="B3646" s="317"/>
      <c r="C3646" s="317"/>
      <c r="D3646" s="317"/>
      <c r="E3646" s="317"/>
      <c r="F3646" s="317"/>
      <c r="G3646" s="317"/>
      <c r="H3646" s="317"/>
      <c r="I3646" s="317"/>
      <c r="J3646" s="317"/>
      <c r="K3646" s="317"/>
      <c r="L3646" s="179"/>
      <c r="M3646" s="179"/>
    </row>
    <row r="3647" spans="2:13" x14ac:dyDescent="0.2">
      <c r="B3647" s="317"/>
      <c r="C3647" s="317"/>
      <c r="D3647" s="317"/>
      <c r="E3647" s="317"/>
      <c r="F3647" s="317"/>
      <c r="G3647" s="317"/>
      <c r="H3647" s="317"/>
      <c r="I3647" s="317"/>
      <c r="J3647" s="317"/>
      <c r="K3647" s="317"/>
      <c r="L3647" s="179"/>
      <c r="M3647" s="179"/>
    </row>
    <row r="3648" spans="2:13" x14ac:dyDescent="0.2">
      <c r="B3648" s="317"/>
      <c r="C3648" s="317"/>
      <c r="D3648" s="317"/>
      <c r="E3648" s="317"/>
      <c r="F3648" s="317"/>
      <c r="G3648" s="317"/>
      <c r="H3648" s="317"/>
      <c r="I3648" s="317"/>
      <c r="J3648" s="317"/>
      <c r="K3648" s="317"/>
      <c r="L3648" s="179"/>
      <c r="M3648" s="179"/>
    </row>
    <row r="3649" spans="2:13" x14ac:dyDescent="0.2">
      <c r="B3649" s="317"/>
      <c r="C3649" s="317"/>
      <c r="D3649" s="317"/>
      <c r="E3649" s="317"/>
      <c r="F3649" s="317"/>
      <c r="G3649" s="317"/>
      <c r="H3649" s="317"/>
      <c r="I3649" s="317"/>
      <c r="J3649" s="317"/>
      <c r="K3649" s="317"/>
      <c r="L3649" s="179"/>
      <c r="M3649" s="179"/>
    </row>
    <row r="3650" spans="2:13" x14ac:dyDescent="0.2">
      <c r="B3650" s="317"/>
      <c r="C3650" s="317"/>
      <c r="D3650" s="317"/>
      <c r="E3650" s="317"/>
      <c r="F3650" s="317"/>
      <c r="G3650" s="317"/>
      <c r="H3650" s="317"/>
      <c r="I3650" s="317"/>
      <c r="J3650" s="317"/>
      <c r="K3650" s="317"/>
      <c r="L3650" s="179"/>
      <c r="M3650" s="179"/>
    </row>
    <row r="3651" spans="2:13" x14ac:dyDescent="0.2">
      <c r="B3651" s="317"/>
      <c r="C3651" s="317"/>
      <c r="D3651" s="317"/>
      <c r="E3651" s="317"/>
      <c r="F3651" s="317"/>
      <c r="G3651" s="317"/>
      <c r="H3651" s="317"/>
      <c r="I3651" s="317"/>
      <c r="J3651" s="317"/>
      <c r="K3651" s="317"/>
      <c r="L3651" s="179"/>
      <c r="M3651" s="179"/>
    </row>
    <row r="3652" spans="2:13" x14ac:dyDescent="0.2">
      <c r="B3652" s="317"/>
      <c r="C3652" s="317"/>
      <c r="D3652" s="317"/>
      <c r="E3652" s="317"/>
      <c r="F3652" s="317"/>
      <c r="G3652" s="317"/>
      <c r="H3652" s="317"/>
      <c r="I3652" s="317"/>
      <c r="J3652" s="317"/>
      <c r="K3652" s="317"/>
      <c r="L3652" s="179"/>
      <c r="M3652" s="179"/>
    </row>
    <row r="3653" spans="2:13" x14ac:dyDescent="0.2">
      <c r="B3653" s="317"/>
      <c r="C3653" s="317"/>
      <c r="D3653" s="317"/>
      <c r="E3653" s="317"/>
      <c r="F3653" s="317"/>
      <c r="G3653" s="317"/>
      <c r="H3653" s="317"/>
      <c r="I3653" s="317"/>
      <c r="J3653" s="317"/>
      <c r="K3653" s="317"/>
      <c r="L3653" s="179"/>
      <c r="M3653" s="179"/>
    </row>
    <row r="3654" spans="2:13" x14ac:dyDescent="0.2">
      <c r="B3654" s="317"/>
      <c r="C3654" s="317"/>
      <c r="D3654" s="317"/>
      <c r="E3654" s="317"/>
      <c r="F3654" s="317"/>
      <c r="G3654" s="317"/>
      <c r="H3654" s="317"/>
      <c r="I3654" s="317"/>
      <c r="J3654" s="317"/>
      <c r="K3654" s="317"/>
      <c r="L3654" s="179"/>
      <c r="M3654" s="179"/>
    </row>
    <row r="3655" spans="2:13" x14ac:dyDescent="0.2">
      <c r="B3655" s="317"/>
      <c r="C3655" s="317"/>
      <c r="D3655" s="317"/>
      <c r="E3655" s="317"/>
      <c r="F3655" s="317"/>
      <c r="G3655" s="317"/>
      <c r="H3655" s="317"/>
      <c r="I3655" s="317"/>
      <c r="J3655" s="317"/>
      <c r="K3655" s="317"/>
      <c r="L3655" s="179"/>
      <c r="M3655" s="179"/>
    </row>
    <row r="3656" spans="2:13" x14ac:dyDescent="0.2">
      <c r="B3656" s="317"/>
      <c r="C3656" s="317"/>
      <c r="D3656" s="317"/>
      <c r="E3656" s="317"/>
      <c r="F3656" s="317"/>
      <c r="G3656" s="317"/>
      <c r="H3656" s="317"/>
      <c r="I3656" s="317"/>
      <c r="J3656" s="317"/>
      <c r="K3656" s="317"/>
      <c r="L3656" s="179"/>
      <c r="M3656" s="179"/>
    </row>
    <row r="3657" spans="2:13" x14ac:dyDescent="0.2">
      <c r="B3657" s="317"/>
      <c r="C3657" s="317"/>
      <c r="D3657" s="317"/>
      <c r="E3657" s="317"/>
      <c r="F3657" s="317"/>
      <c r="G3657" s="317"/>
      <c r="H3657" s="317"/>
      <c r="I3657" s="317"/>
      <c r="J3657" s="317"/>
      <c r="K3657" s="317"/>
      <c r="L3657" s="179"/>
      <c r="M3657" s="179"/>
    </row>
    <row r="3658" spans="2:13" x14ac:dyDescent="0.2">
      <c r="B3658" s="317"/>
      <c r="C3658" s="317"/>
      <c r="D3658" s="317"/>
      <c r="E3658" s="317"/>
      <c r="F3658" s="317"/>
      <c r="G3658" s="317"/>
      <c r="H3658" s="317"/>
      <c r="I3658" s="317"/>
      <c r="J3658" s="317"/>
      <c r="K3658" s="317"/>
      <c r="L3658" s="179"/>
      <c r="M3658" s="179"/>
    </row>
    <row r="3659" spans="2:13" x14ac:dyDescent="0.2">
      <c r="B3659" s="317"/>
      <c r="C3659" s="317"/>
      <c r="D3659" s="317"/>
      <c r="E3659" s="317"/>
      <c r="F3659" s="317"/>
      <c r="G3659" s="317"/>
      <c r="H3659" s="317"/>
      <c r="I3659" s="317"/>
      <c r="J3659" s="317"/>
      <c r="K3659" s="317"/>
      <c r="L3659" s="179"/>
      <c r="M3659" s="179"/>
    </row>
    <row r="3660" spans="2:13" x14ac:dyDescent="0.2">
      <c r="B3660" s="317"/>
      <c r="C3660" s="317"/>
      <c r="D3660" s="317"/>
      <c r="E3660" s="317"/>
      <c r="F3660" s="317"/>
      <c r="G3660" s="317"/>
      <c r="H3660" s="317"/>
      <c r="I3660" s="317"/>
      <c r="J3660" s="317"/>
      <c r="K3660" s="317"/>
      <c r="L3660" s="179"/>
      <c r="M3660" s="179"/>
    </row>
    <row r="3661" spans="2:13" x14ac:dyDescent="0.2">
      <c r="B3661" s="317"/>
      <c r="C3661" s="317"/>
      <c r="D3661" s="317"/>
      <c r="E3661" s="317"/>
      <c r="F3661" s="317"/>
      <c r="G3661" s="317"/>
      <c r="H3661" s="317"/>
      <c r="I3661" s="317"/>
      <c r="J3661" s="317"/>
      <c r="K3661" s="317"/>
      <c r="L3661" s="179"/>
      <c r="M3661" s="179"/>
    </row>
    <row r="3662" spans="2:13" x14ac:dyDescent="0.2">
      <c r="B3662" s="317"/>
      <c r="C3662" s="317"/>
      <c r="D3662" s="317"/>
      <c r="E3662" s="317"/>
      <c r="F3662" s="317"/>
      <c r="G3662" s="317"/>
      <c r="H3662" s="317"/>
      <c r="I3662" s="317"/>
      <c r="J3662" s="317"/>
      <c r="K3662" s="317"/>
      <c r="L3662" s="179"/>
      <c r="M3662" s="179"/>
    </row>
    <row r="3663" spans="2:13" x14ac:dyDescent="0.2">
      <c r="B3663" s="317"/>
      <c r="C3663" s="317"/>
      <c r="D3663" s="317"/>
      <c r="E3663" s="317"/>
      <c r="F3663" s="317"/>
      <c r="G3663" s="317"/>
      <c r="H3663" s="317"/>
      <c r="I3663" s="317"/>
      <c r="J3663" s="317"/>
      <c r="K3663" s="317"/>
      <c r="L3663" s="179"/>
      <c r="M3663" s="179"/>
    </row>
    <row r="3664" spans="2:13" x14ac:dyDescent="0.2">
      <c r="B3664" s="317"/>
      <c r="C3664" s="317"/>
      <c r="D3664" s="317"/>
      <c r="E3664" s="317"/>
      <c r="F3664" s="317"/>
      <c r="G3664" s="317"/>
      <c r="H3664" s="317"/>
      <c r="I3664" s="317"/>
      <c r="J3664" s="317"/>
      <c r="K3664" s="317"/>
      <c r="L3664" s="179"/>
      <c r="M3664" s="179"/>
    </row>
    <row r="3665" spans="2:13" x14ac:dyDescent="0.2">
      <c r="B3665" s="317"/>
      <c r="C3665" s="317"/>
      <c r="D3665" s="317"/>
      <c r="E3665" s="317"/>
      <c r="F3665" s="317"/>
      <c r="G3665" s="317"/>
      <c r="H3665" s="317"/>
      <c r="I3665" s="317"/>
      <c r="J3665" s="317"/>
      <c r="K3665" s="317"/>
      <c r="L3665" s="179"/>
      <c r="M3665" s="179"/>
    </row>
    <row r="3666" spans="2:13" x14ac:dyDescent="0.2">
      <c r="B3666" s="317"/>
      <c r="C3666" s="317"/>
      <c r="D3666" s="317"/>
      <c r="E3666" s="317"/>
      <c r="F3666" s="317"/>
      <c r="G3666" s="317"/>
      <c r="H3666" s="317"/>
      <c r="I3666" s="317"/>
      <c r="J3666" s="317"/>
      <c r="K3666" s="317"/>
      <c r="L3666" s="179"/>
      <c r="M3666" s="179"/>
    </row>
    <row r="3667" spans="2:13" x14ac:dyDescent="0.2">
      <c r="B3667" s="317"/>
      <c r="C3667" s="317"/>
      <c r="D3667" s="317"/>
      <c r="E3667" s="317"/>
      <c r="F3667" s="317"/>
      <c r="G3667" s="317"/>
      <c r="H3667" s="317"/>
      <c r="I3667" s="317"/>
      <c r="J3667" s="317"/>
      <c r="K3667" s="317"/>
      <c r="L3667" s="179"/>
      <c r="M3667" s="179"/>
    </row>
    <row r="3668" spans="2:13" x14ac:dyDescent="0.2">
      <c r="B3668" s="317"/>
      <c r="C3668" s="317"/>
      <c r="D3668" s="317"/>
      <c r="E3668" s="317"/>
      <c r="F3668" s="317"/>
      <c r="G3668" s="317"/>
      <c r="H3668" s="317"/>
      <c r="I3668" s="317"/>
      <c r="J3668" s="317"/>
      <c r="K3668" s="317"/>
      <c r="L3668" s="179"/>
      <c r="M3668" s="179"/>
    </row>
    <row r="3669" spans="2:13" x14ac:dyDescent="0.2">
      <c r="B3669" s="317"/>
      <c r="C3669" s="317"/>
      <c r="D3669" s="317"/>
      <c r="E3669" s="317"/>
      <c r="F3669" s="317"/>
      <c r="G3669" s="317"/>
      <c r="H3669" s="317"/>
      <c r="I3669" s="317"/>
      <c r="J3669" s="317"/>
      <c r="K3669" s="317"/>
      <c r="L3669" s="179"/>
      <c r="M3669" s="179"/>
    </row>
    <row r="3670" spans="2:13" x14ac:dyDescent="0.2">
      <c r="B3670" s="317"/>
      <c r="C3670" s="317"/>
      <c r="D3670" s="317"/>
      <c r="E3670" s="317"/>
      <c r="F3670" s="317"/>
      <c r="G3670" s="317"/>
      <c r="H3670" s="317"/>
      <c r="I3670" s="317"/>
      <c r="J3670" s="317"/>
      <c r="K3670" s="317"/>
      <c r="L3670" s="179"/>
      <c r="M3670" s="179"/>
    </row>
    <row r="3671" spans="2:13" x14ac:dyDescent="0.2">
      <c r="B3671" s="317"/>
      <c r="C3671" s="317"/>
      <c r="D3671" s="317"/>
      <c r="E3671" s="317"/>
      <c r="F3671" s="317"/>
      <c r="G3671" s="317"/>
      <c r="H3671" s="317"/>
      <c r="I3671" s="317"/>
      <c r="J3671" s="317"/>
      <c r="K3671" s="317"/>
      <c r="L3671" s="179"/>
      <c r="M3671" s="179"/>
    </row>
    <row r="3672" spans="2:13" x14ac:dyDescent="0.2">
      <c r="B3672" s="317"/>
      <c r="C3672" s="317"/>
      <c r="D3672" s="317"/>
      <c r="E3672" s="317"/>
      <c r="F3672" s="317"/>
      <c r="G3672" s="317"/>
      <c r="H3672" s="317"/>
      <c r="I3672" s="317"/>
      <c r="J3672" s="317"/>
      <c r="K3672" s="317"/>
      <c r="L3672" s="179"/>
      <c r="M3672" s="179"/>
    </row>
    <row r="3673" spans="2:13" x14ac:dyDescent="0.2">
      <c r="B3673" s="317"/>
      <c r="C3673" s="317"/>
      <c r="D3673" s="317"/>
      <c r="E3673" s="317"/>
      <c r="F3673" s="317"/>
      <c r="G3673" s="317"/>
      <c r="H3673" s="317"/>
      <c r="I3673" s="317"/>
      <c r="J3673" s="317"/>
      <c r="K3673" s="317"/>
      <c r="L3673" s="179"/>
      <c r="M3673" s="179"/>
    </row>
    <row r="3674" spans="2:13" x14ac:dyDescent="0.2">
      <c r="B3674" s="317"/>
      <c r="C3674" s="317"/>
      <c r="D3674" s="317"/>
      <c r="E3674" s="317"/>
      <c r="F3674" s="317"/>
      <c r="G3674" s="317"/>
      <c r="H3674" s="317"/>
      <c r="I3674" s="317"/>
      <c r="J3674" s="317"/>
      <c r="K3674" s="317"/>
      <c r="L3674" s="179"/>
      <c r="M3674" s="179"/>
    </row>
    <row r="3675" spans="2:13" x14ac:dyDescent="0.2">
      <c r="B3675" s="317"/>
      <c r="C3675" s="317"/>
      <c r="D3675" s="317"/>
      <c r="E3675" s="317"/>
      <c r="F3675" s="317"/>
      <c r="G3675" s="317"/>
      <c r="H3675" s="317"/>
      <c r="I3675" s="317"/>
      <c r="J3675" s="317"/>
      <c r="K3675" s="317"/>
      <c r="L3675" s="179"/>
      <c r="M3675" s="179"/>
    </row>
    <row r="3676" spans="2:13" x14ac:dyDescent="0.2">
      <c r="B3676" s="317"/>
      <c r="C3676" s="317"/>
      <c r="D3676" s="317"/>
      <c r="E3676" s="317"/>
      <c r="F3676" s="317"/>
      <c r="G3676" s="317"/>
      <c r="H3676" s="317"/>
      <c r="I3676" s="317"/>
      <c r="J3676" s="317"/>
      <c r="K3676" s="317"/>
      <c r="L3676" s="179"/>
      <c r="M3676" s="179"/>
    </row>
    <row r="3677" spans="2:13" x14ac:dyDescent="0.2">
      <c r="B3677" s="317"/>
      <c r="C3677" s="317"/>
      <c r="D3677" s="317"/>
      <c r="E3677" s="317"/>
      <c r="F3677" s="317"/>
      <c r="G3677" s="317"/>
      <c r="H3677" s="317"/>
      <c r="I3677" s="317"/>
      <c r="J3677" s="317"/>
      <c r="K3677" s="317"/>
      <c r="L3677" s="179"/>
      <c r="M3677" s="179"/>
    </row>
    <row r="3678" spans="2:13" x14ac:dyDescent="0.2">
      <c r="B3678" s="317"/>
      <c r="C3678" s="317"/>
      <c r="D3678" s="317"/>
      <c r="E3678" s="317"/>
      <c r="F3678" s="317"/>
      <c r="G3678" s="317"/>
      <c r="H3678" s="317"/>
      <c r="I3678" s="317"/>
      <c r="J3678" s="317"/>
      <c r="K3678" s="317"/>
      <c r="L3678" s="179"/>
      <c r="M3678" s="179"/>
    </row>
    <row r="3679" spans="2:13" x14ac:dyDescent="0.2">
      <c r="B3679" s="317"/>
      <c r="C3679" s="317"/>
      <c r="D3679" s="317"/>
      <c r="E3679" s="317"/>
      <c r="F3679" s="317"/>
      <c r="G3679" s="317"/>
      <c r="H3679" s="317"/>
      <c r="I3679" s="317"/>
      <c r="J3679" s="317"/>
      <c r="K3679" s="317"/>
      <c r="L3679" s="179"/>
      <c r="M3679" s="179"/>
    </row>
    <row r="3680" spans="2:13" x14ac:dyDescent="0.2">
      <c r="B3680" s="317"/>
      <c r="C3680" s="317"/>
      <c r="D3680" s="317"/>
      <c r="E3680" s="317"/>
      <c r="F3680" s="317"/>
      <c r="G3680" s="317"/>
      <c r="H3680" s="317"/>
      <c r="I3680" s="317"/>
      <c r="J3680" s="317"/>
      <c r="K3680" s="317"/>
      <c r="L3680" s="179"/>
      <c r="M3680" s="179"/>
    </row>
    <row r="3681" spans="2:13" x14ac:dyDescent="0.2">
      <c r="B3681" s="317"/>
      <c r="C3681" s="317"/>
      <c r="D3681" s="317"/>
      <c r="E3681" s="317"/>
      <c r="F3681" s="317"/>
      <c r="G3681" s="317"/>
      <c r="H3681" s="317"/>
      <c r="I3681" s="317"/>
      <c r="J3681" s="317"/>
      <c r="K3681" s="317"/>
      <c r="L3681" s="179"/>
      <c r="M3681" s="179"/>
    </row>
    <row r="3682" spans="2:13" x14ac:dyDescent="0.2">
      <c r="B3682" s="317"/>
      <c r="C3682" s="317"/>
      <c r="D3682" s="317"/>
      <c r="E3682" s="317"/>
      <c r="F3682" s="317"/>
      <c r="G3682" s="317"/>
      <c r="H3682" s="317"/>
      <c r="I3682" s="317"/>
      <c r="J3682" s="317"/>
      <c r="K3682" s="317"/>
      <c r="L3682" s="179"/>
      <c r="M3682" s="179"/>
    </row>
    <row r="3683" spans="2:13" x14ac:dyDescent="0.2">
      <c r="B3683" s="317"/>
      <c r="C3683" s="317"/>
      <c r="D3683" s="317"/>
      <c r="E3683" s="317"/>
      <c r="F3683" s="317"/>
      <c r="G3683" s="317"/>
      <c r="H3683" s="317"/>
      <c r="I3683" s="317"/>
      <c r="J3683" s="317"/>
      <c r="K3683" s="317"/>
      <c r="L3683" s="179"/>
      <c r="M3683" s="179"/>
    </row>
    <row r="3684" spans="2:13" x14ac:dyDescent="0.2">
      <c r="B3684" s="317"/>
      <c r="C3684" s="317"/>
      <c r="D3684" s="317"/>
      <c r="E3684" s="317"/>
      <c r="F3684" s="317"/>
      <c r="G3684" s="317"/>
      <c r="H3684" s="317"/>
      <c r="I3684" s="317"/>
      <c r="J3684" s="317"/>
      <c r="K3684" s="317"/>
      <c r="L3684" s="179"/>
      <c r="M3684" s="179"/>
    </row>
    <row r="3685" spans="2:13" x14ac:dyDescent="0.2">
      <c r="B3685" s="317"/>
      <c r="C3685" s="317"/>
      <c r="D3685" s="317"/>
      <c r="E3685" s="317"/>
      <c r="F3685" s="317"/>
      <c r="G3685" s="317"/>
      <c r="H3685" s="317"/>
      <c r="I3685" s="317"/>
      <c r="J3685" s="317"/>
      <c r="K3685" s="317"/>
      <c r="L3685" s="179"/>
      <c r="M3685" s="179"/>
    </row>
    <row r="3686" spans="2:13" x14ac:dyDescent="0.2">
      <c r="B3686" s="317"/>
      <c r="C3686" s="317"/>
      <c r="D3686" s="317"/>
      <c r="E3686" s="317"/>
      <c r="F3686" s="317"/>
      <c r="G3686" s="317"/>
      <c r="H3686" s="317"/>
      <c r="I3686" s="317"/>
      <c r="J3686" s="317"/>
      <c r="K3686" s="317"/>
      <c r="L3686" s="179"/>
      <c r="M3686" s="179"/>
    </row>
    <row r="3687" spans="2:13" x14ac:dyDescent="0.2">
      <c r="B3687" s="317"/>
      <c r="C3687" s="317"/>
      <c r="D3687" s="317"/>
      <c r="E3687" s="317"/>
      <c r="F3687" s="317"/>
      <c r="G3687" s="317"/>
      <c r="H3687" s="317"/>
      <c r="I3687" s="317"/>
      <c r="J3687" s="317"/>
      <c r="K3687" s="317"/>
      <c r="L3687" s="179"/>
      <c r="M3687" s="179"/>
    </row>
    <row r="3688" spans="2:13" x14ac:dyDescent="0.2">
      <c r="B3688" s="317"/>
      <c r="C3688" s="317"/>
      <c r="D3688" s="317"/>
      <c r="E3688" s="317"/>
      <c r="F3688" s="317"/>
      <c r="G3688" s="317"/>
      <c r="H3688" s="317"/>
      <c r="I3688" s="317"/>
      <c r="J3688" s="317"/>
      <c r="K3688" s="317"/>
      <c r="L3688" s="179"/>
      <c r="M3688" s="179"/>
    </row>
    <row r="3689" spans="2:13" x14ac:dyDescent="0.2">
      <c r="B3689" s="317"/>
      <c r="C3689" s="317"/>
      <c r="D3689" s="317"/>
      <c r="E3689" s="317"/>
      <c r="F3689" s="317"/>
      <c r="G3689" s="317"/>
      <c r="H3689" s="317"/>
      <c r="I3689" s="317"/>
      <c r="J3689" s="317"/>
      <c r="K3689" s="317"/>
      <c r="L3689" s="179"/>
      <c r="M3689" s="179"/>
    </row>
    <row r="3690" spans="2:13" x14ac:dyDescent="0.2">
      <c r="B3690" s="317"/>
      <c r="C3690" s="317"/>
      <c r="D3690" s="317"/>
      <c r="E3690" s="317"/>
      <c r="F3690" s="317"/>
      <c r="G3690" s="317"/>
      <c r="H3690" s="317"/>
      <c r="I3690" s="317"/>
      <c r="J3690" s="317"/>
      <c r="K3690" s="317"/>
      <c r="L3690" s="179"/>
      <c r="M3690" s="179"/>
    </row>
    <row r="3691" spans="2:13" x14ac:dyDescent="0.2">
      <c r="B3691" s="317"/>
      <c r="C3691" s="317"/>
      <c r="D3691" s="317"/>
      <c r="E3691" s="317"/>
      <c r="F3691" s="317"/>
      <c r="G3691" s="317"/>
      <c r="H3691" s="317"/>
      <c r="I3691" s="317"/>
      <c r="J3691" s="317"/>
      <c r="K3691" s="317"/>
      <c r="L3691" s="179"/>
      <c r="M3691" s="179"/>
    </row>
    <row r="3692" spans="2:13" x14ac:dyDescent="0.2">
      <c r="B3692" s="317"/>
      <c r="C3692" s="317"/>
      <c r="D3692" s="317"/>
      <c r="E3692" s="317"/>
      <c r="F3692" s="317"/>
      <c r="G3692" s="317"/>
      <c r="H3692" s="317"/>
      <c r="I3692" s="317"/>
      <c r="J3692" s="317"/>
      <c r="K3692" s="317"/>
      <c r="L3692" s="179"/>
      <c r="M3692" s="179"/>
    </row>
    <row r="3693" spans="2:13" x14ac:dyDescent="0.2">
      <c r="B3693" s="317"/>
      <c r="C3693" s="317"/>
      <c r="D3693" s="317"/>
      <c r="E3693" s="317"/>
      <c r="F3693" s="317"/>
      <c r="G3693" s="317"/>
      <c r="H3693" s="317"/>
      <c r="I3693" s="317"/>
      <c r="J3693" s="317"/>
      <c r="K3693" s="317"/>
      <c r="L3693" s="179"/>
      <c r="M3693" s="179"/>
    </row>
    <row r="3694" spans="2:13" x14ac:dyDescent="0.2">
      <c r="B3694" s="317"/>
      <c r="C3694" s="317"/>
      <c r="D3694" s="317"/>
      <c r="E3694" s="317"/>
      <c r="F3694" s="317"/>
      <c r="G3694" s="317"/>
      <c r="H3694" s="317"/>
      <c r="I3694" s="317"/>
      <c r="J3694" s="317"/>
      <c r="K3694" s="317"/>
      <c r="L3694" s="179"/>
      <c r="M3694" s="179"/>
    </row>
    <row r="3695" spans="2:13" x14ac:dyDescent="0.2">
      <c r="B3695" s="317"/>
      <c r="C3695" s="317"/>
      <c r="D3695" s="317"/>
      <c r="E3695" s="317"/>
      <c r="F3695" s="317"/>
      <c r="G3695" s="317"/>
      <c r="H3695" s="317"/>
      <c r="I3695" s="317"/>
      <c r="J3695" s="317"/>
      <c r="K3695" s="317"/>
      <c r="L3695" s="179"/>
      <c r="M3695" s="179"/>
    </row>
    <row r="3696" spans="2:13" x14ac:dyDescent="0.2">
      <c r="B3696" s="317"/>
      <c r="C3696" s="317"/>
      <c r="D3696" s="317"/>
      <c r="E3696" s="317"/>
      <c r="F3696" s="317"/>
      <c r="G3696" s="317"/>
      <c r="H3696" s="317"/>
      <c r="I3696" s="317"/>
      <c r="J3696" s="317"/>
      <c r="K3696" s="317"/>
      <c r="L3696" s="179"/>
      <c r="M3696" s="179"/>
    </row>
    <row r="3697" spans="2:13" x14ac:dyDescent="0.2">
      <c r="B3697" s="317"/>
      <c r="C3697" s="317"/>
      <c r="D3697" s="317"/>
      <c r="E3697" s="317"/>
      <c r="F3697" s="317"/>
      <c r="G3697" s="317"/>
      <c r="H3697" s="317"/>
      <c r="I3697" s="317"/>
      <c r="J3697" s="317"/>
      <c r="K3697" s="317"/>
      <c r="L3697" s="179"/>
      <c r="M3697" s="179"/>
    </row>
    <row r="3698" spans="2:13" x14ac:dyDescent="0.2">
      <c r="B3698" s="317"/>
      <c r="C3698" s="317"/>
      <c r="D3698" s="317"/>
      <c r="E3698" s="317"/>
      <c r="F3698" s="317"/>
      <c r="G3698" s="317"/>
      <c r="H3698" s="317"/>
      <c r="I3698" s="317"/>
      <c r="J3698" s="317"/>
      <c r="K3698" s="317"/>
      <c r="L3698" s="179"/>
      <c r="M3698" s="179"/>
    </row>
    <row r="3699" spans="2:13" x14ac:dyDescent="0.2">
      <c r="B3699" s="317"/>
      <c r="C3699" s="317"/>
      <c r="D3699" s="317"/>
      <c r="E3699" s="317"/>
      <c r="F3699" s="317"/>
      <c r="G3699" s="317"/>
      <c r="H3699" s="317"/>
      <c r="I3699" s="317"/>
      <c r="J3699" s="317"/>
      <c r="K3699" s="317"/>
      <c r="L3699" s="179"/>
      <c r="M3699" s="179"/>
    </row>
    <row r="3700" spans="2:13" x14ac:dyDescent="0.2">
      <c r="B3700" s="317"/>
      <c r="C3700" s="317"/>
      <c r="D3700" s="317"/>
      <c r="E3700" s="317"/>
      <c r="F3700" s="317"/>
      <c r="G3700" s="317"/>
      <c r="H3700" s="317"/>
      <c r="I3700" s="317"/>
      <c r="J3700" s="317"/>
      <c r="K3700" s="317"/>
      <c r="L3700" s="179"/>
      <c r="M3700" s="179"/>
    </row>
    <row r="3701" spans="2:13" x14ac:dyDescent="0.2">
      <c r="B3701" s="317"/>
      <c r="C3701" s="317"/>
      <c r="D3701" s="317"/>
      <c r="E3701" s="317"/>
      <c r="F3701" s="317"/>
      <c r="G3701" s="317"/>
      <c r="H3701" s="317"/>
      <c r="I3701" s="317"/>
      <c r="J3701" s="317"/>
      <c r="K3701" s="317"/>
      <c r="L3701" s="179"/>
      <c r="M3701" s="179"/>
    </row>
    <row r="3702" spans="2:13" x14ac:dyDescent="0.2">
      <c r="B3702" s="317"/>
      <c r="C3702" s="317"/>
      <c r="D3702" s="317"/>
      <c r="E3702" s="317"/>
      <c r="F3702" s="317"/>
      <c r="G3702" s="317"/>
      <c r="H3702" s="317"/>
      <c r="I3702" s="317"/>
      <c r="J3702" s="317"/>
      <c r="K3702" s="317"/>
      <c r="L3702" s="179"/>
      <c r="M3702" s="179"/>
    </row>
    <row r="3703" spans="2:13" x14ac:dyDescent="0.2">
      <c r="B3703" s="317"/>
      <c r="C3703" s="317"/>
      <c r="D3703" s="317"/>
      <c r="E3703" s="317"/>
      <c r="F3703" s="317"/>
      <c r="G3703" s="317"/>
      <c r="H3703" s="317"/>
      <c r="I3703" s="317"/>
      <c r="J3703" s="317"/>
      <c r="K3703" s="317"/>
      <c r="L3703" s="179"/>
      <c r="M3703" s="179"/>
    </row>
    <row r="3704" spans="2:13" x14ac:dyDescent="0.2">
      <c r="B3704" s="317"/>
      <c r="C3704" s="317"/>
      <c r="D3704" s="317"/>
      <c r="E3704" s="317"/>
      <c r="F3704" s="317"/>
      <c r="G3704" s="317"/>
      <c r="H3704" s="317"/>
      <c r="I3704" s="317"/>
      <c r="J3704" s="317"/>
      <c r="K3704" s="317"/>
      <c r="L3704" s="179"/>
      <c r="M3704" s="179"/>
    </row>
    <row r="3705" spans="2:13" x14ac:dyDescent="0.2">
      <c r="B3705" s="317"/>
      <c r="C3705" s="317"/>
      <c r="D3705" s="317"/>
      <c r="E3705" s="317"/>
      <c r="F3705" s="317"/>
      <c r="G3705" s="317"/>
      <c r="H3705" s="317"/>
      <c r="I3705" s="317"/>
      <c r="J3705" s="317"/>
      <c r="K3705" s="317"/>
      <c r="L3705" s="179"/>
      <c r="M3705" s="179"/>
    </row>
    <row r="3706" spans="2:13" x14ac:dyDescent="0.2">
      <c r="B3706" s="317"/>
      <c r="C3706" s="317"/>
      <c r="D3706" s="317"/>
      <c r="E3706" s="317"/>
      <c r="F3706" s="317"/>
      <c r="G3706" s="317"/>
      <c r="H3706" s="317"/>
      <c r="I3706" s="317"/>
      <c r="J3706" s="317"/>
      <c r="K3706" s="317"/>
      <c r="L3706" s="179"/>
      <c r="M3706" s="179"/>
    </row>
    <row r="3707" spans="2:13" x14ac:dyDescent="0.2">
      <c r="B3707" s="317"/>
      <c r="C3707" s="317"/>
      <c r="D3707" s="317"/>
      <c r="E3707" s="317"/>
      <c r="F3707" s="317"/>
      <c r="G3707" s="317"/>
      <c r="H3707" s="317"/>
      <c r="I3707" s="317"/>
      <c r="J3707" s="317"/>
      <c r="K3707" s="317"/>
      <c r="L3707" s="179"/>
      <c r="M3707" s="179"/>
    </row>
    <row r="3708" spans="2:13" x14ac:dyDescent="0.2">
      <c r="B3708" s="317"/>
      <c r="C3708" s="317"/>
      <c r="D3708" s="317"/>
      <c r="E3708" s="317"/>
      <c r="F3708" s="317"/>
      <c r="G3708" s="317"/>
      <c r="H3708" s="317"/>
      <c r="I3708" s="317"/>
      <c r="J3708" s="317"/>
      <c r="K3708" s="317"/>
      <c r="L3708" s="179"/>
      <c r="M3708" s="179"/>
    </row>
    <row r="3709" spans="2:13" x14ac:dyDescent="0.2">
      <c r="B3709" s="317"/>
      <c r="C3709" s="317"/>
      <c r="D3709" s="317"/>
      <c r="E3709" s="317"/>
      <c r="F3709" s="317"/>
      <c r="G3709" s="317"/>
      <c r="H3709" s="317"/>
      <c r="I3709" s="317"/>
      <c r="J3709" s="317"/>
      <c r="K3709" s="317"/>
      <c r="L3709" s="179"/>
      <c r="M3709" s="179"/>
    </row>
    <row r="3710" spans="2:13" x14ac:dyDescent="0.2">
      <c r="B3710" s="317"/>
      <c r="C3710" s="317"/>
      <c r="D3710" s="317"/>
      <c r="E3710" s="317"/>
      <c r="F3710" s="317"/>
      <c r="G3710" s="317"/>
      <c r="H3710" s="317"/>
      <c r="I3710" s="317"/>
      <c r="J3710" s="317"/>
      <c r="K3710" s="317"/>
      <c r="L3710" s="179"/>
      <c r="M3710" s="179"/>
    </row>
    <row r="3711" spans="2:13" x14ac:dyDescent="0.2">
      <c r="B3711" s="317"/>
      <c r="C3711" s="317"/>
      <c r="D3711" s="317"/>
      <c r="E3711" s="317"/>
      <c r="F3711" s="317"/>
      <c r="G3711" s="317"/>
      <c r="H3711" s="317"/>
      <c r="I3711" s="317"/>
      <c r="J3711" s="317"/>
      <c r="K3711" s="317"/>
      <c r="L3711" s="179"/>
      <c r="M3711" s="179"/>
    </row>
    <row r="3712" spans="2:13" x14ac:dyDescent="0.2">
      <c r="B3712" s="317"/>
      <c r="C3712" s="317"/>
      <c r="D3712" s="317"/>
      <c r="E3712" s="317"/>
      <c r="F3712" s="317"/>
      <c r="G3712" s="317"/>
      <c r="H3712" s="317"/>
      <c r="I3712" s="317"/>
      <c r="J3712" s="317"/>
      <c r="K3712" s="317"/>
      <c r="L3712" s="179"/>
      <c r="M3712" s="179"/>
    </row>
    <row r="3713" spans="2:13" x14ac:dyDescent="0.2">
      <c r="B3713" s="317"/>
      <c r="C3713" s="317"/>
      <c r="D3713" s="317"/>
      <c r="E3713" s="317"/>
      <c r="F3713" s="317"/>
      <c r="G3713" s="317"/>
      <c r="H3713" s="317"/>
      <c r="I3713" s="317"/>
      <c r="J3713" s="317"/>
      <c r="K3713" s="317"/>
      <c r="L3713" s="179"/>
      <c r="M3713" s="179"/>
    </row>
    <row r="3714" spans="2:13" x14ac:dyDescent="0.2">
      <c r="B3714" s="317"/>
      <c r="C3714" s="317"/>
      <c r="D3714" s="317"/>
      <c r="E3714" s="317"/>
      <c r="F3714" s="317"/>
      <c r="G3714" s="317"/>
      <c r="H3714" s="317"/>
      <c r="I3714" s="317"/>
      <c r="J3714" s="317"/>
      <c r="K3714" s="317"/>
      <c r="L3714" s="179"/>
      <c r="M3714" s="179"/>
    </row>
    <row r="3715" spans="2:13" x14ac:dyDescent="0.2">
      <c r="B3715" s="317"/>
      <c r="C3715" s="317"/>
      <c r="D3715" s="317"/>
      <c r="E3715" s="317"/>
      <c r="F3715" s="317"/>
      <c r="G3715" s="317"/>
      <c r="H3715" s="317"/>
      <c r="I3715" s="317"/>
      <c r="J3715" s="317"/>
      <c r="K3715" s="317"/>
      <c r="L3715" s="179"/>
      <c r="M3715" s="179"/>
    </row>
    <row r="3716" spans="2:13" x14ac:dyDescent="0.2">
      <c r="B3716" s="317"/>
      <c r="C3716" s="317"/>
      <c r="D3716" s="317"/>
      <c r="E3716" s="317"/>
      <c r="F3716" s="317"/>
      <c r="G3716" s="317"/>
      <c r="H3716" s="317"/>
      <c r="I3716" s="317"/>
      <c r="J3716" s="317"/>
      <c r="K3716" s="317"/>
      <c r="L3716" s="179"/>
      <c r="M3716" s="179"/>
    </row>
    <row r="3717" spans="2:13" x14ac:dyDescent="0.2">
      <c r="B3717" s="317"/>
      <c r="C3717" s="317"/>
      <c r="D3717" s="317"/>
      <c r="E3717" s="317"/>
      <c r="F3717" s="317"/>
      <c r="G3717" s="317"/>
      <c r="H3717" s="317"/>
      <c r="I3717" s="317"/>
      <c r="J3717" s="317"/>
      <c r="K3717" s="317"/>
      <c r="L3717" s="179"/>
      <c r="M3717" s="179"/>
    </row>
    <row r="3718" spans="2:13" x14ac:dyDescent="0.2">
      <c r="B3718" s="317"/>
      <c r="C3718" s="317"/>
      <c r="D3718" s="317"/>
      <c r="E3718" s="317"/>
      <c r="F3718" s="317"/>
      <c r="G3718" s="317"/>
      <c r="H3718" s="317"/>
      <c r="I3718" s="317"/>
      <c r="J3718" s="317"/>
      <c r="K3718" s="317"/>
      <c r="L3718" s="179"/>
      <c r="M3718" s="179"/>
    </row>
    <row r="3719" spans="2:13" x14ac:dyDescent="0.2">
      <c r="B3719" s="317"/>
      <c r="C3719" s="317"/>
      <c r="D3719" s="317"/>
      <c r="E3719" s="317"/>
      <c r="F3719" s="317"/>
      <c r="G3719" s="317"/>
      <c r="H3719" s="317"/>
      <c r="I3719" s="317"/>
      <c r="J3719" s="317"/>
      <c r="K3719" s="317"/>
      <c r="L3719" s="179"/>
      <c r="M3719" s="179"/>
    </row>
    <row r="3720" spans="2:13" x14ac:dyDescent="0.2">
      <c r="B3720" s="317"/>
      <c r="C3720" s="317"/>
      <c r="D3720" s="317"/>
      <c r="E3720" s="317"/>
      <c r="F3720" s="317"/>
      <c r="G3720" s="317"/>
      <c r="H3720" s="317"/>
      <c r="I3720" s="317"/>
      <c r="J3720" s="317"/>
      <c r="K3720" s="317"/>
      <c r="L3720" s="179"/>
      <c r="M3720" s="179"/>
    </row>
    <row r="3721" spans="2:13" x14ac:dyDescent="0.2">
      <c r="B3721" s="317"/>
      <c r="C3721" s="317"/>
      <c r="D3721" s="317"/>
      <c r="E3721" s="317"/>
      <c r="F3721" s="317"/>
      <c r="G3721" s="317"/>
      <c r="H3721" s="317"/>
      <c r="I3721" s="317"/>
      <c r="J3721" s="317"/>
      <c r="K3721" s="317"/>
      <c r="L3721" s="179"/>
      <c r="M3721" s="179"/>
    </row>
    <row r="3722" spans="2:13" x14ac:dyDescent="0.2">
      <c r="B3722" s="317"/>
      <c r="C3722" s="317"/>
      <c r="D3722" s="317"/>
      <c r="E3722" s="317"/>
      <c r="F3722" s="317"/>
      <c r="G3722" s="317"/>
      <c r="H3722" s="317"/>
      <c r="I3722" s="317"/>
      <c r="J3722" s="317"/>
      <c r="K3722" s="317"/>
      <c r="L3722" s="179"/>
      <c r="M3722" s="179"/>
    </row>
    <row r="3723" spans="2:13" x14ac:dyDescent="0.2">
      <c r="B3723" s="317"/>
      <c r="C3723" s="317"/>
      <c r="D3723" s="317"/>
      <c r="E3723" s="317"/>
      <c r="F3723" s="317"/>
      <c r="G3723" s="317"/>
      <c r="H3723" s="317"/>
      <c r="I3723" s="317"/>
      <c r="J3723" s="317"/>
      <c r="K3723" s="317"/>
      <c r="L3723" s="179"/>
      <c r="M3723" s="179"/>
    </row>
    <row r="3724" spans="2:13" x14ac:dyDescent="0.2">
      <c r="B3724" s="317"/>
      <c r="C3724" s="317"/>
      <c r="D3724" s="317"/>
      <c r="E3724" s="317"/>
      <c r="F3724" s="317"/>
      <c r="G3724" s="317"/>
      <c r="H3724" s="317"/>
      <c r="I3724" s="317"/>
      <c r="J3724" s="317"/>
      <c r="K3724" s="317"/>
      <c r="L3724" s="179"/>
      <c r="M3724" s="179"/>
    </row>
    <row r="3725" spans="2:13" x14ac:dyDescent="0.2">
      <c r="B3725" s="317"/>
      <c r="C3725" s="317"/>
      <c r="D3725" s="317"/>
      <c r="E3725" s="317"/>
      <c r="F3725" s="317"/>
      <c r="G3725" s="317"/>
      <c r="H3725" s="317"/>
      <c r="I3725" s="317"/>
      <c r="J3725" s="317"/>
      <c r="K3725" s="317"/>
      <c r="L3725" s="179"/>
      <c r="M3725" s="179"/>
    </row>
    <row r="3726" spans="2:13" x14ac:dyDescent="0.2">
      <c r="B3726" s="317"/>
      <c r="C3726" s="317"/>
      <c r="D3726" s="317"/>
      <c r="E3726" s="317"/>
      <c r="F3726" s="317"/>
      <c r="G3726" s="317"/>
      <c r="H3726" s="317"/>
      <c r="I3726" s="317"/>
      <c r="J3726" s="317"/>
      <c r="K3726" s="317"/>
      <c r="L3726" s="179"/>
      <c r="M3726" s="179"/>
    </row>
    <row r="3727" spans="2:13" x14ac:dyDescent="0.2">
      <c r="B3727" s="317"/>
      <c r="C3727" s="317"/>
      <c r="D3727" s="317"/>
      <c r="E3727" s="317"/>
      <c r="F3727" s="317"/>
      <c r="G3727" s="317"/>
      <c r="H3727" s="317"/>
      <c r="I3727" s="317"/>
      <c r="J3727" s="317"/>
      <c r="K3727" s="317"/>
      <c r="L3727" s="179"/>
      <c r="M3727" s="179"/>
    </row>
    <row r="3728" spans="2:13" x14ac:dyDescent="0.2">
      <c r="B3728" s="317"/>
      <c r="C3728" s="317"/>
      <c r="D3728" s="317"/>
      <c r="E3728" s="317"/>
      <c r="F3728" s="317"/>
      <c r="G3728" s="317"/>
      <c r="H3728" s="317"/>
      <c r="I3728" s="317"/>
      <c r="J3728" s="317"/>
      <c r="K3728" s="317"/>
      <c r="L3728" s="179"/>
      <c r="M3728" s="179"/>
    </row>
    <row r="3729" spans="2:13" x14ac:dyDescent="0.2">
      <c r="B3729" s="317"/>
      <c r="C3729" s="317"/>
      <c r="D3729" s="317"/>
      <c r="E3729" s="317"/>
      <c r="F3729" s="317"/>
      <c r="G3729" s="317"/>
      <c r="H3729" s="317"/>
      <c r="I3729" s="317"/>
      <c r="J3729" s="317"/>
      <c r="K3729" s="317"/>
      <c r="L3729" s="179"/>
      <c r="M3729" s="179"/>
    </row>
    <row r="3730" spans="2:13" x14ac:dyDescent="0.2">
      <c r="B3730" s="317"/>
      <c r="C3730" s="317"/>
      <c r="D3730" s="317"/>
      <c r="E3730" s="317"/>
      <c r="F3730" s="317"/>
      <c r="G3730" s="317"/>
      <c r="H3730" s="317"/>
      <c r="I3730" s="317"/>
      <c r="J3730" s="317"/>
      <c r="K3730" s="317"/>
      <c r="L3730" s="179"/>
      <c r="M3730" s="179"/>
    </row>
    <row r="3731" spans="2:13" x14ac:dyDescent="0.2">
      <c r="B3731" s="317"/>
      <c r="C3731" s="317"/>
      <c r="D3731" s="317"/>
      <c r="E3731" s="317"/>
      <c r="F3731" s="317"/>
      <c r="G3731" s="317"/>
      <c r="H3731" s="317"/>
      <c r="I3731" s="317"/>
      <c r="J3731" s="317"/>
      <c r="K3731" s="317"/>
      <c r="L3731" s="179"/>
      <c r="M3731" s="179"/>
    </row>
    <row r="3732" spans="2:13" x14ac:dyDescent="0.2">
      <c r="B3732" s="317"/>
      <c r="C3732" s="317"/>
      <c r="D3732" s="317"/>
      <c r="E3732" s="317"/>
      <c r="F3732" s="317"/>
      <c r="G3732" s="317"/>
      <c r="H3732" s="317"/>
      <c r="I3732" s="317"/>
      <c r="J3732" s="317"/>
      <c r="K3732" s="317"/>
      <c r="L3732" s="179"/>
      <c r="M3732" s="179"/>
    </row>
    <row r="3733" spans="2:13" x14ac:dyDescent="0.2">
      <c r="B3733" s="317"/>
      <c r="C3733" s="317"/>
      <c r="D3733" s="317"/>
      <c r="E3733" s="317"/>
      <c r="F3733" s="317"/>
      <c r="G3733" s="317"/>
      <c r="H3733" s="317"/>
      <c r="I3733" s="317"/>
      <c r="J3733" s="317"/>
      <c r="K3733" s="317"/>
      <c r="L3733" s="179"/>
      <c r="M3733" s="179"/>
    </row>
    <row r="3734" spans="2:13" x14ac:dyDescent="0.2">
      <c r="B3734" s="317"/>
      <c r="C3734" s="317"/>
      <c r="D3734" s="317"/>
      <c r="E3734" s="317"/>
      <c r="F3734" s="317"/>
      <c r="G3734" s="317"/>
      <c r="H3734" s="317"/>
      <c r="I3734" s="317"/>
      <c r="J3734" s="317"/>
      <c r="K3734" s="317"/>
      <c r="L3734" s="179"/>
      <c r="M3734" s="179"/>
    </row>
    <row r="3735" spans="2:13" x14ac:dyDescent="0.2">
      <c r="B3735" s="317"/>
      <c r="C3735" s="317"/>
      <c r="D3735" s="317"/>
      <c r="E3735" s="317"/>
      <c r="F3735" s="317"/>
      <c r="G3735" s="317"/>
      <c r="H3735" s="317"/>
      <c r="I3735" s="317"/>
      <c r="J3735" s="317"/>
      <c r="K3735" s="317"/>
      <c r="L3735" s="179"/>
      <c r="M3735" s="179"/>
    </row>
    <row r="3736" spans="2:13" x14ac:dyDescent="0.2">
      <c r="B3736" s="317"/>
      <c r="C3736" s="317"/>
      <c r="D3736" s="317"/>
      <c r="E3736" s="317"/>
      <c r="F3736" s="317"/>
      <c r="G3736" s="317"/>
      <c r="H3736" s="317"/>
      <c r="I3736" s="317"/>
      <c r="J3736" s="317"/>
      <c r="K3736" s="317"/>
      <c r="L3736" s="179"/>
      <c r="M3736" s="179"/>
    </row>
    <row r="3737" spans="2:13" x14ac:dyDescent="0.2">
      <c r="B3737" s="317"/>
      <c r="C3737" s="317"/>
      <c r="D3737" s="317"/>
      <c r="E3737" s="317"/>
      <c r="F3737" s="317"/>
      <c r="G3737" s="317"/>
      <c r="H3737" s="317"/>
      <c r="I3737" s="317"/>
      <c r="J3737" s="317"/>
      <c r="K3737" s="317"/>
      <c r="L3737" s="179"/>
      <c r="M3737" s="179"/>
    </row>
    <row r="3738" spans="2:13" x14ac:dyDescent="0.2">
      <c r="B3738" s="317"/>
      <c r="C3738" s="317"/>
      <c r="D3738" s="317"/>
      <c r="E3738" s="317"/>
      <c r="F3738" s="317"/>
      <c r="G3738" s="317"/>
      <c r="H3738" s="317"/>
      <c r="I3738" s="317"/>
      <c r="J3738" s="317"/>
      <c r="K3738" s="317"/>
      <c r="L3738" s="179"/>
      <c r="M3738" s="179"/>
    </row>
    <row r="3739" spans="2:13" x14ac:dyDescent="0.2">
      <c r="B3739" s="317"/>
      <c r="C3739" s="317"/>
      <c r="D3739" s="317"/>
      <c r="E3739" s="317"/>
      <c r="F3739" s="317"/>
      <c r="G3739" s="317"/>
      <c r="H3739" s="317"/>
      <c r="I3739" s="317"/>
      <c r="J3739" s="317"/>
      <c r="K3739" s="317"/>
      <c r="L3739" s="179"/>
      <c r="M3739" s="179"/>
    </row>
    <row r="3740" spans="2:13" x14ac:dyDescent="0.2">
      <c r="B3740" s="317"/>
      <c r="C3740" s="317"/>
      <c r="D3740" s="317"/>
      <c r="E3740" s="317"/>
      <c r="F3740" s="317"/>
      <c r="G3740" s="317"/>
      <c r="H3740" s="317"/>
      <c r="I3740" s="317"/>
      <c r="J3740" s="317"/>
      <c r="K3740" s="317"/>
      <c r="L3740" s="179"/>
      <c r="M3740" s="179"/>
    </row>
    <row r="3741" spans="2:13" x14ac:dyDescent="0.2">
      <c r="B3741" s="317"/>
      <c r="C3741" s="317"/>
      <c r="D3741" s="317"/>
      <c r="E3741" s="317"/>
      <c r="F3741" s="317"/>
      <c r="G3741" s="317"/>
      <c r="H3741" s="317"/>
      <c r="I3741" s="317"/>
      <c r="J3741" s="317"/>
      <c r="K3741" s="317"/>
      <c r="L3741" s="179"/>
      <c r="M3741" s="179"/>
    </row>
    <row r="3742" spans="2:13" x14ac:dyDescent="0.2">
      <c r="B3742" s="317"/>
      <c r="C3742" s="317"/>
      <c r="D3742" s="317"/>
      <c r="E3742" s="317"/>
      <c r="F3742" s="317"/>
      <c r="G3742" s="317"/>
      <c r="H3742" s="317"/>
      <c r="I3742" s="317"/>
      <c r="J3742" s="317"/>
      <c r="K3742" s="317"/>
      <c r="L3742" s="179"/>
      <c r="M3742" s="179"/>
    </row>
    <row r="3743" spans="2:13" x14ac:dyDescent="0.2">
      <c r="B3743" s="317"/>
      <c r="C3743" s="317"/>
      <c r="D3743" s="317"/>
      <c r="E3743" s="317"/>
      <c r="F3743" s="317"/>
      <c r="G3743" s="317"/>
      <c r="H3743" s="317"/>
      <c r="I3743" s="317"/>
      <c r="J3743" s="317"/>
      <c r="K3743" s="317"/>
      <c r="L3743" s="179"/>
      <c r="M3743" s="179"/>
    </row>
    <row r="3744" spans="2:13" x14ac:dyDescent="0.2">
      <c r="B3744" s="317"/>
      <c r="C3744" s="317"/>
      <c r="D3744" s="317"/>
      <c r="E3744" s="317"/>
      <c r="F3744" s="317"/>
      <c r="G3744" s="317"/>
      <c r="H3744" s="317"/>
      <c r="I3744" s="317"/>
      <c r="J3744" s="317"/>
      <c r="K3744" s="317"/>
      <c r="L3744" s="179"/>
      <c r="M3744" s="179"/>
    </row>
    <row r="3745" spans="2:13" x14ac:dyDescent="0.2">
      <c r="B3745" s="317"/>
      <c r="C3745" s="317"/>
      <c r="D3745" s="317"/>
      <c r="E3745" s="317"/>
      <c r="F3745" s="317"/>
      <c r="G3745" s="317"/>
      <c r="H3745" s="317"/>
      <c r="I3745" s="317"/>
      <c r="J3745" s="317"/>
      <c r="K3745" s="317"/>
      <c r="L3745" s="179"/>
      <c r="M3745" s="179"/>
    </row>
    <row r="3746" spans="2:13" x14ac:dyDescent="0.2">
      <c r="B3746" s="317"/>
      <c r="C3746" s="317"/>
      <c r="D3746" s="317"/>
      <c r="E3746" s="317"/>
      <c r="F3746" s="317"/>
      <c r="G3746" s="317"/>
      <c r="H3746" s="317"/>
      <c r="I3746" s="317"/>
      <c r="J3746" s="317"/>
      <c r="K3746" s="317"/>
      <c r="L3746" s="179"/>
      <c r="M3746" s="179"/>
    </row>
    <row r="3747" spans="2:13" x14ac:dyDescent="0.2">
      <c r="B3747" s="317"/>
      <c r="C3747" s="317"/>
      <c r="D3747" s="317"/>
      <c r="E3747" s="317"/>
      <c r="F3747" s="317"/>
      <c r="G3747" s="317"/>
      <c r="H3747" s="317"/>
      <c r="I3747" s="317"/>
      <c r="J3747" s="317"/>
      <c r="K3747" s="317"/>
      <c r="L3747" s="179"/>
      <c r="M3747" s="179"/>
    </row>
    <row r="3748" spans="2:13" x14ac:dyDescent="0.2">
      <c r="B3748" s="317"/>
      <c r="C3748" s="317"/>
      <c r="D3748" s="317"/>
      <c r="E3748" s="317"/>
      <c r="F3748" s="317"/>
      <c r="G3748" s="317"/>
      <c r="H3748" s="317"/>
      <c r="I3748" s="317"/>
      <c r="J3748" s="317"/>
      <c r="K3748" s="317"/>
      <c r="L3748" s="179"/>
      <c r="M3748" s="179"/>
    </row>
    <row r="3749" spans="2:13" x14ac:dyDescent="0.2">
      <c r="B3749" s="317"/>
      <c r="C3749" s="317"/>
      <c r="D3749" s="317"/>
      <c r="E3749" s="317"/>
      <c r="F3749" s="317"/>
      <c r="G3749" s="317"/>
      <c r="H3749" s="317"/>
      <c r="I3749" s="317"/>
      <c r="J3749" s="317"/>
      <c r="K3749" s="317"/>
      <c r="L3749" s="179"/>
      <c r="M3749" s="179"/>
    </row>
    <row r="3750" spans="2:13" x14ac:dyDescent="0.2">
      <c r="B3750" s="317"/>
      <c r="C3750" s="317"/>
      <c r="D3750" s="317"/>
      <c r="E3750" s="317"/>
      <c r="F3750" s="317"/>
      <c r="G3750" s="317"/>
      <c r="H3750" s="317"/>
      <c r="I3750" s="317"/>
      <c r="J3750" s="317"/>
      <c r="K3750" s="317"/>
      <c r="L3750" s="179"/>
      <c r="M3750" s="179"/>
    </row>
    <row r="3751" spans="2:13" x14ac:dyDescent="0.2">
      <c r="B3751" s="317"/>
      <c r="C3751" s="317"/>
      <c r="D3751" s="317"/>
      <c r="E3751" s="317"/>
      <c r="F3751" s="317"/>
      <c r="G3751" s="317"/>
      <c r="H3751" s="317"/>
      <c r="I3751" s="317"/>
      <c r="J3751" s="317"/>
      <c r="K3751" s="317"/>
      <c r="L3751" s="179"/>
      <c r="M3751" s="179"/>
    </row>
    <row r="3752" spans="2:13" x14ac:dyDescent="0.2">
      <c r="B3752" s="317"/>
      <c r="C3752" s="317"/>
      <c r="D3752" s="317"/>
      <c r="E3752" s="317"/>
      <c r="F3752" s="317"/>
      <c r="G3752" s="317"/>
      <c r="H3752" s="317"/>
      <c r="I3752" s="317"/>
      <c r="J3752" s="317"/>
      <c r="K3752" s="317"/>
      <c r="L3752" s="179"/>
      <c r="M3752" s="179"/>
    </row>
    <row r="3753" spans="2:13" x14ac:dyDescent="0.2">
      <c r="B3753" s="317"/>
      <c r="C3753" s="317"/>
      <c r="D3753" s="317"/>
      <c r="E3753" s="317"/>
      <c r="F3753" s="317"/>
      <c r="G3753" s="317"/>
      <c r="H3753" s="317"/>
      <c r="I3753" s="317"/>
      <c r="J3753" s="317"/>
      <c r="K3753" s="317"/>
      <c r="L3753" s="179"/>
      <c r="M3753" s="179"/>
    </row>
    <row r="3754" spans="2:13" x14ac:dyDescent="0.2">
      <c r="B3754" s="317"/>
      <c r="C3754" s="317"/>
      <c r="D3754" s="317"/>
      <c r="E3754" s="317"/>
      <c r="F3754" s="317"/>
      <c r="G3754" s="317"/>
      <c r="H3754" s="317"/>
      <c r="I3754" s="317"/>
      <c r="J3754" s="317"/>
      <c r="K3754" s="317"/>
      <c r="L3754" s="179"/>
      <c r="M3754" s="179"/>
    </row>
    <row r="3755" spans="2:13" x14ac:dyDescent="0.2">
      <c r="B3755" s="317"/>
      <c r="C3755" s="317"/>
      <c r="D3755" s="317"/>
      <c r="E3755" s="317"/>
      <c r="F3755" s="317"/>
      <c r="G3755" s="317"/>
      <c r="H3755" s="317"/>
      <c r="I3755" s="317"/>
      <c r="J3755" s="317"/>
      <c r="K3755" s="317"/>
      <c r="L3755" s="179"/>
      <c r="M3755" s="179"/>
    </row>
    <row r="3756" spans="2:13" x14ac:dyDescent="0.2">
      <c r="B3756" s="317"/>
      <c r="C3756" s="317"/>
      <c r="D3756" s="317"/>
      <c r="E3756" s="317"/>
      <c r="F3756" s="317"/>
      <c r="G3756" s="317"/>
      <c r="H3756" s="317"/>
      <c r="I3756" s="317"/>
      <c r="J3756" s="317"/>
      <c r="K3756" s="317"/>
      <c r="L3756" s="179"/>
      <c r="M3756" s="179"/>
    </row>
    <row r="3757" spans="2:13" x14ac:dyDescent="0.2">
      <c r="B3757" s="317"/>
      <c r="C3757" s="317"/>
      <c r="D3757" s="317"/>
      <c r="E3757" s="317"/>
      <c r="F3757" s="317"/>
      <c r="G3757" s="317"/>
      <c r="H3757" s="317"/>
      <c r="I3757" s="317"/>
      <c r="J3757" s="317"/>
      <c r="K3757" s="317"/>
      <c r="L3757" s="179"/>
      <c r="M3757" s="179"/>
    </row>
    <row r="3758" spans="2:13" x14ac:dyDescent="0.2">
      <c r="B3758" s="317"/>
      <c r="C3758" s="317"/>
      <c r="D3758" s="317"/>
      <c r="E3758" s="317"/>
      <c r="F3758" s="317"/>
      <c r="G3758" s="317"/>
      <c r="H3758" s="317"/>
      <c r="I3758" s="317"/>
      <c r="J3758" s="317"/>
      <c r="K3758" s="317"/>
      <c r="L3758" s="179"/>
      <c r="M3758" s="179"/>
    </row>
    <row r="3759" spans="2:13" x14ac:dyDescent="0.2">
      <c r="B3759" s="317"/>
      <c r="C3759" s="317"/>
      <c r="D3759" s="317"/>
      <c r="E3759" s="317"/>
      <c r="F3759" s="317"/>
      <c r="G3759" s="317"/>
      <c r="H3759" s="317"/>
      <c r="I3759" s="317"/>
      <c r="J3759" s="317"/>
      <c r="K3759" s="317"/>
      <c r="L3759" s="179"/>
      <c r="M3759" s="179"/>
    </row>
    <row r="3760" spans="2:13" x14ac:dyDescent="0.2">
      <c r="B3760" s="317"/>
      <c r="C3760" s="317"/>
      <c r="D3760" s="317"/>
      <c r="E3760" s="317"/>
      <c r="F3760" s="317"/>
      <c r="G3760" s="317"/>
      <c r="H3760" s="317"/>
      <c r="I3760" s="317"/>
      <c r="J3760" s="317"/>
      <c r="K3760" s="317"/>
      <c r="L3760" s="179"/>
      <c r="M3760" s="179"/>
    </row>
    <row r="3761" spans="2:13" x14ac:dyDescent="0.2">
      <c r="B3761" s="317"/>
      <c r="C3761" s="317"/>
      <c r="D3761" s="317"/>
      <c r="E3761" s="317"/>
      <c r="F3761" s="317"/>
      <c r="G3761" s="317"/>
      <c r="H3761" s="317"/>
      <c r="I3761" s="317"/>
      <c r="J3761" s="317"/>
      <c r="K3761" s="317"/>
      <c r="L3761" s="179"/>
      <c r="M3761" s="179"/>
    </row>
    <row r="3762" spans="2:13" x14ac:dyDescent="0.2">
      <c r="B3762" s="317"/>
      <c r="C3762" s="317"/>
      <c r="D3762" s="317"/>
      <c r="E3762" s="317"/>
      <c r="F3762" s="317"/>
      <c r="G3762" s="317"/>
      <c r="H3762" s="317"/>
      <c r="I3762" s="317"/>
      <c r="J3762" s="317"/>
      <c r="K3762" s="317"/>
      <c r="L3762" s="179"/>
      <c r="M3762" s="179"/>
    </row>
    <row r="3763" spans="2:13" x14ac:dyDescent="0.2">
      <c r="B3763" s="317"/>
      <c r="C3763" s="317"/>
      <c r="D3763" s="317"/>
      <c r="E3763" s="317"/>
      <c r="F3763" s="317"/>
      <c r="G3763" s="317"/>
      <c r="H3763" s="317"/>
      <c r="I3763" s="317"/>
      <c r="J3763" s="317"/>
      <c r="K3763" s="317"/>
      <c r="L3763" s="179"/>
      <c r="M3763" s="179"/>
    </row>
    <row r="3764" spans="2:13" x14ac:dyDescent="0.2">
      <c r="B3764" s="317"/>
      <c r="C3764" s="317"/>
      <c r="D3764" s="317"/>
      <c r="E3764" s="317"/>
      <c r="F3764" s="317"/>
      <c r="G3764" s="317"/>
      <c r="H3764" s="317"/>
      <c r="I3764" s="317"/>
      <c r="J3764" s="317"/>
      <c r="K3764" s="317"/>
      <c r="L3764" s="179"/>
      <c r="M3764" s="179"/>
    </row>
    <row r="3765" spans="2:13" x14ac:dyDescent="0.2">
      <c r="B3765" s="317"/>
      <c r="C3765" s="317"/>
      <c r="D3765" s="317"/>
      <c r="E3765" s="317"/>
      <c r="F3765" s="317"/>
      <c r="G3765" s="317"/>
      <c r="H3765" s="317"/>
      <c r="I3765" s="317"/>
      <c r="J3765" s="317"/>
      <c r="K3765" s="317"/>
      <c r="L3765" s="179"/>
      <c r="M3765" s="179"/>
    </row>
    <row r="3766" spans="2:13" x14ac:dyDescent="0.2">
      <c r="B3766" s="317"/>
      <c r="C3766" s="317"/>
      <c r="D3766" s="317"/>
      <c r="E3766" s="317"/>
      <c r="F3766" s="317"/>
      <c r="G3766" s="317"/>
      <c r="H3766" s="317"/>
      <c r="I3766" s="317"/>
      <c r="J3766" s="317"/>
      <c r="K3766" s="317"/>
      <c r="L3766" s="179"/>
      <c r="M3766" s="179"/>
    </row>
    <row r="3767" spans="2:13" x14ac:dyDescent="0.2">
      <c r="B3767" s="317"/>
      <c r="C3767" s="317"/>
      <c r="D3767" s="317"/>
      <c r="E3767" s="317"/>
      <c r="F3767" s="317"/>
      <c r="G3767" s="317"/>
      <c r="H3767" s="317"/>
      <c r="I3767" s="317"/>
      <c r="J3767" s="317"/>
      <c r="K3767" s="317"/>
      <c r="L3767" s="179"/>
      <c r="M3767" s="179"/>
    </row>
    <row r="3768" spans="2:13" x14ac:dyDescent="0.2">
      <c r="B3768" s="317"/>
      <c r="C3768" s="317"/>
      <c r="D3768" s="317"/>
      <c r="E3768" s="317"/>
      <c r="F3768" s="317"/>
      <c r="G3768" s="317"/>
      <c r="H3768" s="317"/>
      <c r="I3768" s="317"/>
      <c r="J3768" s="317"/>
      <c r="K3768" s="317"/>
      <c r="L3768" s="179"/>
      <c r="M3768" s="179"/>
    </row>
    <row r="3769" spans="2:13" x14ac:dyDescent="0.2">
      <c r="B3769" s="317"/>
      <c r="C3769" s="317"/>
      <c r="D3769" s="317"/>
      <c r="E3769" s="317"/>
      <c r="F3769" s="317"/>
      <c r="G3769" s="317"/>
      <c r="H3769" s="317"/>
      <c r="I3769" s="317"/>
      <c r="J3769" s="317"/>
      <c r="K3769" s="317"/>
      <c r="L3769" s="179"/>
      <c r="M3769" s="179"/>
    </row>
    <row r="3770" spans="2:13" x14ac:dyDescent="0.2">
      <c r="B3770" s="317"/>
      <c r="C3770" s="317"/>
      <c r="D3770" s="317"/>
      <c r="E3770" s="317"/>
      <c r="F3770" s="317"/>
      <c r="G3770" s="317"/>
      <c r="H3770" s="317"/>
      <c r="I3770" s="317"/>
      <c r="J3770" s="317"/>
      <c r="K3770" s="317"/>
      <c r="L3770" s="179"/>
      <c r="M3770" s="179"/>
    </row>
    <row r="3771" spans="2:13" x14ac:dyDescent="0.2">
      <c r="B3771" s="317"/>
      <c r="C3771" s="317"/>
      <c r="D3771" s="317"/>
      <c r="E3771" s="317"/>
      <c r="F3771" s="317"/>
      <c r="G3771" s="317"/>
      <c r="H3771" s="317"/>
      <c r="I3771" s="317"/>
      <c r="J3771" s="317"/>
      <c r="K3771" s="317"/>
      <c r="L3771" s="179"/>
      <c r="M3771" s="179"/>
    </row>
    <row r="3772" spans="2:13" x14ac:dyDescent="0.2">
      <c r="B3772" s="317"/>
      <c r="C3772" s="317"/>
      <c r="D3772" s="317"/>
      <c r="E3772" s="317"/>
      <c r="F3772" s="317"/>
      <c r="G3772" s="317"/>
      <c r="H3772" s="317"/>
      <c r="I3772" s="317"/>
      <c r="J3772" s="317"/>
      <c r="K3772" s="317"/>
      <c r="L3772" s="179"/>
      <c r="M3772" s="179"/>
    </row>
    <row r="3773" spans="2:13" x14ac:dyDescent="0.2">
      <c r="B3773" s="317"/>
      <c r="C3773" s="317"/>
      <c r="D3773" s="317"/>
      <c r="E3773" s="317"/>
      <c r="F3773" s="317"/>
      <c r="G3773" s="317"/>
      <c r="H3773" s="317"/>
      <c r="I3773" s="317"/>
      <c r="J3773" s="317"/>
      <c r="K3773" s="317"/>
      <c r="L3773" s="179"/>
      <c r="M3773" s="179"/>
    </row>
    <row r="3774" spans="2:13" x14ac:dyDescent="0.2">
      <c r="B3774" s="317"/>
      <c r="C3774" s="317"/>
      <c r="D3774" s="317"/>
      <c r="E3774" s="317"/>
      <c r="F3774" s="317"/>
      <c r="G3774" s="317"/>
      <c r="H3774" s="317"/>
      <c r="I3774" s="317"/>
      <c r="J3774" s="317"/>
      <c r="K3774" s="317"/>
      <c r="L3774" s="179"/>
      <c r="M3774" s="179"/>
    </row>
    <row r="3775" spans="2:13" x14ac:dyDescent="0.2">
      <c r="B3775" s="317"/>
      <c r="C3775" s="317"/>
      <c r="D3775" s="317"/>
      <c r="E3775" s="317"/>
      <c r="F3775" s="317"/>
      <c r="G3775" s="317"/>
      <c r="H3775" s="317"/>
      <c r="I3775" s="317"/>
      <c r="J3775" s="317"/>
      <c r="K3775" s="317"/>
      <c r="L3775" s="179"/>
      <c r="M3775" s="179"/>
    </row>
    <row r="3776" spans="2:13" x14ac:dyDescent="0.2">
      <c r="B3776" s="317"/>
      <c r="C3776" s="317"/>
      <c r="D3776" s="317"/>
      <c r="E3776" s="317"/>
      <c r="F3776" s="317"/>
      <c r="G3776" s="317"/>
      <c r="H3776" s="317"/>
      <c r="I3776" s="317"/>
      <c r="J3776" s="317"/>
      <c r="K3776" s="317"/>
      <c r="L3776" s="179"/>
      <c r="M3776" s="179"/>
    </row>
    <row r="3777" spans="2:13" x14ac:dyDescent="0.2">
      <c r="B3777" s="317"/>
      <c r="C3777" s="317"/>
      <c r="D3777" s="317"/>
      <c r="E3777" s="317"/>
      <c r="F3777" s="317"/>
      <c r="G3777" s="317"/>
      <c r="H3777" s="317"/>
      <c r="I3777" s="317"/>
      <c r="J3777" s="317"/>
      <c r="K3777" s="317"/>
      <c r="L3777" s="179"/>
      <c r="M3777" s="179"/>
    </row>
    <row r="3778" spans="2:13" x14ac:dyDescent="0.2">
      <c r="B3778" s="317"/>
      <c r="C3778" s="317"/>
      <c r="D3778" s="317"/>
      <c r="E3778" s="317"/>
      <c r="F3778" s="317"/>
      <c r="G3778" s="317"/>
      <c r="H3778" s="317"/>
      <c r="I3778" s="317"/>
      <c r="J3778" s="317"/>
      <c r="K3778" s="317"/>
      <c r="L3778" s="179"/>
      <c r="M3778" s="179"/>
    </row>
    <row r="3779" spans="2:13" x14ac:dyDescent="0.2">
      <c r="B3779" s="317"/>
      <c r="C3779" s="317"/>
      <c r="D3779" s="317"/>
      <c r="E3779" s="317"/>
      <c r="F3779" s="317"/>
      <c r="G3779" s="317"/>
      <c r="H3779" s="317"/>
      <c r="I3779" s="317"/>
      <c r="J3779" s="317"/>
      <c r="K3779" s="317"/>
      <c r="L3779" s="179"/>
      <c r="M3779" s="179"/>
    </row>
    <row r="3780" spans="2:13" x14ac:dyDescent="0.2">
      <c r="B3780" s="317"/>
      <c r="C3780" s="317"/>
      <c r="D3780" s="317"/>
      <c r="E3780" s="317"/>
      <c r="F3780" s="317"/>
      <c r="G3780" s="317"/>
      <c r="H3780" s="317"/>
      <c r="I3780" s="317"/>
      <c r="J3780" s="317"/>
      <c r="K3780" s="317"/>
      <c r="L3780" s="179"/>
      <c r="M3780" s="179"/>
    </row>
    <row r="3781" spans="2:13" x14ac:dyDescent="0.2">
      <c r="B3781" s="317"/>
      <c r="C3781" s="317"/>
      <c r="D3781" s="317"/>
      <c r="E3781" s="317"/>
      <c r="F3781" s="317"/>
      <c r="G3781" s="317"/>
      <c r="H3781" s="317"/>
      <c r="I3781" s="317"/>
      <c r="J3781" s="317"/>
      <c r="K3781" s="317"/>
      <c r="L3781" s="179"/>
      <c r="M3781" s="179"/>
    </row>
    <row r="3782" spans="2:13" x14ac:dyDescent="0.2">
      <c r="B3782" s="317"/>
      <c r="C3782" s="317"/>
      <c r="D3782" s="317"/>
      <c r="E3782" s="317"/>
      <c r="F3782" s="317"/>
      <c r="G3782" s="317"/>
      <c r="H3782" s="317"/>
      <c r="I3782" s="317"/>
      <c r="J3782" s="317"/>
      <c r="K3782" s="317"/>
      <c r="L3782" s="179"/>
      <c r="M3782" s="179"/>
    </row>
    <row r="3783" spans="2:13" x14ac:dyDescent="0.2">
      <c r="B3783" s="317"/>
      <c r="C3783" s="317"/>
      <c r="D3783" s="317"/>
      <c r="E3783" s="317"/>
      <c r="F3783" s="317"/>
      <c r="G3783" s="317"/>
      <c r="H3783" s="317"/>
      <c r="I3783" s="317"/>
      <c r="J3783" s="317"/>
      <c r="K3783" s="317"/>
      <c r="L3783" s="179"/>
      <c r="M3783" s="179"/>
    </row>
    <row r="3784" spans="2:13" x14ac:dyDescent="0.2">
      <c r="B3784" s="317"/>
      <c r="C3784" s="317"/>
      <c r="D3784" s="317"/>
      <c r="E3784" s="317"/>
      <c r="F3784" s="317"/>
      <c r="G3784" s="317"/>
      <c r="H3784" s="317"/>
      <c r="I3784" s="317"/>
      <c r="J3784" s="317"/>
      <c r="K3784" s="317"/>
      <c r="L3784" s="179"/>
      <c r="M3784" s="179"/>
    </row>
    <row r="3785" spans="2:13" x14ac:dyDescent="0.2">
      <c r="B3785" s="317"/>
      <c r="C3785" s="317"/>
      <c r="D3785" s="317"/>
      <c r="E3785" s="317"/>
      <c r="F3785" s="317"/>
      <c r="G3785" s="317"/>
      <c r="H3785" s="317"/>
      <c r="I3785" s="317"/>
      <c r="J3785" s="317"/>
      <c r="K3785" s="317"/>
      <c r="L3785" s="179"/>
      <c r="M3785" s="179"/>
    </row>
    <row r="3786" spans="2:13" x14ac:dyDescent="0.2">
      <c r="B3786" s="317"/>
      <c r="C3786" s="317"/>
      <c r="D3786" s="317"/>
      <c r="E3786" s="317"/>
      <c r="F3786" s="317"/>
      <c r="G3786" s="317"/>
      <c r="H3786" s="317"/>
      <c r="I3786" s="317"/>
      <c r="J3786" s="317"/>
      <c r="K3786" s="317"/>
      <c r="L3786" s="179"/>
      <c r="M3786" s="179"/>
    </row>
    <row r="3787" spans="2:13" x14ac:dyDescent="0.2">
      <c r="B3787" s="317"/>
      <c r="C3787" s="317"/>
      <c r="D3787" s="317"/>
      <c r="E3787" s="317"/>
      <c r="F3787" s="317"/>
      <c r="G3787" s="317"/>
      <c r="H3787" s="317"/>
      <c r="I3787" s="317"/>
      <c r="J3787" s="317"/>
      <c r="K3787" s="317"/>
      <c r="L3787" s="179"/>
      <c r="M3787" s="179"/>
    </row>
    <row r="3788" spans="2:13" x14ac:dyDescent="0.2">
      <c r="B3788" s="317"/>
      <c r="C3788" s="317"/>
      <c r="D3788" s="317"/>
      <c r="E3788" s="317"/>
      <c r="F3788" s="317"/>
      <c r="G3788" s="317"/>
      <c r="H3788" s="317"/>
      <c r="I3788" s="317"/>
      <c r="J3788" s="317"/>
      <c r="K3788" s="317"/>
      <c r="L3788" s="179"/>
      <c r="M3788" s="179"/>
    </row>
    <row r="3789" spans="2:13" x14ac:dyDescent="0.2">
      <c r="B3789" s="317"/>
      <c r="C3789" s="317"/>
      <c r="D3789" s="317"/>
      <c r="E3789" s="317"/>
      <c r="F3789" s="317"/>
      <c r="G3789" s="317"/>
      <c r="H3789" s="317"/>
      <c r="I3789" s="317"/>
      <c r="J3789" s="317"/>
      <c r="K3789" s="317"/>
      <c r="L3789" s="179"/>
      <c r="M3789" s="179"/>
    </row>
    <row r="3790" spans="2:13" x14ac:dyDescent="0.2">
      <c r="B3790" s="317"/>
      <c r="C3790" s="317"/>
      <c r="D3790" s="317"/>
      <c r="E3790" s="317"/>
      <c r="F3790" s="317"/>
      <c r="G3790" s="317"/>
      <c r="H3790" s="317"/>
      <c r="I3790" s="317"/>
      <c r="J3790" s="317"/>
      <c r="K3790" s="317"/>
      <c r="L3790" s="179"/>
      <c r="M3790" s="179"/>
    </row>
    <row r="3791" spans="2:13" x14ac:dyDescent="0.2">
      <c r="B3791" s="317"/>
      <c r="C3791" s="317"/>
      <c r="D3791" s="317"/>
      <c r="E3791" s="317"/>
      <c r="F3791" s="317"/>
      <c r="G3791" s="317"/>
      <c r="H3791" s="317"/>
      <c r="I3791" s="317"/>
      <c r="J3791" s="317"/>
      <c r="K3791" s="317"/>
      <c r="L3791" s="179"/>
      <c r="M3791" s="179"/>
    </row>
    <row r="3792" spans="2:13" x14ac:dyDescent="0.2">
      <c r="B3792" s="317"/>
      <c r="C3792" s="317"/>
      <c r="D3792" s="317"/>
      <c r="E3792" s="317"/>
      <c r="F3792" s="317"/>
      <c r="G3792" s="317"/>
      <c r="H3792" s="317"/>
      <c r="I3792" s="317"/>
      <c r="J3792" s="317"/>
      <c r="K3792" s="317"/>
      <c r="L3792" s="179"/>
      <c r="M3792" s="179"/>
    </row>
    <row r="3793" spans="2:13" x14ac:dyDescent="0.2">
      <c r="B3793" s="317"/>
      <c r="C3793" s="317"/>
      <c r="D3793" s="317"/>
      <c r="E3793" s="317"/>
      <c r="F3793" s="317"/>
      <c r="G3793" s="317"/>
      <c r="H3793" s="317"/>
      <c r="I3793" s="317"/>
      <c r="J3793" s="317"/>
      <c r="K3793" s="317"/>
      <c r="L3793" s="179"/>
      <c r="M3793" s="179"/>
    </row>
    <row r="3794" spans="2:13" x14ac:dyDescent="0.2">
      <c r="B3794" s="317"/>
      <c r="C3794" s="317"/>
      <c r="D3794" s="317"/>
      <c r="E3794" s="317"/>
      <c r="F3794" s="317"/>
      <c r="G3794" s="317"/>
      <c r="H3794" s="317"/>
      <c r="I3794" s="317"/>
      <c r="J3794" s="317"/>
      <c r="K3794" s="317"/>
      <c r="L3794" s="179"/>
      <c r="M3794" s="179"/>
    </row>
    <row r="3795" spans="2:13" x14ac:dyDescent="0.2">
      <c r="B3795" s="317"/>
      <c r="C3795" s="317"/>
      <c r="D3795" s="317"/>
      <c r="E3795" s="317"/>
      <c r="F3795" s="317"/>
      <c r="G3795" s="317"/>
      <c r="H3795" s="317"/>
      <c r="I3795" s="317"/>
      <c r="J3795" s="317"/>
      <c r="K3795" s="317"/>
      <c r="L3795" s="179"/>
      <c r="M3795" s="179"/>
    </row>
    <row r="3796" spans="2:13" x14ac:dyDescent="0.2">
      <c r="B3796" s="317"/>
      <c r="C3796" s="317"/>
      <c r="D3796" s="317"/>
      <c r="E3796" s="317"/>
      <c r="F3796" s="317"/>
      <c r="G3796" s="317"/>
      <c r="H3796" s="317"/>
      <c r="I3796" s="317"/>
      <c r="J3796" s="317"/>
      <c r="K3796" s="317"/>
      <c r="L3796" s="179"/>
      <c r="M3796" s="179"/>
    </row>
    <row r="3797" spans="2:13" x14ac:dyDescent="0.2">
      <c r="B3797" s="317"/>
      <c r="C3797" s="317"/>
      <c r="D3797" s="317"/>
      <c r="E3797" s="317"/>
      <c r="F3797" s="317"/>
      <c r="G3797" s="317"/>
      <c r="H3797" s="317"/>
      <c r="I3797" s="317"/>
      <c r="J3797" s="317"/>
      <c r="K3797" s="317"/>
      <c r="L3797" s="179"/>
      <c r="M3797" s="179"/>
    </row>
    <row r="3798" spans="2:13" x14ac:dyDescent="0.2">
      <c r="B3798" s="317"/>
      <c r="C3798" s="317"/>
      <c r="D3798" s="317"/>
      <c r="E3798" s="317"/>
      <c r="F3798" s="317"/>
      <c r="G3798" s="317"/>
      <c r="H3798" s="317"/>
      <c r="I3798" s="317"/>
      <c r="J3798" s="317"/>
      <c r="K3798" s="317"/>
      <c r="L3798" s="179"/>
      <c r="M3798" s="179"/>
    </row>
    <row r="3799" spans="2:13" x14ac:dyDescent="0.2">
      <c r="B3799" s="317"/>
      <c r="C3799" s="317"/>
      <c r="D3799" s="317"/>
      <c r="E3799" s="317"/>
      <c r="F3799" s="317"/>
      <c r="G3799" s="317"/>
      <c r="H3799" s="317"/>
      <c r="I3799" s="317"/>
      <c r="J3799" s="317"/>
      <c r="K3799" s="317"/>
      <c r="L3799" s="179"/>
      <c r="M3799" s="179"/>
    </row>
    <row r="3800" spans="2:13" x14ac:dyDescent="0.2">
      <c r="B3800" s="317"/>
      <c r="C3800" s="317"/>
      <c r="D3800" s="317"/>
      <c r="E3800" s="317"/>
      <c r="F3800" s="317"/>
      <c r="G3800" s="317"/>
      <c r="H3800" s="317"/>
      <c r="I3800" s="317"/>
      <c r="J3800" s="317"/>
      <c r="K3800" s="317"/>
      <c r="L3800" s="179"/>
      <c r="M3800" s="179"/>
    </row>
    <row r="3801" spans="2:13" x14ac:dyDescent="0.2">
      <c r="B3801" s="317"/>
      <c r="C3801" s="317"/>
      <c r="D3801" s="317"/>
      <c r="E3801" s="317"/>
      <c r="F3801" s="317"/>
      <c r="G3801" s="317"/>
      <c r="H3801" s="317"/>
      <c r="I3801" s="317"/>
      <c r="J3801" s="317"/>
      <c r="K3801" s="317"/>
      <c r="L3801" s="179"/>
      <c r="M3801" s="179"/>
    </row>
    <row r="3802" spans="2:13" x14ac:dyDescent="0.2">
      <c r="B3802" s="317"/>
      <c r="C3802" s="317"/>
      <c r="D3802" s="317"/>
      <c r="E3802" s="317"/>
      <c r="F3802" s="317"/>
      <c r="G3802" s="317"/>
      <c r="H3802" s="317"/>
      <c r="I3802" s="317"/>
      <c r="J3802" s="317"/>
      <c r="K3802" s="317"/>
      <c r="L3802" s="179"/>
      <c r="M3802" s="179"/>
    </row>
    <row r="3803" spans="2:13" x14ac:dyDescent="0.2">
      <c r="B3803" s="317"/>
      <c r="C3803" s="317"/>
      <c r="D3803" s="317"/>
      <c r="E3803" s="317"/>
      <c r="F3803" s="317"/>
      <c r="G3803" s="317"/>
      <c r="H3803" s="317"/>
      <c r="I3803" s="317"/>
      <c r="J3803" s="317"/>
      <c r="K3803" s="317"/>
      <c r="L3803" s="179"/>
      <c r="M3803" s="179"/>
    </row>
    <row r="3804" spans="2:13" x14ac:dyDescent="0.2">
      <c r="B3804" s="317"/>
      <c r="C3804" s="317"/>
      <c r="D3804" s="317"/>
      <c r="E3804" s="317"/>
      <c r="F3804" s="317"/>
      <c r="G3804" s="317"/>
      <c r="H3804" s="317"/>
      <c r="I3804" s="317"/>
      <c r="J3804" s="317"/>
      <c r="K3804" s="317"/>
      <c r="L3804" s="179"/>
      <c r="M3804" s="179"/>
    </row>
    <row r="3805" spans="2:13" x14ac:dyDescent="0.2">
      <c r="B3805" s="317"/>
      <c r="C3805" s="317"/>
      <c r="D3805" s="317"/>
      <c r="E3805" s="317"/>
      <c r="F3805" s="317"/>
      <c r="G3805" s="317"/>
      <c r="H3805" s="317"/>
      <c r="I3805" s="317"/>
      <c r="J3805" s="317"/>
      <c r="K3805" s="317"/>
      <c r="L3805" s="179"/>
      <c r="M3805" s="179"/>
    </row>
    <row r="3806" spans="2:13" x14ac:dyDescent="0.2">
      <c r="B3806" s="317"/>
      <c r="C3806" s="317"/>
      <c r="D3806" s="317"/>
      <c r="E3806" s="317"/>
      <c r="F3806" s="317"/>
      <c r="G3806" s="317"/>
      <c r="H3806" s="317"/>
      <c r="I3806" s="317"/>
      <c r="J3806" s="317"/>
      <c r="K3806" s="317"/>
      <c r="L3806" s="179"/>
      <c r="M3806" s="179"/>
    </row>
    <row r="3807" spans="2:13" x14ac:dyDescent="0.2">
      <c r="B3807" s="317"/>
      <c r="C3807" s="317"/>
      <c r="D3807" s="317"/>
      <c r="E3807" s="317"/>
      <c r="F3807" s="317"/>
      <c r="G3807" s="317"/>
      <c r="H3807" s="317"/>
      <c r="I3807" s="317"/>
      <c r="J3807" s="317"/>
      <c r="K3807" s="317"/>
      <c r="L3807" s="179"/>
      <c r="M3807" s="179"/>
    </row>
    <row r="3808" spans="2:13" x14ac:dyDescent="0.2">
      <c r="B3808" s="317"/>
      <c r="C3808" s="317"/>
      <c r="D3808" s="317"/>
      <c r="E3808" s="317"/>
      <c r="F3808" s="317"/>
      <c r="G3808" s="317"/>
      <c r="H3808" s="317"/>
      <c r="I3808" s="317"/>
      <c r="J3808" s="317"/>
      <c r="K3808" s="317"/>
      <c r="L3808" s="179"/>
      <c r="M3808" s="179"/>
    </row>
    <row r="3809" spans="2:13" x14ac:dyDescent="0.2">
      <c r="B3809" s="317"/>
      <c r="C3809" s="317"/>
      <c r="D3809" s="317"/>
      <c r="E3809" s="317"/>
      <c r="F3809" s="317"/>
      <c r="G3809" s="317"/>
      <c r="H3809" s="317"/>
      <c r="I3809" s="317"/>
      <c r="J3809" s="317"/>
      <c r="K3809" s="317"/>
      <c r="L3809" s="179"/>
      <c r="M3809" s="179"/>
    </row>
    <row r="3810" spans="2:13" x14ac:dyDescent="0.2">
      <c r="B3810" s="317"/>
      <c r="C3810" s="317"/>
      <c r="D3810" s="317"/>
      <c r="E3810" s="317"/>
      <c r="F3810" s="317"/>
      <c r="G3810" s="317"/>
      <c r="H3810" s="317"/>
      <c r="I3810" s="317"/>
      <c r="J3810" s="317"/>
      <c r="K3810" s="317"/>
      <c r="L3810" s="179"/>
      <c r="M3810" s="179"/>
    </row>
    <row r="3811" spans="2:13" x14ac:dyDescent="0.2">
      <c r="B3811" s="317"/>
      <c r="C3811" s="317"/>
      <c r="D3811" s="317"/>
      <c r="E3811" s="317"/>
      <c r="F3811" s="317"/>
      <c r="G3811" s="317"/>
      <c r="H3811" s="317"/>
      <c r="I3811" s="317"/>
      <c r="J3811" s="317"/>
      <c r="K3811" s="317"/>
      <c r="L3811" s="179"/>
      <c r="M3811" s="179"/>
    </row>
    <row r="3812" spans="2:13" x14ac:dyDescent="0.2">
      <c r="B3812" s="317"/>
      <c r="C3812" s="317"/>
      <c r="D3812" s="317"/>
      <c r="E3812" s="317"/>
      <c r="F3812" s="317"/>
      <c r="G3812" s="317"/>
      <c r="H3812" s="317"/>
      <c r="I3812" s="317"/>
      <c r="J3812" s="317"/>
      <c r="K3812" s="317"/>
      <c r="L3812" s="179"/>
      <c r="M3812" s="179"/>
    </row>
    <row r="3813" spans="2:13" x14ac:dyDescent="0.2">
      <c r="B3813" s="317"/>
      <c r="C3813" s="317"/>
      <c r="D3813" s="317"/>
      <c r="E3813" s="317"/>
      <c r="F3813" s="317"/>
      <c r="G3813" s="317"/>
      <c r="H3813" s="317"/>
      <c r="I3813" s="317"/>
      <c r="J3813" s="317"/>
      <c r="K3813" s="317"/>
      <c r="L3813" s="179"/>
      <c r="M3813" s="179"/>
    </row>
    <row r="3814" spans="2:13" x14ac:dyDescent="0.2">
      <c r="B3814" s="317"/>
      <c r="C3814" s="317"/>
      <c r="D3814" s="317"/>
      <c r="E3814" s="317"/>
      <c r="F3814" s="317"/>
      <c r="G3814" s="317"/>
      <c r="H3814" s="317"/>
      <c r="I3814" s="317"/>
      <c r="J3814" s="317"/>
      <c r="K3814" s="317"/>
      <c r="L3814" s="179"/>
      <c r="M3814" s="179"/>
    </row>
    <row r="3815" spans="2:13" x14ac:dyDescent="0.2">
      <c r="B3815" s="317"/>
      <c r="C3815" s="317"/>
      <c r="D3815" s="317"/>
      <c r="E3815" s="317"/>
      <c r="F3815" s="317"/>
      <c r="G3815" s="317"/>
      <c r="H3815" s="317"/>
      <c r="I3815" s="317"/>
      <c r="J3815" s="317"/>
      <c r="K3815" s="317"/>
      <c r="L3815" s="179"/>
      <c r="M3815" s="179"/>
    </row>
    <row r="3816" spans="2:13" x14ac:dyDescent="0.2">
      <c r="B3816" s="317"/>
      <c r="C3816" s="317"/>
      <c r="D3816" s="317"/>
      <c r="E3816" s="317"/>
      <c r="F3816" s="317"/>
      <c r="G3816" s="317"/>
      <c r="H3816" s="317"/>
      <c r="I3816" s="317"/>
      <c r="J3816" s="317"/>
      <c r="K3816" s="317"/>
      <c r="L3816" s="179"/>
      <c r="M3816" s="179"/>
    </row>
    <row r="3817" spans="2:13" x14ac:dyDescent="0.2">
      <c r="B3817" s="317"/>
      <c r="C3817" s="317"/>
      <c r="D3817" s="317"/>
      <c r="E3817" s="317"/>
      <c r="F3817" s="317"/>
      <c r="G3817" s="317"/>
      <c r="H3817" s="317"/>
      <c r="I3817" s="317"/>
      <c r="J3817" s="317"/>
      <c r="K3817" s="317"/>
      <c r="L3817" s="179"/>
      <c r="M3817" s="179"/>
    </row>
    <row r="3818" spans="2:13" x14ac:dyDescent="0.2">
      <c r="B3818" s="317"/>
      <c r="C3818" s="317"/>
      <c r="D3818" s="317"/>
      <c r="E3818" s="317"/>
      <c r="F3818" s="317"/>
      <c r="G3818" s="317"/>
      <c r="H3818" s="317"/>
      <c r="I3818" s="317"/>
      <c r="J3818" s="317"/>
      <c r="K3818" s="317"/>
      <c r="L3818" s="179"/>
      <c r="M3818" s="179"/>
    </row>
    <row r="3819" spans="2:13" x14ac:dyDescent="0.2">
      <c r="B3819" s="317"/>
      <c r="C3819" s="317"/>
      <c r="D3819" s="317"/>
      <c r="E3819" s="317"/>
      <c r="F3819" s="317"/>
      <c r="G3819" s="317"/>
      <c r="H3819" s="317"/>
      <c r="I3819" s="317"/>
      <c r="J3819" s="317"/>
      <c r="K3819" s="317"/>
      <c r="L3819" s="179"/>
      <c r="M3819" s="179"/>
    </row>
    <row r="3820" spans="2:13" x14ac:dyDescent="0.2">
      <c r="B3820" s="317"/>
      <c r="C3820" s="317"/>
      <c r="D3820" s="317"/>
      <c r="E3820" s="317"/>
      <c r="F3820" s="317"/>
      <c r="G3820" s="317"/>
      <c r="H3820" s="317"/>
      <c r="I3820" s="317"/>
      <c r="J3820" s="317"/>
      <c r="K3820" s="317"/>
      <c r="L3820" s="179"/>
      <c r="M3820" s="179"/>
    </row>
    <row r="3821" spans="2:13" x14ac:dyDescent="0.2">
      <c r="B3821" s="317"/>
      <c r="C3821" s="317"/>
      <c r="D3821" s="317"/>
      <c r="E3821" s="317"/>
      <c r="F3821" s="317"/>
      <c r="G3821" s="317"/>
      <c r="H3821" s="317"/>
      <c r="I3821" s="317"/>
      <c r="J3821" s="317"/>
      <c r="K3821" s="317"/>
      <c r="L3821" s="179"/>
      <c r="M3821" s="179"/>
    </row>
    <row r="3822" spans="2:13" x14ac:dyDescent="0.2">
      <c r="B3822" s="317"/>
      <c r="C3822" s="317"/>
      <c r="D3822" s="317"/>
      <c r="E3822" s="317"/>
      <c r="F3822" s="317"/>
      <c r="G3822" s="317"/>
      <c r="H3822" s="317"/>
      <c r="I3822" s="317"/>
      <c r="J3822" s="317"/>
      <c r="K3822" s="317"/>
      <c r="L3822" s="179"/>
      <c r="M3822" s="179"/>
    </row>
    <row r="3823" spans="2:13" x14ac:dyDescent="0.2">
      <c r="B3823" s="317"/>
      <c r="C3823" s="317"/>
      <c r="D3823" s="317"/>
      <c r="E3823" s="317"/>
      <c r="F3823" s="317"/>
      <c r="G3823" s="317"/>
      <c r="H3823" s="317"/>
      <c r="I3823" s="317"/>
      <c r="J3823" s="317"/>
      <c r="K3823" s="317"/>
      <c r="L3823" s="179"/>
      <c r="M3823" s="179"/>
    </row>
    <row r="3824" spans="2:13" x14ac:dyDescent="0.2">
      <c r="B3824" s="317"/>
      <c r="C3824" s="317"/>
      <c r="D3824" s="317"/>
      <c r="E3824" s="317"/>
      <c r="F3824" s="317"/>
      <c r="G3824" s="317"/>
      <c r="H3824" s="317"/>
      <c r="I3824" s="317"/>
      <c r="J3824" s="317"/>
      <c r="K3824" s="317"/>
      <c r="L3824" s="179"/>
      <c r="M3824" s="179"/>
    </row>
    <row r="3825" spans="2:13" x14ac:dyDescent="0.2">
      <c r="B3825" s="317"/>
      <c r="C3825" s="317"/>
      <c r="D3825" s="317"/>
      <c r="E3825" s="317"/>
      <c r="F3825" s="317"/>
      <c r="G3825" s="317"/>
      <c r="H3825" s="317"/>
      <c r="I3825" s="317"/>
      <c r="J3825" s="317"/>
      <c r="K3825" s="317"/>
      <c r="L3825" s="179"/>
      <c r="M3825" s="179"/>
    </row>
    <row r="3826" spans="2:13" x14ac:dyDescent="0.2">
      <c r="B3826" s="317"/>
      <c r="C3826" s="317"/>
      <c r="D3826" s="317"/>
      <c r="E3826" s="317"/>
      <c r="F3826" s="317"/>
      <c r="G3826" s="317"/>
      <c r="H3826" s="317"/>
      <c r="I3826" s="317"/>
      <c r="J3826" s="317"/>
      <c r="K3826" s="317"/>
      <c r="L3826" s="179"/>
      <c r="M3826" s="179"/>
    </row>
    <row r="3827" spans="2:13" x14ac:dyDescent="0.2">
      <c r="B3827" s="317"/>
      <c r="C3827" s="317"/>
      <c r="D3827" s="317"/>
      <c r="E3827" s="317"/>
      <c r="F3827" s="317"/>
      <c r="G3827" s="317"/>
      <c r="H3827" s="317"/>
      <c r="I3827" s="317"/>
      <c r="J3827" s="317"/>
      <c r="K3827" s="317"/>
      <c r="L3827" s="179"/>
      <c r="M3827" s="179"/>
    </row>
    <row r="3828" spans="2:13" x14ac:dyDescent="0.2">
      <c r="B3828" s="317"/>
      <c r="C3828" s="317"/>
      <c r="D3828" s="317"/>
      <c r="E3828" s="317"/>
      <c r="F3828" s="317"/>
      <c r="G3828" s="317"/>
      <c r="H3828" s="317"/>
      <c r="I3828" s="317"/>
      <c r="J3828" s="317"/>
      <c r="K3828" s="317"/>
      <c r="L3828" s="179"/>
      <c r="M3828" s="179"/>
    </row>
    <row r="3829" spans="2:13" x14ac:dyDescent="0.2">
      <c r="B3829" s="317"/>
      <c r="C3829" s="317"/>
      <c r="D3829" s="317"/>
      <c r="E3829" s="317"/>
      <c r="F3829" s="317"/>
      <c r="G3829" s="317"/>
      <c r="H3829" s="317"/>
      <c r="I3829" s="317"/>
      <c r="J3829" s="317"/>
      <c r="K3829" s="317"/>
      <c r="L3829" s="179"/>
      <c r="M3829" s="179"/>
    </row>
    <row r="3830" spans="2:13" x14ac:dyDescent="0.2">
      <c r="B3830" s="317"/>
      <c r="C3830" s="317"/>
      <c r="D3830" s="317"/>
      <c r="E3830" s="317"/>
      <c r="F3830" s="317"/>
      <c r="G3830" s="317"/>
      <c r="H3830" s="317"/>
      <c r="I3830" s="317"/>
      <c r="J3830" s="317"/>
      <c r="K3830" s="317"/>
      <c r="L3830" s="179"/>
      <c r="M3830" s="179"/>
    </row>
    <row r="3831" spans="2:13" x14ac:dyDescent="0.2">
      <c r="B3831" s="317"/>
      <c r="C3831" s="317"/>
      <c r="D3831" s="317"/>
      <c r="E3831" s="317"/>
      <c r="F3831" s="317"/>
      <c r="G3831" s="317"/>
      <c r="H3831" s="317"/>
      <c r="I3831" s="317"/>
      <c r="J3831" s="317"/>
      <c r="K3831" s="317"/>
      <c r="L3831" s="179"/>
      <c r="M3831" s="179"/>
    </row>
    <row r="3832" spans="2:13" x14ac:dyDescent="0.2">
      <c r="B3832" s="317"/>
      <c r="C3832" s="317"/>
      <c r="D3832" s="317"/>
      <c r="E3832" s="317"/>
      <c r="F3832" s="317"/>
      <c r="G3832" s="317"/>
      <c r="H3832" s="317"/>
      <c r="I3832" s="317"/>
      <c r="J3832" s="317"/>
      <c r="K3832" s="317"/>
      <c r="L3832" s="179"/>
      <c r="M3832" s="179"/>
    </row>
    <row r="3833" spans="2:13" x14ac:dyDescent="0.2">
      <c r="B3833" s="317"/>
      <c r="C3833" s="317"/>
      <c r="D3833" s="317"/>
      <c r="E3833" s="317"/>
      <c r="F3833" s="317"/>
      <c r="G3833" s="317"/>
      <c r="H3833" s="317"/>
      <c r="I3833" s="317"/>
      <c r="J3833" s="317"/>
      <c r="K3833" s="317"/>
      <c r="L3833" s="179"/>
      <c r="M3833" s="179"/>
    </row>
    <row r="3834" spans="2:13" x14ac:dyDescent="0.2">
      <c r="B3834" s="317"/>
      <c r="C3834" s="317"/>
      <c r="D3834" s="317"/>
      <c r="E3834" s="317"/>
      <c r="F3834" s="317"/>
      <c r="G3834" s="317"/>
      <c r="H3834" s="317"/>
      <c r="I3834" s="317"/>
      <c r="J3834" s="317"/>
      <c r="K3834" s="317"/>
      <c r="L3834" s="179"/>
      <c r="M3834" s="179"/>
    </row>
    <row r="3835" spans="2:13" x14ac:dyDescent="0.2">
      <c r="B3835" s="317"/>
      <c r="C3835" s="317"/>
      <c r="D3835" s="317"/>
      <c r="E3835" s="317"/>
      <c r="F3835" s="317"/>
      <c r="G3835" s="317"/>
      <c r="H3835" s="317"/>
      <c r="I3835" s="317"/>
      <c r="J3835" s="317"/>
      <c r="K3835" s="317"/>
      <c r="L3835" s="179"/>
      <c r="M3835" s="179"/>
    </row>
    <row r="3836" spans="2:13" x14ac:dyDescent="0.2">
      <c r="B3836" s="317"/>
      <c r="C3836" s="317"/>
      <c r="D3836" s="317"/>
      <c r="E3836" s="317"/>
      <c r="F3836" s="317"/>
      <c r="G3836" s="317"/>
      <c r="H3836" s="317"/>
      <c r="I3836" s="317"/>
      <c r="J3836" s="317"/>
      <c r="K3836" s="317"/>
      <c r="L3836" s="179"/>
      <c r="M3836" s="179"/>
    </row>
    <row r="3837" spans="2:13" x14ac:dyDescent="0.2">
      <c r="B3837" s="317"/>
      <c r="C3837" s="317"/>
      <c r="D3837" s="317"/>
      <c r="E3837" s="317"/>
      <c r="F3837" s="317"/>
      <c r="G3837" s="317"/>
      <c r="H3837" s="317"/>
      <c r="I3837" s="317"/>
      <c r="J3837" s="317"/>
      <c r="K3837" s="317"/>
      <c r="L3837" s="179"/>
      <c r="M3837" s="179"/>
    </row>
    <row r="3838" spans="2:13" x14ac:dyDescent="0.2">
      <c r="B3838" s="317"/>
      <c r="C3838" s="317"/>
      <c r="D3838" s="317"/>
      <c r="E3838" s="317"/>
      <c r="F3838" s="317"/>
      <c r="G3838" s="317"/>
      <c r="H3838" s="317"/>
      <c r="I3838" s="317"/>
      <c r="J3838" s="317"/>
      <c r="K3838" s="317"/>
      <c r="L3838" s="179"/>
      <c r="M3838" s="179"/>
    </row>
    <row r="3839" spans="2:13" x14ac:dyDescent="0.2">
      <c r="B3839" s="317"/>
      <c r="C3839" s="317"/>
      <c r="D3839" s="317"/>
      <c r="E3839" s="317"/>
      <c r="F3839" s="317"/>
      <c r="G3839" s="317"/>
      <c r="H3839" s="317"/>
      <c r="I3839" s="317"/>
      <c r="J3839" s="317"/>
      <c r="K3839" s="317"/>
      <c r="L3839" s="179"/>
      <c r="M3839" s="179"/>
    </row>
    <row r="3840" spans="2:13" x14ac:dyDescent="0.2">
      <c r="B3840" s="317"/>
      <c r="C3840" s="317"/>
      <c r="D3840" s="317"/>
      <c r="E3840" s="317"/>
      <c r="F3840" s="317"/>
      <c r="G3840" s="317"/>
      <c r="H3840" s="317"/>
      <c r="I3840" s="317"/>
      <c r="J3840" s="317"/>
      <c r="K3840" s="317"/>
      <c r="L3840" s="179"/>
      <c r="M3840" s="179"/>
    </row>
    <row r="3841" spans="2:13" x14ac:dyDescent="0.2">
      <c r="B3841" s="317"/>
      <c r="C3841" s="317"/>
      <c r="D3841" s="317"/>
      <c r="E3841" s="317"/>
      <c r="F3841" s="317"/>
      <c r="G3841" s="317"/>
      <c r="H3841" s="317"/>
      <c r="I3841" s="317"/>
      <c r="J3841" s="317"/>
      <c r="K3841" s="317"/>
      <c r="L3841" s="179"/>
      <c r="M3841" s="179"/>
    </row>
    <row r="3842" spans="2:13" x14ac:dyDescent="0.2">
      <c r="B3842" s="317"/>
      <c r="C3842" s="317"/>
      <c r="D3842" s="317"/>
      <c r="E3842" s="317"/>
      <c r="F3842" s="317"/>
      <c r="G3842" s="317"/>
      <c r="H3842" s="317"/>
      <c r="I3842" s="317"/>
      <c r="J3842" s="317"/>
      <c r="K3842" s="317"/>
      <c r="L3842" s="179"/>
      <c r="M3842" s="179"/>
    </row>
    <row r="3843" spans="2:13" x14ac:dyDescent="0.2">
      <c r="B3843" s="317"/>
      <c r="C3843" s="317"/>
      <c r="D3843" s="317"/>
      <c r="E3843" s="317"/>
      <c r="F3843" s="317"/>
      <c r="G3843" s="317"/>
      <c r="H3843" s="317"/>
      <c r="I3843" s="317"/>
      <c r="J3843" s="317"/>
      <c r="K3843" s="317"/>
      <c r="L3843" s="179"/>
      <c r="M3843" s="179"/>
    </row>
    <row r="3844" spans="2:13" x14ac:dyDescent="0.2">
      <c r="B3844" s="317"/>
      <c r="C3844" s="317"/>
      <c r="D3844" s="317"/>
      <c r="E3844" s="317"/>
      <c r="F3844" s="317"/>
      <c r="G3844" s="317"/>
      <c r="H3844" s="317"/>
      <c r="I3844" s="317"/>
      <c r="J3844" s="317"/>
      <c r="K3844" s="317"/>
      <c r="L3844" s="179"/>
      <c r="M3844" s="179"/>
    </row>
    <row r="3845" spans="2:13" x14ac:dyDescent="0.2">
      <c r="B3845" s="317"/>
      <c r="C3845" s="317"/>
      <c r="D3845" s="317"/>
      <c r="E3845" s="317"/>
      <c r="F3845" s="317"/>
      <c r="G3845" s="317"/>
      <c r="H3845" s="317"/>
      <c r="I3845" s="317"/>
      <c r="J3845" s="317"/>
      <c r="K3845" s="317"/>
      <c r="L3845" s="179"/>
      <c r="M3845" s="179"/>
    </row>
    <row r="3846" spans="2:13" x14ac:dyDescent="0.2">
      <c r="B3846" s="317"/>
      <c r="C3846" s="317"/>
      <c r="D3846" s="317"/>
      <c r="E3846" s="317"/>
      <c r="F3846" s="317"/>
      <c r="G3846" s="317"/>
      <c r="H3846" s="317"/>
      <c r="I3846" s="317"/>
      <c r="J3846" s="317"/>
      <c r="K3846" s="317"/>
      <c r="L3846" s="179"/>
      <c r="M3846" s="179"/>
    </row>
    <row r="3847" spans="2:13" x14ac:dyDescent="0.2">
      <c r="B3847" s="317"/>
      <c r="C3847" s="317"/>
      <c r="D3847" s="317"/>
      <c r="E3847" s="317"/>
      <c r="F3847" s="317"/>
      <c r="G3847" s="317"/>
      <c r="H3847" s="317"/>
      <c r="I3847" s="317"/>
      <c r="J3847" s="317"/>
      <c r="K3847" s="317"/>
      <c r="L3847" s="179"/>
      <c r="M3847" s="179"/>
    </row>
    <row r="3848" spans="2:13" x14ac:dyDescent="0.2">
      <c r="B3848" s="317"/>
      <c r="C3848" s="317"/>
      <c r="D3848" s="317"/>
      <c r="E3848" s="317"/>
      <c r="F3848" s="317"/>
      <c r="G3848" s="317"/>
      <c r="H3848" s="317"/>
      <c r="I3848" s="317"/>
      <c r="J3848" s="317"/>
      <c r="K3848" s="317"/>
      <c r="L3848" s="179"/>
      <c r="M3848" s="179"/>
    </row>
    <row r="3849" spans="2:13" x14ac:dyDescent="0.2">
      <c r="B3849" s="317"/>
      <c r="C3849" s="317"/>
      <c r="D3849" s="317"/>
      <c r="E3849" s="317"/>
      <c r="F3849" s="317"/>
      <c r="G3849" s="317"/>
      <c r="H3849" s="317"/>
      <c r="I3849" s="317"/>
      <c r="J3849" s="317"/>
      <c r="K3849" s="317"/>
      <c r="L3849" s="179"/>
      <c r="M3849" s="179"/>
    </row>
    <row r="3850" spans="2:13" x14ac:dyDescent="0.2">
      <c r="B3850" s="317"/>
      <c r="C3850" s="317"/>
      <c r="D3850" s="317"/>
      <c r="E3850" s="317"/>
      <c r="F3850" s="317"/>
      <c r="G3850" s="317"/>
      <c r="H3850" s="317"/>
      <c r="I3850" s="317"/>
      <c r="J3850" s="317"/>
      <c r="K3850" s="317"/>
      <c r="L3850" s="179"/>
      <c r="M3850" s="179"/>
    </row>
    <row r="3851" spans="2:13" x14ac:dyDescent="0.2">
      <c r="B3851" s="317"/>
      <c r="C3851" s="317"/>
      <c r="D3851" s="317"/>
      <c r="E3851" s="317"/>
      <c r="F3851" s="317"/>
      <c r="G3851" s="317"/>
      <c r="H3851" s="317"/>
      <c r="I3851" s="317"/>
      <c r="J3851" s="317"/>
      <c r="K3851" s="317"/>
      <c r="L3851" s="179"/>
      <c r="M3851" s="179"/>
    </row>
    <row r="3852" spans="2:13" x14ac:dyDescent="0.2">
      <c r="B3852" s="317"/>
      <c r="C3852" s="317"/>
      <c r="D3852" s="317"/>
      <c r="E3852" s="317"/>
      <c r="F3852" s="317"/>
      <c r="G3852" s="317"/>
      <c r="H3852" s="317"/>
      <c r="I3852" s="317"/>
      <c r="J3852" s="317"/>
      <c r="K3852" s="317"/>
      <c r="L3852" s="179"/>
      <c r="M3852" s="179"/>
    </row>
    <row r="3853" spans="2:13" x14ac:dyDescent="0.2">
      <c r="B3853" s="317"/>
      <c r="C3853" s="317"/>
      <c r="D3853" s="317"/>
      <c r="E3853" s="317"/>
      <c r="F3853" s="317"/>
      <c r="G3853" s="317"/>
      <c r="H3853" s="317"/>
      <c r="I3853" s="317"/>
      <c r="J3853" s="317"/>
      <c r="K3853" s="317"/>
      <c r="L3853" s="179"/>
      <c r="M3853" s="179"/>
    </row>
    <row r="3854" spans="2:13" x14ac:dyDescent="0.2">
      <c r="B3854" s="317"/>
      <c r="C3854" s="317"/>
      <c r="D3854" s="317"/>
      <c r="E3854" s="317"/>
      <c r="F3854" s="317"/>
      <c r="G3854" s="317"/>
      <c r="H3854" s="317"/>
      <c r="I3854" s="317"/>
      <c r="J3854" s="317"/>
      <c r="K3854" s="317"/>
      <c r="L3854" s="179"/>
      <c r="M3854" s="179"/>
    </row>
    <row r="3855" spans="2:13" x14ac:dyDescent="0.2">
      <c r="B3855" s="317"/>
      <c r="C3855" s="317"/>
      <c r="D3855" s="317"/>
      <c r="E3855" s="317"/>
      <c r="F3855" s="317"/>
      <c r="G3855" s="317"/>
      <c r="H3855" s="317"/>
      <c r="I3855" s="317"/>
      <c r="J3855" s="317"/>
      <c r="K3855" s="317"/>
      <c r="L3855" s="179"/>
      <c r="M3855" s="179"/>
    </row>
    <row r="3856" spans="2:13" x14ac:dyDescent="0.2">
      <c r="B3856" s="317"/>
      <c r="C3856" s="317"/>
      <c r="D3856" s="317"/>
      <c r="E3856" s="317"/>
      <c r="F3856" s="317"/>
      <c r="G3856" s="317"/>
      <c r="H3856" s="317"/>
      <c r="I3856" s="317"/>
      <c r="J3856" s="317"/>
      <c r="K3856" s="317"/>
      <c r="L3856" s="179"/>
      <c r="M3856" s="179"/>
    </row>
    <row r="3857" spans="2:13" x14ac:dyDescent="0.2">
      <c r="B3857" s="317"/>
      <c r="C3857" s="317"/>
      <c r="D3857" s="317"/>
      <c r="E3857" s="317"/>
      <c r="F3857" s="317"/>
      <c r="G3857" s="317"/>
      <c r="H3857" s="317"/>
      <c r="I3857" s="317"/>
      <c r="J3857" s="317"/>
      <c r="K3857" s="317"/>
      <c r="L3857" s="179"/>
      <c r="M3857" s="179"/>
    </row>
    <row r="3858" spans="2:13" x14ac:dyDescent="0.2">
      <c r="B3858" s="317"/>
      <c r="C3858" s="317"/>
      <c r="D3858" s="317"/>
      <c r="E3858" s="317"/>
      <c r="F3858" s="317"/>
      <c r="G3858" s="317"/>
      <c r="H3858" s="317"/>
      <c r="I3858" s="317"/>
      <c r="J3858" s="317"/>
      <c r="K3858" s="317"/>
      <c r="L3858" s="179"/>
      <c r="M3858" s="179"/>
    </row>
    <row r="3859" spans="2:13" x14ac:dyDescent="0.2">
      <c r="B3859" s="317"/>
      <c r="C3859" s="317"/>
      <c r="D3859" s="317"/>
      <c r="E3859" s="317"/>
      <c r="F3859" s="317"/>
      <c r="G3859" s="317"/>
      <c r="H3859" s="317"/>
      <c r="I3859" s="317"/>
      <c r="J3859" s="317"/>
      <c r="K3859" s="317"/>
      <c r="L3859" s="179"/>
      <c r="M3859" s="179"/>
    </row>
    <row r="3860" spans="2:13" x14ac:dyDescent="0.2">
      <c r="B3860" s="317"/>
      <c r="C3860" s="317"/>
      <c r="D3860" s="317"/>
      <c r="E3860" s="317"/>
      <c r="F3860" s="317"/>
      <c r="G3860" s="317"/>
      <c r="H3860" s="317"/>
      <c r="I3860" s="317"/>
      <c r="J3860" s="317"/>
      <c r="K3860" s="317"/>
      <c r="L3860" s="179"/>
      <c r="M3860" s="179"/>
    </row>
    <row r="3861" spans="2:13" x14ac:dyDescent="0.2">
      <c r="B3861" s="317"/>
      <c r="C3861" s="317"/>
      <c r="D3861" s="317"/>
      <c r="E3861" s="317"/>
      <c r="F3861" s="317"/>
      <c r="G3861" s="317"/>
      <c r="H3861" s="317"/>
      <c r="I3861" s="317"/>
      <c r="J3861" s="317"/>
      <c r="K3861" s="317"/>
      <c r="L3861" s="179"/>
      <c r="M3861" s="179"/>
    </row>
    <row r="3862" spans="2:13" x14ac:dyDescent="0.2">
      <c r="B3862" s="317"/>
      <c r="C3862" s="317"/>
      <c r="D3862" s="317"/>
      <c r="E3862" s="317"/>
      <c r="F3862" s="317"/>
      <c r="G3862" s="317"/>
      <c r="H3862" s="317"/>
      <c r="I3862" s="317"/>
      <c r="J3862" s="317"/>
      <c r="K3862" s="317"/>
      <c r="L3862" s="179"/>
      <c r="M3862" s="179"/>
    </row>
    <row r="3863" spans="2:13" x14ac:dyDescent="0.2">
      <c r="B3863" s="317"/>
      <c r="C3863" s="317"/>
      <c r="D3863" s="317"/>
      <c r="E3863" s="317"/>
      <c r="F3863" s="317"/>
      <c r="G3863" s="317"/>
      <c r="H3863" s="317"/>
      <c r="I3863" s="317"/>
      <c r="J3863" s="317"/>
      <c r="K3863" s="317"/>
      <c r="L3863" s="179"/>
      <c r="M3863" s="179"/>
    </row>
    <row r="3864" spans="2:13" x14ac:dyDescent="0.2">
      <c r="B3864" s="317"/>
      <c r="C3864" s="317"/>
      <c r="D3864" s="317"/>
      <c r="E3864" s="317"/>
      <c r="F3864" s="317"/>
      <c r="G3864" s="317"/>
      <c r="H3864" s="317"/>
      <c r="I3864" s="317"/>
      <c r="J3864" s="317"/>
      <c r="K3864" s="317"/>
      <c r="L3864" s="179"/>
      <c r="M3864" s="179"/>
    </row>
    <row r="3865" spans="2:13" x14ac:dyDescent="0.2">
      <c r="B3865" s="317"/>
      <c r="C3865" s="317"/>
      <c r="D3865" s="317"/>
      <c r="E3865" s="317"/>
      <c r="F3865" s="317"/>
      <c r="G3865" s="317"/>
      <c r="H3865" s="317"/>
      <c r="I3865" s="317"/>
      <c r="J3865" s="317"/>
      <c r="K3865" s="317"/>
      <c r="L3865" s="179"/>
      <c r="M3865" s="179"/>
    </row>
    <row r="3866" spans="2:13" x14ac:dyDescent="0.2">
      <c r="B3866" s="317"/>
      <c r="C3866" s="317"/>
      <c r="D3866" s="317"/>
      <c r="E3866" s="317"/>
      <c r="F3866" s="317"/>
      <c r="G3866" s="317"/>
      <c r="H3866" s="317"/>
      <c r="I3866" s="317"/>
      <c r="J3866" s="317"/>
      <c r="K3866" s="317"/>
      <c r="L3866" s="179"/>
      <c r="M3866" s="179"/>
    </row>
    <row r="3867" spans="2:13" x14ac:dyDescent="0.2">
      <c r="B3867" s="317"/>
      <c r="C3867" s="317"/>
      <c r="D3867" s="317"/>
      <c r="E3867" s="317"/>
      <c r="F3867" s="317"/>
      <c r="G3867" s="317"/>
      <c r="H3867" s="317"/>
      <c r="I3867" s="317"/>
      <c r="J3867" s="317"/>
      <c r="K3867" s="317"/>
      <c r="L3867" s="179"/>
      <c r="M3867" s="179"/>
    </row>
    <row r="3868" spans="2:13" x14ac:dyDescent="0.2">
      <c r="B3868" s="317"/>
      <c r="C3868" s="317"/>
      <c r="D3868" s="317"/>
      <c r="E3868" s="317"/>
      <c r="F3868" s="317"/>
      <c r="G3868" s="317"/>
      <c r="H3868" s="317"/>
      <c r="I3868" s="317"/>
      <c r="J3868" s="317"/>
      <c r="K3868" s="317"/>
      <c r="L3868" s="179"/>
      <c r="M3868" s="179"/>
    </row>
    <row r="3869" spans="2:13" x14ac:dyDescent="0.2">
      <c r="B3869" s="317"/>
      <c r="C3869" s="317"/>
      <c r="D3869" s="317"/>
      <c r="E3869" s="317"/>
      <c r="F3869" s="317"/>
      <c r="G3869" s="317"/>
      <c r="H3869" s="317"/>
      <c r="I3869" s="317"/>
      <c r="J3869" s="317"/>
      <c r="K3869" s="317"/>
      <c r="L3869" s="179"/>
      <c r="M3869" s="179"/>
    </row>
    <row r="3870" spans="2:13" x14ac:dyDescent="0.2">
      <c r="B3870" s="317"/>
      <c r="C3870" s="317"/>
      <c r="D3870" s="317"/>
      <c r="E3870" s="317"/>
      <c r="F3870" s="317"/>
      <c r="G3870" s="317"/>
      <c r="H3870" s="317"/>
      <c r="I3870" s="317"/>
      <c r="J3870" s="317"/>
      <c r="K3870" s="317"/>
      <c r="L3870" s="179"/>
      <c r="M3870" s="179"/>
    </row>
    <row r="3871" spans="2:13" x14ac:dyDescent="0.2">
      <c r="B3871" s="317"/>
      <c r="C3871" s="317"/>
      <c r="D3871" s="317"/>
      <c r="E3871" s="317"/>
      <c r="F3871" s="317"/>
      <c r="G3871" s="317"/>
      <c r="H3871" s="317"/>
      <c r="I3871" s="317"/>
      <c r="J3871" s="317"/>
      <c r="K3871" s="317"/>
      <c r="L3871" s="179"/>
      <c r="M3871" s="179"/>
    </row>
    <row r="3872" spans="2:13" x14ac:dyDescent="0.2">
      <c r="B3872" s="317"/>
      <c r="C3872" s="317"/>
      <c r="D3872" s="317"/>
      <c r="E3872" s="317"/>
      <c r="F3872" s="317"/>
      <c r="G3872" s="317"/>
      <c r="H3872" s="317"/>
      <c r="I3872" s="317"/>
      <c r="J3872" s="317"/>
      <c r="K3872" s="317"/>
      <c r="L3872" s="179"/>
      <c r="M3872" s="179"/>
    </row>
    <row r="3873" spans="2:13" x14ac:dyDescent="0.2">
      <c r="B3873" s="317"/>
      <c r="C3873" s="317"/>
      <c r="D3873" s="317"/>
      <c r="E3873" s="317"/>
      <c r="F3873" s="317"/>
      <c r="G3873" s="317"/>
      <c r="H3873" s="317"/>
      <c r="I3873" s="317"/>
      <c r="J3873" s="317"/>
      <c r="K3873" s="317"/>
      <c r="L3873" s="179"/>
      <c r="M3873" s="179"/>
    </row>
    <row r="3874" spans="2:13" x14ac:dyDescent="0.2">
      <c r="B3874" s="317"/>
      <c r="C3874" s="317"/>
      <c r="D3874" s="317"/>
      <c r="E3874" s="317"/>
      <c r="F3874" s="317"/>
      <c r="G3874" s="317"/>
      <c r="H3874" s="317"/>
      <c r="I3874" s="317"/>
      <c r="J3874" s="317"/>
      <c r="K3874" s="317"/>
      <c r="L3874" s="179"/>
      <c r="M3874" s="179"/>
    </row>
    <row r="3875" spans="2:13" x14ac:dyDescent="0.2">
      <c r="B3875" s="317"/>
      <c r="C3875" s="317"/>
      <c r="D3875" s="317"/>
      <c r="E3875" s="317"/>
      <c r="F3875" s="317"/>
      <c r="G3875" s="317"/>
      <c r="H3875" s="317"/>
      <c r="I3875" s="317"/>
      <c r="J3875" s="317"/>
      <c r="K3875" s="317"/>
      <c r="L3875" s="179"/>
      <c r="M3875" s="179"/>
    </row>
    <row r="3876" spans="2:13" x14ac:dyDescent="0.2">
      <c r="B3876" s="317"/>
      <c r="C3876" s="317"/>
      <c r="D3876" s="317"/>
      <c r="E3876" s="317"/>
      <c r="F3876" s="317"/>
      <c r="G3876" s="317"/>
      <c r="H3876" s="317"/>
      <c r="I3876" s="317"/>
      <c r="J3876" s="317"/>
      <c r="K3876" s="317"/>
      <c r="L3876" s="179"/>
      <c r="M3876" s="179"/>
    </row>
    <row r="3877" spans="2:13" x14ac:dyDescent="0.2">
      <c r="B3877" s="317"/>
      <c r="C3877" s="317"/>
      <c r="D3877" s="317"/>
      <c r="E3877" s="317"/>
      <c r="F3877" s="317"/>
      <c r="G3877" s="317"/>
      <c r="H3877" s="317"/>
      <c r="I3877" s="317"/>
      <c r="J3877" s="317"/>
      <c r="K3877" s="317"/>
      <c r="L3877" s="179"/>
      <c r="M3877" s="179"/>
    </row>
    <row r="3878" spans="2:13" x14ac:dyDescent="0.2">
      <c r="B3878" s="317"/>
      <c r="C3878" s="317"/>
      <c r="D3878" s="317"/>
      <c r="E3878" s="317"/>
      <c r="F3878" s="317"/>
      <c r="G3878" s="317"/>
      <c r="H3878" s="317"/>
      <c r="I3878" s="317"/>
      <c r="J3878" s="317"/>
      <c r="K3878" s="317"/>
      <c r="L3878" s="179"/>
      <c r="M3878" s="179"/>
    </row>
    <row r="3879" spans="2:13" x14ac:dyDescent="0.2">
      <c r="B3879" s="317"/>
      <c r="C3879" s="317"/>
      <c r="D3879" s="317"/>
      <c r="E3879" s="317"/>
      <c r="F3879" s="317"/>
      <c r="G3879" s="317"/>
      <c r="H3879" s="317"/>
      <c r="I3879" s="317"/>
      <c r="J3879" s="317"/>
      <c r="K3879" s="317"/>
      <c r="L3879" s="179"/>
      <c r="M3879" s="179"/>
    </row>
    <row r="3880" spans="2:13" x14ac:dyDescent="0.2">
      <c r="B3880" s="317"/>
      <c r="C3880" s="317"/>
      <c r="D3880" s="317"/>
      <c r="E3880" s="317"/>
      <c r="F3880" s="317"/>
      <c r="G3880" s="317"/>
      <c r="H3880" s="317"/>
      <c r="I3880" s="317"/>
      <c r="J3880" s="317"/>
      <c r="K3880" s="317"/>
      <c r="L3880" s="179"/>
      <c r="M3880" s="179"/>
    </row>
    <row r="3881" spans="2:13" x14ac:dyDescent="0.2">
      <c r="B3881" s="317"/>
      <c r="C3881" s="317"/>
      <c r="D3881" s="317"/>
      <c r="E3881" s="317"/>
      <c r="F3881" s="317"/>
      <c r="G3881" s="317"/>
      <c r="H3881" s="317"/>
      <c r="I3881" s="317"/>
      <c r="J3881" s="317"/>
      <c r="K3881" s="317"/>
      <c r="L3881" s="179"/>
      <c r="M3881" s="179"/>
    </row>
    <row r="3882" spans="2:13" x14ac:dyDescent="0.2">
      <c r="B3882" s="317"/>
      <c r="C3882" s="317"/>
      <c r="D3882" s="317"/>
      <c r="E3882" s="317"/>
      <c r="F3882" s="317"/>
      <c r="G3882" s="317"/>
      <c r="H3882" s="317"/>
      <c r="I3882" s="317"/>
      <c r="J3882" s="317"/>
      <c r="K3882" s="317"/>
      <c r="L3882" s="179"/>
      <c r="M3882" s="179"/>
    </row>
    <row r="3883" spans="2:13" x14ac:dyDescent="0.2">
      <c r="B3883" s="317"/>
      <c r="C3883" s="317"/>
      <c r="D3883" s="317"/>
      <c r="E3883" s="317"/>
      <c r="F3883" s="317"/>
      <c r="G3883" s="317"/>
      <c r="H3883" s="317"/>
      <c r="I3883" s="317"/>
      <c r="J3883" s="317"/>
      <c r="K3883" s="317"/>
      <c r="L3883" s="179"/>
      <c r="M3883" s="179"/>
    </row>
    <row r="3884" spans="2:13" x14ac:dyDescent="0.2">
      <c r="B3884" s="317"/>
      <c r="C3884" s="317"/>
      <c r="D3884" s="317"/>
      <c r="E3884" s="317"/>
      <c r="F3884" s="317"/>
      <c r="G3884" s="317"/>
      <c r="H3884" s="317"/>
      <c r="I3884" s="317"/>
      <c r="J3884" s="317"/>
      <c r="K3884" s="317"/>
      <c r="L3884" s="179"/>
      <c r="M3884" s="179"/>
    </row>
    <row r="3885" spans="2:13" x14ac:dyDescent="0.2">
      <c r="B3885" s="317"/>
      <c r="C3885" s="317"/>
      <c r="D3885" s="317"/>
      <c r="E3885" s="317"/>
      <c r="F3885" s="317"/>
      <c r="G3885" s="317"/>
      <c r="H3885" s="317"/>
      <c r="I3885" s="317"/>
      <c r="J3885" s="317"/>
      <c r="K3885" s="317"/>
      <c r="L3885" s="179"/>
      <c r="M3885" s="179"/>
    </row>
    <row r="3886" spans="2:13" x14ac:dyDescent="0.2">
      <c r="B3886" s="317"/>
      <c r="C3886" s="317"/>
      <c r="D3886" s="317"/>
      <c r="E3886" s="317"/>
      <c r="F3886" s="317"/>
      <c r="G3886" s="317"/>
      <c r="H3886" s="317"/>
      <c r="I3886" s="317"/>
      <c r="J3886" s="317"/>
      <c r="K3886" s="317"/>
      <c r="L3886" s="179"/>
      <c r="M3886" s="179"/>
    </row>
    <row r="3887" spans="2:13" x14ac:dyDescent="0.2">
      <c r="B3887" s="317"/>
      <c r="C3887" s="317"/>
      <c r="D3887" s="317"/>
      <c r="E3887" s="317"/>
      <c r="F3887" s="317"/>
      <c r="G3887" s="317"/>
      <c r="H3887" s="317"/>
      <c r="I3887" s="317"/>
      <c r="J3887" s="317"/>
      <c r="K3887" s="317"/>
      <c r="L3887" s="179"/>
      <c r="M3887" s="179"/>
    </row>
    <row r="3888" spans="2:13" x14ac:dyDescent="0.2">
      <c r="B3888" s="317"/>
      <c r="C3888" s="317"/>
      <c r="D3888" s="317"/>
      <c r="E3888" s="317"/>
      <c r="F3888" s="317"/>
      <c r="G3888" s="317"/>
      <c r="H3888" s="317"/>
      <c r="I3888" s="317"/>
      <c r="J3888" s="317"/>
      <c r="K3888" s="317"/>
      <c r="L3888" s="179"/>
      <c r="M3888" s="179"/>
    </row>
    <row r="3889" spans="2:13" x14ac:dyDescent="0.2">
      <c r="B3889" s="317"/>
      <c r="C3889" s="317"/>
      <c r="D3889" s="317"/>
      <c r="E3889" s="317"/>
      <c r="F3889" s="317"/>
      <c r="G3889" s="317"/>
      <c r="H3889" s="317"/>
      <c r="I3889" s="317"/>
      <c r="J3889" s="317"/>
      <c r="K3889" s="317"/>
      <c r="L3889" s="179"/>
      <c r="M3889" s="179"/>
    </row>
    <row r="3890" spans="2:13" x14ac:dyDescent="0.2">
      <c r="B3890" s="317"/>
      <c r="C3890" s="317"/>
      <c r="D3890" s="317"/>
      <c r="E3890" s="317"/>
      <c r="F3890" s="317"/>
      <c r="G3890" s="317"/>
      <c r="H3890" s="317"/>
      <c r="I3890" s="317"/>
      <c r="J3890" s="317"/>
      <c r="K3890" s="317"/>
      <c r="L3890" s="179"/>
      <c r="M3890" s="179"/>
    </row>
    <row r="3891" spans="2:13" x14ac:dyDescent="0.2">
      <c r="B3891" s="317"/>
      <c r="C3891" s="317"/>
      <c r="D3891" s="317"/>
      <c r="E3891" s="317"/>
      <c r="F3891" s="317"/>
      <c r="G3891" s="317"/>
      <c r="H3891" s="317"/>
      <c r="I3891" s="317"/>
      <c r="J3891" s="317"/>
      <c r="K3891" s="317"/>
      <c r="L3891" s="179"/>
      <c r="M3891" s="179"/>
    </row>
    <row r="3892" spans="2:13" x14ac:dyDescent="0.2">
      <c r="B3892" s="317"/>
      <c r="C3892" s="317"/>
      <c r="D3892" s="317"/>
      <c r="E3892" s="317"/>
      <c r="F3892" s="317"/>
      <c r="G3892" s="317"/>
      <c r="H3892" s="317"/>
      <c r="I3892" s="317"/>
      <c r="J3892" s="317"/>
      <c r="K3892" s="317"/>
      <c r="L3892" s="179"/>
      <c r="M3892" s="179"/>
    </row>
    <row r="3893" spans="2:13" x14ac:dyDescent="0.2">
      <c r="B3893" s="317"/>
      <c r="C3893" s="317"/>
      <c r="D3893" s="317"/>
      <c r="E3893" s="317"/>
      <c r="F3893" s="317"/>
      <c r="G3893" s="317"/>
      <c r="H3893" s="317"/>
      <c r="I3893" s="317"/>
      <c r="J3893" s="317"/>
      <c r="K3893" s="317"/>
      <c r="L3893" s="179"/>
      <c r="M3893" s="179"/>
    </row>
    <row r="3894" spans="2:13" x14ac:dyDescent="0.2">
      <c r="B3894" s="317"/>
      <c r="C3894" s="317"/>
      <c r="D3894" s="317"/>
      <c r="E3894" s="317"/>
      <c r="F3894" s="317"/>
      <c r="G3894" s="317"/>
      <c r="H3894" s="317"/>
      <c r="I3894" s="317"/>
      <c r="J3894" s="317"/>
      <c r="K3894" s="317"/>
      <c r="L3894" s="179"/>
      <c r="M3894" s="179"/>
    </row>
    <row r="3895" spans="2:13" x14ac:dyDescent="0.2">
      <c r="B3895" s="317"/>
      <c r="C3895" s="317"/>
      <c r="D3895" s="317"/>
      <c r="E3895" s="317"/>
      <c r="F3895" s="317"/>
      <c r="G3895" s="317"/>
      <c r="H3895" s="317"/>
      <c r="I3895" s="317"/>
      <c r="J3895" s="317"/>
      <c r="K3895" s="317"/>
      <c r="L3895" s="179"/>
      <c r="M3895" s="179"/>
    </row>
    <row r="3896" spans="2:13" x14ac:dyDescent="0.2">
      <c r="B3896" s="317"/>
      <c r="C3896" s="317"/>
      <c r="D3896" s="317"/>
      <c r="E3896" s="317"/>
      <c r="F3896" s="317"/>
      <c r="G3896" s="317"/>
      <c r="H3896" s="317"/>
      <c r="I3896" s="317"/>
      <c r="J3896" s="317"/>
      <c r="K3896" s="317"/>
      <c r="L3896" s="179"/>
      <c r="M3896" s="179"/>
    </row>
    <row r="3897" spans="2:13" x14ac:dyDescent="0.2">
      <c r="B3897" s="317"/>
      <c r="C3897" s="317"/>
      <c r="D3897" s="317"/>
      <c r="E3897" s="317"/>
      <c r="F3897" s="317"/>
      <c r="G3897" s="317"/>
      <c r="H3897" s="317"/>
      <c r="I3897" s="317"/>
      <c r="J3897" s="317"/>
      <c r="K3897" s="317"/>
      <c r="L3897" s="179"/>
      <c r="M3897" s="179"/>
    </row>
    <row r="3898" spans="2:13" x14ac:dyDescent="0.2">
      <c r="B3898" s="317"/>
      <c r="C3898" s="317"/>
      <c r="D3898" s="317"/>
      <c r="E3898" s="317"/>
      <c r="F3898" s="317"/>
      <c r="G3898" s="317"/>
      <c r="H3898" s="317"/>
      <c r="I3898" s="317"/>
      <c r="J3898" s="317"/>
      <c r="K3898" s="317"/>
      <c r="L3898" s="179"/>
      <c r="M3898" s="179"/>
    </row>
    <row r="3899" spans="2:13" x14ac:dyDescent="0.2">
      <c r="B3899" s="317"/>
      <c r="C3899" s="317"/>
      <c r="D3899" s="317"/>
      <c r="E3899" s="317"/>
      <c r="F3899" s="317"/>
      <c r="G3899" s="317"/>
      <c r="H3899" s="317"/>
      <c r="I3899" s="317"/>
      <c r="J3899" s="317"/>
      <c r="K3899" s="317"/>
      <c r="L3899" s="179"/>
      <c r="M3899" s="179"/>
    </row>
    <row r="3900" spans="2:13" x14ac:dyDescent="0.2">
      <c r="B3900" s="317"/>
      <c r="C3900" s="317"/>
      <c r="D3900" s="317"/>
      <c r="E3900" s="317"/>
      <c r="F3900" s="317"/>
      <c r="G3900" s="317"/>
      <c r="H3900" s="317"/>
      <c r="I3900" s="317"/>
      <c r="J3900" s="317"/>
      <c r="K3900" s="317"/>
      <c r="L3900" s="179"/>
      <c r="M3900" s="179"/>
    </row>
    <row r="3901" spans="2:13" x14ac:dyDescent="0.2">
      <c r="B3901" s="317"/>
      <c r="C3901" s="317"/>
      <c r="D3901" s="317"/>
      <c r="E3901" s="317"/>
      <c r="F3901" s="317"/>
      <c r="G3901" s="317"/>
      <c r="H3901" s="317"/>
      <c r="I3901" s="317"/>
      <c r="J3901" s="317"/>
      <c r="K3901" s="317"/>
      <c r="L3901" s="179"/>
      <c r="M3901" s="179"/>
    </row>
    <row r="3902" spans="2:13" x14ac:dyDescent="0.2">
      <c r="B3902" s="317"/>
      <c r="C3902" s="317"/>
      <c r="D3902" s="317"/>
      <c r="E3902" s="317"/>
      <c r="F3902" s="317"/>
      <c r="G3902" s="317"/>
      <c r="H3902" s="317"/>
      <c r="I3902" s="317"/>
      <c r="J3902" s="317"/>
      <c r="K3902" s="317"/>
      <c r="L3902" s="179"/>
      <c r="M3902" s="179"/>
    </row>
    <row r="3903" spans="2:13" x14ac:dyDescent="0.2">
      <c r="B3903" s="317"/>
      <c r="C3903" s="317"/>
      <c r="D3903" s="317"/>
      <c r="E3903" s="317"/>
      <c r="F3903" s="317"/>
      <c r="G3903" s="317"/>
      <c r="H3903" s="317"/>
      <c r="I3903" s="317"/>
      <c r="J3903" s="317"/>
      <c r="K3903" s="317"/>
      <c r="L3903" s="179"/>
      <c r="M3903" s="179"/>
    </row>
    <row r="3904" spans="2:13" x14ac:dyDescent="0.2">
      <c r="B3904" s="317"/>
      <c r="C3904" s="317"/>
      <c r="D3904" s="317"/>
      <c r="E3904" s="317"/>
      <c r="F3904" s="317"/>
      <c r="G3904" s="317"/>
      <c r="H3904" s="317"/>
      <c r="I3904" s="317"/>
      <c r="J3904" s="317"/>
      <c r="K3904" s="317"/>
      <c r="L3904" s="179"/>
      <c r="M3904" s="179"/>
    </row>
    <row r="3905" spans="2:13" x14ac:dyDescent="0.2">
      <c r="B3905" s="317"/>
      <c r="C3905" s="317"/>
      <c r="D3905" s="317"/>
      <c r="E3905" s="317"/>
      <c r="F3905" s="317"/>
      <c r="G3905" s="317"/>
      <c r="H3905" s="317"/>
      <c r="I3905" s="317"/>
      <c r="J3905" s="317"/>
      <c r="K3905" s="317"/>
      <c r="L3905" s="179"/>
      <c r="M3905" s="179"/>
    </row>
    <row r="3906" spans="2:13" x14ac:dyDescent="0.2">
      <c r="B3906" s="317"/>
      <c r="C3906" s="317"/>
      <c r="D3906" s="317"/>
      <c r="E3906" s="317"/>
      <c r="F3906" s="317"/>
      <c r="G3906" s="317"/>
      <c r="H3906" s="317"/>
      <c r="I3906" s="317"/>
      <c r="J3906" s="317"/>
      <c r="K3906" s="317"/>
      <c r="L3906" s="179"/>
      <c r="M3906" s="179"/>
    </row>
    <row r="3907" spans="2:13" x14ac:dyDescent="0.2">
      <c r="B3907" s="317"/>
      <c r="C3907" s="317"/>
      <c r="D3907" s="317"/>
      <c r="E3907" s="317"/>
      <c r="F3907" s="317"/>
      <c r="G3907" s="317"/>
      <c r="H3907" s="317"/>
      <c r="I3907" s="317"/>
      <c r="J3907" s="317"/>
      <c r="K3907" s="317"/>
      <c r="L3907" s="179"/>
      <c r="M3907" s="179"/>
    </row>
    <row r="3908" spans="2:13" x14ac:dyDescent="0.2">
      <c r="B3908" s="317"/>
      <c r="C3908" s="317"/>
      <c r="D3908" s="317"/>
      <c r="E3908" s="317"/>
      <c r="F3908" s="317"/>
      <c r="G3908" s="317"/>
      <c r="H3908" s="317"/>
      <c r="I3908" s="317"/>
      <c r="J3908" s="317"/>
      <c r="K3908" s="317"/>
      <c r="L3908" s="179"/>
      <c r="M3908" s="179"/>
    </row>
    <row r="3909" spans="2:13" x14ac:dyDescent="0.2">
      <c r="B3909" s="317"/>
      <c r="C3909" s="317"/>
      <c r="D3909" s="317"/>
      <c r="E3909" s="317"/>
      <c r="F3909" s="317"/>
      <c r="G3909" s="317"/>
      <c r="H3909" s="317"/>
      <c r="I3909" s="317"/>
      <c r="J3909" s="317"/>
      <c r="K3909" s="317"/>
      <c r="L3909" s="179"/>
      <c r="M3909" s="179"/>
    </row>
    <row r="3910" spans="2:13" x14ac:dyDescent="0.2">
      <c r="B3910" s="317"/>
      <c r="C3910" s="317"/>
      <c r="D3910" s="317"/>
      <c r="E3910" s="317"/>
      <c r="F3910" s="317"/>
      <c r="G3910" s="317"/>
      <c r="H3910" s="317"/>
      <c r="I3910" s="317"/>
      <c r="J3910" s="317"/>
      <c r="K3910" s="317"/>
      <c r="L3910" s="179"/>
      <c r="M3910" s="179"/>
    </row>
    <row r="3911" spans="2:13" x14ac:dyDescent="0.2">
      <c r="B3911" s="317"/>
      <c r="C3911" s="317"/>
      <c r="D3911" s="317"/>
      <c r="E3911" s="317"/>
      <c r="F3911" s="317"/>
      <c r="G3911" s="317"/>
      <c r="H3911" s="317"/>
      <c r="I3911" s="317"/>
      <c r="J3911" s="317"/>
      <c r="K3911" s="317"/>
      <c r="L3911" s="179"/>
      <c r="M3911" s="179"/>
    </row>
    <row r="3912" spans="2:13" x14ac:dyDescent="0.2">
      <c r="B3912" s="317"/>
      <c r="C3912" s="317"/>
      <c r="D3912" s="317"/>
      <c r="E3912" s="317"/>
      <c r="F3912" s="317"/>
      <c r="G3912" s="317"/>
      <c r="H3912" s="317"/>
      <c r="I3912" s="317"/>
      <c r="J3912" s="317"/>
      <c r="K3912" s="317"/>
      <c r="L3912" s="179"/>
      <c r="M3912" s="179"/>
    </row>
    <row r="3913" spans="2:13" x14ac:dyDescent="0.2">
      <c r="B3913" s="317"/>
      <c r="C3913" s="317"/>
      <c r="D3913" s="317"/>
      <c r="E3913" s="317"/>
      <c r="F3913" s="317"/>
      <c r="G3913" s="317"/>
      <c r="H3913" s="317"/>
      <c r="I3913" s="317"/>
      <c r="J3913" s="317"/>
      <c r="K3913" s="317"/>
      <c r="L3913" s="179"/>
      <c r="M3913" s="179"/>
    </row>
    <row r="3914" spans="2:13" x14ac:dyDescent="0.2">
      <c r="B3914" s="317"/>
      <c r="C3914" s="317"/>
      <c r="D3914" s="317"/>
      <c r="E3914" s="317"/>
      <c r="F3914" s="317"/>
      <c r="G3914" s="317"/>
      <c r="H3914" s="317"/>
      <c r="I3914" s="317"/>
      <c r="J3914" s="317"/>
      <c r="K3914" s="317"/>
      <c r="L3914" s="179"/>
      <c r="M3914" s="179"/>
    </row>
    <row r="3915" spans="2:13" x14ac:dyDescent="0.2">
      <c r="B3915" s="317"/>
      <c r="C3915" s="317"/>
      <c r="D3915" s="317"/>
      <c r="E3915" s="317"/>
      <c r="F3915" s="317"/>
      <c r="G3915" s="317"/>
      <c r="H3915" s="317"/>
      <c r="I3915" s="317"/>
      <c r="J3915" s="317"/>
      <c r="K3915" s="317"/>
      <c r="L3915" s="179"/>
      <c r="M3915" s="179"/>
    </row>
    <row r="3916" spans="2:13" x14ac:dyDescent="0.2">
      <c r="B3916" s="317"/>
      <c r="C3916" s="317"/>
      <c r="D3916" s="317"/>
      <c r="E3916" s="317"/>
      <c r="F3916" s="317"/>
      <c r="G3916" s="317"/>
      <c r="H3916" s="317"/>
      <c r="I3916" s="317"/>
      <c r="J3916" s="317"/>
      <c r="K3916" s="317"/>
      <c r="L3916" s="179"/>
      <c r="M3916" s="179"/>
    </row>
    <row r="3917" spans="2:13" x14ac:dyDescent="0.2">
      <c r="B3917" s="317"/>
      <c r="C3917" s="317"/>
      <c r="D3917" s="317"/>
      <c r="E3917" s="317"/>
      <c r="F3917" s="317"/>
      <c r="G3917" s="317"/>
      <c r="H3917" s="317"/>
      <c r="I3917" s="317"/>
      <c r="J3917" s="317"/>
      <c r="K3917" s="317"/>
      <c r="L3917" s="179"/>
      <c r="M3917" s="179"/>
    </row>
    <row r="3918" spans="2:13" x14ac:dyDescent="0.2">
      <c r="B3918" s="317"/>
      <c r="C3918" s="317"/>
      <c r="D3918" s="317"/>
      <c r="E3918" s="317"/>
      <c r="F3918" s="317"/>
      <c r="G3918" s="317"/>
      <c r="H3918" s="317"/>
      <c r="I3918" s="317"/>
      <c r="J3918" s="317"/>
      <c r="K3918" s="317"/>
      <c r="L3918" s="179"/>
      <c r="M3918" s="179"/>
    </row>
    <row r="3919" spans="2:13" x14ac:dyDescent="0.2">
      <c r="B3919" s="317"/>
      <c r="C3919" s="317"/>
      <c r="D3919" s="317"/>
      <c r="E3919" s="317"/>
      <c r="F3919" s="317"/>
      <c r="G3919" s="317"/>
      <c r="H3919" s="317"/>
      <c r="I3919" s="317"/>
      <c r="J3919" s="317"/>
      <c r="K3919" s="317"/>
      <c r="L3919" s="179"/>
      <c r="M3919" s="179"/>
    </row>
    <row r="3920" spans="2:13" x14ac:dyDescent="0.2">
      <c r="B3920" s="317"/>
      <c r="C3920" s="317"/>
      <c r="D3920" s="317"/>
      <c r="E3920" s="317"/>
      <c r="F3920" s="317"/>
      <c r="G3920" s="317"/>
      <c r="H3920" s="317"/>
      <c r="I3920" s="317"/>
      <c r="J3920" s="317"/>
      <c r="K3920" s="317"/>
      <c r="L3920" s="179"/>
      <c r="M3920" s="179"/>
    </row>
    <row r="3921" spans="2:13" x14ac:dyDescent="0.2">
      <c r="B3921" s="317"/>
      <c r="C3921" s="317"/>
      <c r="D3921" s="317"/>
      <c r="E3921" s="317"/>
      <c r="F3921" s="317"/>
      <c r="G3921" s="317"/>
      <c r="H3921" s="317"/>
      <c r="I3921" s="317"/>
      <c r="J3921" s="317"/>
      <c r="K3921" s="317"/>
      <c r="L3921" s="179"/>
      <c r="M3921" s="179"/>
    </row>
    <row r="3922" spans="2:13" x14ac:dyDescent="0.2">
      <c r="B3922" s="317"/>
      <c r="C3922" s="317"/>
      <c r="D3922" s="317"/>
      <c r="E3922" s="317"/>
      <c r="F3922" s="317"/>
      <c r="G3922" s="317"/>
      <c r="H3922" s="317"/>
      <c r="I3922" s="317"/>
      <c r="J3922" s="317"/>
      <c r="K3922" s="317"/>
      <c r="L3922" s="179"/>
      <c r="M3922" s="179"/>
    </row>
    <row r="3923" spans="2:13" x14ac:dyDescent="0.2">
      <c r="B3923" s="317"/>
      <c r="C3923" s="317"/>
      <c r="D3923" s="317"/>
      <c r="E3923" s="317"/>
      <c r="F3923" s="317"/>
      <c r="G3923" s="317"/>
      <c r="H3923" s="317"/>
      <c r="I3923" s="317"/>
      <c r="J3923" s="317"/>
      <c r="K3923" s="317"/>
      <c r="L3923" s="179"/>
      <c r="M3923" s="179"/>
    </row>
    <row r="3924" spans="2:13" x14ac:dyDescent="0.2">
      <c r="B3924" s="317"/>
      <c r="C3924" s="317"/>
      <c r="D3924" s="317"/>
      <c r="E3924" s="317"/>
      <c r="F3924" s="317"/>
      <c r="G3924" s="317"/>
      <c r="H3924" s="317"/>
      <c r="I3924" s="317"/>
      <c r="J3924" s="317"/>
      <c r="K3924" s="317"/>
      <c r="L3924" s="179"/>
      <c r="M3924" s="179"/>
    </row>
    <row r="3925" spans="2:13" x14ac:dyDescent="0.2">
      <c r="B3925" s="317"/>
      <c r="C3925" s="317"/>
      <c r="D3925" s="317"/>
      <c r="E3925" s="317"/>
      <c r="F3925" s="317"/>
      <c r="G3925" s="317"/>
      <c r="H3925" s="317"/>
      <c r="I3925" s="317"/>
      <c r="J3925" s="317"/>
      <c r="K3925" s="317"/>
      <c r="L3925" s="179"/>
      <c r="M3925" s="179"/>
    </row>
    <row r="3926" spans="2:13" x14ac:dyDescent="0.2">
      <c r="B3926" s="317"/>
      <c r="C3926" s="317"/>
      <c r="D3926" s="317"/>
      <c r="E3926" s="317"/>
      <c r="F3926" s="317"/>
      <c r="G3926" s="317"/>
      <c r="H3926" s="317"/>
      <c r="I3926" s="317"/>
      <c r="J3926" s="317"/>
      <c r="K3926" s="317"/>
      <c r="L3926" s="179"/>
      <c r="M3926" s="179"/>
    </row>
    <row r="3927" spans="2:13" x14ac:dyDescent="0.2">
      <c r="B3927" s="317"/>
      <c r="C3927" s="317"/>
      <c r="D3927" s="317"/>
      <c r="E3927" s="317"/>
      <c r="F3927" s="317"/>
      <c r="G3927" s="317"/>
      <c r="H3927" s="317"/>
      <c r="I3927" s="317"/>
      <c r="J3927" s="317"/>
      <c r="K3927" s="317"/>
      <c r="L3927" s="179"/>
      <c r="M3927" s="179"/>
    </row>
    <row r="3928" spans="2:13" x14ac:dyDescent="0.2">
      <c r="B3928" s="317"/>
      <c r="C3928" s="317"/>
      <c r="D3928" s="317"/>
      <c r="E3928" s="317"/>
      <c r="F3928" s="317"/>
      <c r="G3928" s="317"/>
      <c r="H3928" s="317"/>
      <c r="I3928" s="317"/>
      <c r="J3928" s="317"/>
      <c r="K3928" s="317"/>
      <c r="L3928" s="179"/>
      <c r="M3928" s="179"/>
    </row>
    <row r="3929" spans="2:13" x14ac:dyDescent="0.2">
      <c r="B3929" s="317"/>
      <c r="C3929" s="317"/>
      <c r="D3929" s="317"/>
      <c r="E3929" s="317"/>
      <c r="F3929" s="317"/>
      <c r="G3929" s="317"/>
      <c r="H3929" s="317"/>
      <c r="I3929" s="317"/>
      <c r="J3929" s="317"/>
      <c r="K3929" s="317"/>
      <c r="L3929" s="179"/>
      <c r="M3929" s="179"/>
    </row>
    <row r="3930" spans="2:13" x14ac:dyDescent="0.2">
      <c r="B3930" s="317"/>
      <c r="C3930" s="317"/>
      <c r="D3930" s="317"/>
      <c r="E3930" s="317"/>
      <c r="F3930" s="317"/>
      <c r="G3930" s="317"/>
      <c r="H3930" s="317"/>
      <c r="I3930" s="317"/>
      <c r="J3930" s="317"/>
      <c r="K3930" s="317"/>
      <c r="L3930" s="179"/>
      <c r="M3930" s="179"/>
    </row>
    <row r="3931" spans="2:13" x14ac:dyDescent="0.2">
      <c r="B3931" s="317"/>
      <c r="C3931" s="317"/>
      <c r="D3931" s="317"/>
      <c r="E3931" s="317"/>
      <c r="F3931" s="317"/>
      <c r="G3931" s="317"/>
      <c r="H3931" s="317"/>
      <c r="I3931" s="317"/>
      <c r="J3931" s="317"/>
      <c r="K3931" s="317"/>
      <c r="L3931" s="179"/>
      <c r="M3931" s="179"/>
    </row>
    <row r="3932" spans="2:13" x14ac:dyDescent="0.2">
      <c r="B3932" s="317"/>
      <c r="C3932" s="317"/>
      <c r="D3932" s="317"/>
      <c r="E3932" s="317"/>
      <c r="F3932" s="317"/>
      <c r="G3932" s="317"/>
      <c r="H3932" s="317"/>
      <c r="I3932" s="317"/>
      <c r="J3932" s="317"/>
      <c r="K3932" s="317"/>
      <c r="L3932" s="179"/>
      <c r="M3932" s="179"/>
    </row>
    <row r="3933" spans="2:13" x14ac:dyDescent="0.2">
      <c r="B3933" s="317"/>
      <c r="C3933" s="317"/>
      <c r="D3933" s="317"/>
      <c r="E3933" s="317"/>
      <c r="F3933" s="317"/>
      <c r="G3933" s="317"/>
      <c r="H3933" s="317"/>
      <c r="I3933" s="317"/>
      <c r="J3933" s="317"/>
      <c r="K3933" s="317"/>
      <c r="L3933" s="179"/>
      <c r="M3933" s="179"/>
    </row>
    <row r="3934" spans="2:13" x14ac:dyDescent="0.2">
      <c r="B3934" s="317"/>
      <c r="C3934" s="317"/>
      <c r="D3934" s="317"/>
      <c r="E3934" s="317"/>
      <c r="F3934" s="317"/>
      <c r="G3934" s="317"/>
      <c r="H3934" s="317"/>
      <c r="I3934" s="317"/>
      <c r="J3934" s="317"/>
      <c r="K3934" s="317"/>
      <c r="L3934" s="179"/>
      <c r="M3934" s="179"/>
    </row>
    <row r="3935" spans="2:13" x14ac:dyDescent="0.2">
      <c r="B3935" s="317"/>
      <c r="C3935" s="317"/>
      <c r="D3935" s="317"/>
      <c r="E3935" s="317"/>
      <c r="F3935" s="317"/>
      <c r="G3935" s="317"/>
      <c r="H3935" s="317"/>
      <c r="I3935" s="317"/>
      <c r="J3935" s="317"/>
      <c r="K3935" s="317"/>
      <c r="L3935" s="179"/>
      <c r="M3935" s="179"/>
    </row>
    <row r="3936" spans="2:13" x14ac:dyDescent="0.2">
      <c r="B3936" s="317"/>
      <c r="C3936" s="317"/>
      <c r="D3936" s="317"/>
      <c r="E3936" s="317"/>
      <c r="F3936" s="317"/>
      <c r="G3936" s="317"/>
      <c r="H3936" s="317"/>
      <c r="I3936" s="317"/>
      <c r="J3936" s="317"/>
      <c r="K3936" s="317"/>
      <c r="L3936" s="179"/>
      <c r="M3936" s="179"/>
    </row>
    <row r="3937" spans="2:13" x14ac:dyDescent="0.2">
      <c r="B3937" s="317"/>
      <c r="C3937" s="317"/>
      <c r="D3937" s="317"/>
      <c r="E3937" s="317"/>
      <c r="F3937" s="317"/>
      <c r="G3937" s="317"/>
      <c r="H3937" s="317"/>
      <c r="I3937" s="317"/>
      <c r="J3937" s="317"/>
      <c r="K3937" s="317"/>
      <c r="L3937" s="179"/>
      <c r="M3937" s="179"/>
    </row>
    <row r="3938" spans="2:13" x14ac:dyDescent="0.2">
      <c r="B3938" s="317"/>
      <c r="C3938" s="317"/>
      <c r="D3938" s="317"/>
      <c r="E3938" s="317"/>
      <c r="F3938" s="317"/>
      <c r="G3938" s="317"/>
      <c r="H3938" s="317"/>
      <c r="I3938" s="317"/>
      <c r="J3938" s="317"/>
      <c r="K3938" s="317"/>
      <c r="L3938" s="179"/>
      <c r="M3938" s="179"/>
    </row>
    <row r="3939" spans="2:13" x14ac:dyDescent="0.2">
      <c r="B3939" s="317"/>
      <c r="C3939" s="317"/>
      <c r="D3939" s="317"/>
      <c r="E3939" s="317"/>
      <c r="F3939" s="317"/>
      <c r="G3939" s="317"/>
      <c r="H3939" s="317"/>
      <c r="I3939" s="317"/>
      <c r="J3939" s="317"/>
      <c r="K3939" s="317"/>
      <c r="L3939" s="179"/>
      <c r="M3939" s="179"/>
    </row>
    <row r="3940" spans="2:13" x14ac:dyDescent="0.2">
      <c r="B3940" s="317"/>
      <c r="C3940" s="317"/>
      <c r="D3940" s="317"/>
      <c r="E3940" s="317"/>
      <c r="F3940" s="317"/>
      <c r="G3940" s="317"/>
      <c r="H3940" s="317"/>
      <c r="I3940" s="317"/>
      <c r="J3940" s="317"/>
      <c r="K3940" s="317"/>
      <c r="L3940" s="179"/>
      <c r="M3940" s="179"/>
    </row>
    <row r="3941" spans="2:13" x14ac:dyDescent="0.2">
      <c r="B3941" s="317"/>
      <c r="C3941" s="317"/>
      <c r="D3941" s="317"/>
      <c r="E3941" s="317"/>
      <c r="F3941" s="317"/>
      <c r="G3941" s="317"/>
      <c r="H3941" s="317"/>
      <c r="I3941" s="317"/>
      <c r="J3941" s="317"/>
      <c r="K3941" s="317"/>
      <c r="L3941" s="179"/>
      <c r="M3941" s="179"/>
    </row>
    <row r="3942" spans="2:13" x14ac:dyDescent="0.2">
      <c r="B3942" s="317"/>
      <c r="C3942" s="317"/>
      <c r="D3942" s="317"/>
      <c r="E3942" s="317"/>
      <c r="F3942" s="317"/>
      <c r="G3942" s="317"/>
      <c r="H3942" s="317"/>
      <c r="I3942" s="317"/>
      <c r="J3942" s="317"/>
      <c r="K3942" s="317"/>
      <c r="L3942" s="179"/>
      <c r="M3942" s="179"/>
    </row>
    <row r="3943" spans="2:13" x14ac:dyDescent="0.2">
      <c r="B3943" s="317"/>
      <c r="C3943" s="317"/>
      <c r="D3943" s="317"/>
      <c r="E3943" s="317"/>
      <c r="F3943" s="317"/>
      <c r="G3943" s="317"/>
      <c r="H3943" s="317"/>
      <c r="I3943" s="317"/>
      <c r="J3943" s="317"/>
      <c r="K3943" s="317"/>
      <c r="L3943" s="179"/>
      <c r="M3943" s="179"/>
    </row>
    <row r="3944" spans="2:13" x14ac:dyDescent="0.2">
      <c r="B3944" s="317"/>
      <c r="C3944" s="317"/>
      <c r="D3944" s="317"/>
      <c r="E3944" s="317"/>
      <c r="F3944" s="317"/>
      <c r="G3944" s="317"/>
      <c r="H3944" s="317"/>
      <c r="I3944" s="317"/>
      <c r="J3944" s="317"/>
      <c r="K3944" s="317"/>
      <c r="L3944" s="179"/>
      <c r="M3944" s="179"/>
    </row>
    <row r="3945" spans="2:13" x14ac:dyDescent="0.2">
      <c r="B3945" s="317"/>
      <c r="C3945" s="317"/>
      <c r="D3945" s="317"/>
      <c r="E3945" s="317"/>
      <c r="F3945" s="317"/>
      <c r="G3945" s="317"/>
      <c r="H3945" s="317"/>
      <c r="I3945" s="317"/>
      <c r="J3945" s="317"/>
      <c r="K3945" s="317"/>
      <c r="L3945" s="179"/>
      <c r="M3945" s="179"/>
    </row>
    <row r="3946" spans="2:13" x14ac:dyDescent="0.2">
      <c r="B3946" s="317"/>
      <c r="C3946" s="317"/>
      <c r="D3946" s="317"/>
      <c r="E3946" s="317"/>
      <c r="F3946" s="317"/>
      <c r="G3946" s="317"/>
      <c r="H3946" s="317"/>
      <c r="I3946" s="317"/>
      <c r="J3946" s="317"/>
      <c r="K3946" s="317"/>
      <c r="L3946" s="179"/>
      <c r="M3946" s="179"/>
    </row>
    <row r="3947" spans="2:13" x14ac:dyDescent="0.2">
      <c r="B3947" s="317"/>
      <c r="C3947" s="317"/>
      <c r="D3947" s="317"/>
      <c r="E3947" s="317"/>
      <c r="F3947" s="317"/>
      <c r="G3947" s="317"/>
      <c r="H3947" s="317"/>
      <c r="I3947" s="317"/>
      <c r="J3947" s="317"/>
      <c r="K3947" s="317"/>
      <c r="L3947" s="179"/>
      <c r="M3947" s="179"/>
    </row>
    <row r="3948" spans="2:13" x14ac:dyDescent="0.2">
      <c r="B3948" s="317"/>
      <c r="C3948" s="317"/>
      <c r="D3948" s="317"/>
      <c r="E3948" s="317"/>
      <c r="F3948" s="317"/>
      <c r="G3948" s="317"/>
      <c r="H3948" s="317"/>
      <c r="I3948" s="317"/>
      <c r="J3948" s="317"/>
      <c r="K3948" s="317"/>
      <c r="L3948" s="179"/>
      <c r="M3948" s="179"/>
    </row>
    <row r="3949" spans="2:13" x14ac:dyDescent="0.2">
      <c r="B3949" s="317"/>
      <c r="C3949" s="317"/>
      <c r="D3949" s="317"/>
      <c r="E3949" s="317"/>
      <c r="F3949" s="317"/>
      <c r="G3949" s="317"/>
      <c r="H3949" s="317"/>
      <c r="I3949" s="317"/>
      <c r="J3949" s="317"/>
      <c r="K3949" s="317"/>
      <c r="L3949" s="179"/>
      <c r="M3949" s="179"/>
    </row>
    <row r="3950" spans="2:13" x14ac:dyDescent="0.2">
      <c r="B3950" s="317"/>
      <c r="C3950" s="317"/>
      <c r="D3950" s="317"/>
      <c r="E3950" s="317"/>
      <c r="F3950" s="317"/>
      <c r="G3950" s="317"/>
      <c r="H3950" s="317"/>
      <c r="I3950" s="317"/>
      <c r="J3950" s="317"/>
      <c r="K3950" s="317"/>
      <c r="L3950" s="179"/>
      <c r="M3950" s="179"/>
    </row>
    <row r="3951" spans="2:13" x14ac:dyDescent="0.2">
      <c r="B3951" s="317"/>
      <c r="C3951" s="317"/>
      <c r="D3951" s="317"/>
      <c r="E3951" s="317"/>
      <c r="F3951" s="317"/>
      <c r="G3951" s="317"/>
      <c r="H3951" s="317"/>
      <c r="I3951" s="317"/>
      <c r="J3951" s="317"/>
      <c r="K3951" s="317"/>
      <c r="L3951" s="179"/>
      <c r="M3951" s="179"/>
    </row>
    <row r="3952" spans="2:13" x14ac:dyDescent="0.2">
      <c r="B3952" s="317"/>
      <c r="C3952" s="317"/>
      <c r="D3952" s="317"/>
      <c r="E3952" s="317"/>
      <c r="F3952" s="317"/>
      <c r="G3952" s="317"/>
      <c r="H3952" s="317"/>
      <c r="I3952" s="317"/>
      <c r="J3952" s="317"/>
      <c r="K3952" s="317"/>
      <c r="L3952" s="179"/>
      <c r="M3952" s="179"/>
    </row>
    <row r="3953" spans="2:13" x14ac:dyDescent="0.2">
      <c r="B3953" s="317"/>
      <c r="C3953" s="317"/>
      <c r="D3953" s="317"/>
      <c r="E3953" s="317"/>
      <c r="F3953" s="317"/>
      <c r="G3953" s="317"/>
      <c r="H3953" s="317"/>
      <c r="I3953" s="317"/>
      <c r="J3953" s="317"/>
      <c r="K3953" s="317"/>
      <c r="L3953" s="179"/>
      <c r="M3953" s="179"/>
    </row>
    <row r="3954" spans="2:13" x14ac:dyDescent="0.2">
      <c r="B3954" s="317"/>
      <c r="C3954" s="317"/>
      <c r="D3954" s="317"/>
      <c r="E3954" s="317"/>
      <c r="F3954" s="317"/>
      <c r="G3954" s="317"/>
      <c r="H3954" s="317"/>
      <c r="I3954" s="317"/>
      <c r="J3954" s="317"/>
      <c r="K3954" s="317"/>
      <c r="L3954" s="179"/>
      <c r="M3954" s="179"/>
    </row>
    <row r="3955" spans="2:13" x14ac:dyDescent="0.2">
      <c r="B3955" s="317"/>
      <c r="C3955" s="317"/>
      <c r="D3955" s="317"/>
      <c r="E3955" s="317"/>
      <c r="F3955" s="317"/>
      <c r="G3955" s="317"/>
      <c r="H3955" s="317"/>
      <c r="I3955" s="317"/>
      <c r="J3955" s="317"/>
      <c r="K3955" s="317"/>
      <c r="L3955" s="179"/>
      <c r="M3955" s="179"/>
    </row>
    <row r="3956" spans="2:13" x14ac:dyDescent="0.2">
      <c r="B3956" s="317"/>
      <c r="C3956" s="317"/>
      <c r="D3956" s="317"/>
      <c r="E3956" s="317"/>
      <c r="F3956" s="317"/>
      <c r="G3956" s="317"/>
      <c r="H3956" s="317"/>
      <c r="I3956" s="317"/>
      <c r="J3956" s="317"/>
      <c r="K3956" s="317"/>
      <c r="L3956" s="179"/>
      <c r="M3956" s="179"/>
    </row>
    <row r="3957" spans="2:13" x14ac:dyDescent="0.2">
      <c r="B3957" s="317"/>
      <c r="C3957" s="317"/>
      <c r="D3957" s="317"/>
      <c r="E3957" s="317"/>
      <c r="F3957" s="317"/>
      <c r="G3957" s="317"/>
      <c r="H3957" s="317"/>
      <c r="I3957" s="317"/>
      <c r="J3957" s="317"/>
      <c r="K3957" s="317"/>
      <c r="L3957" s="179"/>
      <c r="M3957" s="179"/>
    </row>
    <row r="3958" spans="2:13" x14ac:dyDescent="0.2">
      <c r="B3958" s="317"/>
      <c r="C3958" s="317"/>
      <c r="D3958" s="317"/>
      <c r="E3958" s="317"/>
      <c r="F3958" s="317"/>
      <c r="G3958" s="317"/>
      <c r="H3958" s="317"/>
      <c r="I3958" s="317"/>
      <c r="J3958" s="317"/>
      <c r="K3958" s="317"/>
      <c r="L3958" s="179"/>
      <c r="M3958" s="179"/>
    </row>
    <row r="3959" spans="2:13" x14ac:dyDescent="0.2">
      <c r="B3959" s="317"/>
      <c r="C3959" s="317"/>
      <c r="D3959" s="317"/>
      <c r="E3959" s="317"/>
      <c r="F3959" s="317"/>
      <c r="G3959" s="317"/>
      <c r="H3959" s="317"/>
      <c r="I3959" s="317"/>
      <c r="J3959" s="317"/>
      <c r="K3959" s="317"/>
      <c r="L3959" s="179"/>
      <c r="M3959" s="179"/>
    </row>
    <row r="3960" spans="2:13" x14ac:dyDescent="0.2">
      <c r="B3960" s="317"/>
      <c r="C3960" s="317"/>
      <c r="D3960" s="317"/>
      <c r="E3960" s="317"/>
      <c r="F3960" s="317"/>
      <c r="G3960" s="317"/>
      <c r="H3960" s="317"/>
      <c r="I3960" s="317"/>
      <c r="J3960" s="317"/>
      <c r="K3960" s="317"/>
      <c r="L3960" s="179"/>
      <c r="M3960" s="179"/>
    </row>
    <row r="3961" spans="2:13" x14ac:dyDescent="0.2">
      <c r="B3961" s="317"/>
      <c r="C3961" s="317"/>
      <c r="D3961" s="317"/>
      <c r="E3961" s="317"/>
      <c r="F3961" s="317"/>
      <c r="G3961" s="317"/>
      <c r="H3961" s="317"/>
      <c r="I3961" s="317"/>
      <c r="J3961" s="317"/>
      <c r="K3961" s="317"/>
      <c r="L3961" s="179"/>
      <c r="M3961" s="179"/>
    </row>
    <row r="3962" spans="2:13" x14ac:dyDescent="0.2">
      <c r="B3962" s="317"/>
      <c r="C3962" s="317"/>
      <c r="D3962" s="317"/>
      <c r="E3962" s="317"/>
      <c r="F3962" s="317"/>
      <c r="G3962" s="317"/>
      <c r="H3962" s="317"/>
      <c r="I3962" s="317"/>
      <c r="J3962" s="317"/>
      <c r="K3962" s="317"/>
      <c r="L3962" s="179"/>
      <c r="M3962" s="179"/>
    </row>
    <row r="3963" spans="2:13" x14ac:dyDescent="0.2">
      <c r="B3963" s="317"/>
      <c r="C3963" s="317"/>
      <c r="D3963" s="317"/>
      <c r="E3963" s="317"/>
      <c r="F3963" s="317"/>
      <c r="G3963" s="317"/>
      <c r="H3963" s="317"/>
      <c r="I3963" s="317"/>
      <c r="J3963" s="317"/>
      <c r="K3963" s="317"/>
      <c r="L3963" s="179"/>
      <c r="M3963" s="179"/>
    </row>
    <row r="3964" spans="2:13" x14ac:dyDescent="0.2">
      <c r="B3964" s="317"/>
      <c r="C3964" s="317"/>
      <c r="D3964" s="317"/>
      <c r="E3964" s="317"/>
      <c r="F3964" s="317"/>
      <c r="G3964" s="317"/>
      <c r="H3964" s="317"/>
      <c r="I3964" s="317"/>
      <c r="J3964" s="317"/>
      <c r="K3964" s="317"/>
      <c r="L3964" s="179"/>
      <c r="M3964" s="179"/>
    </row>
    <row r="3965" spans="2:13" x14ac:dyDescent="0.2">
      <c r="B3965" s="317"/>
      <c r="C3965" s="317"/>
      <c r="D3965" s="317"/>
      <c r="E3965" s="317"/>
      <c r="F3965" s="317"/>
      <c r="G3965" s="317"/>
      <c r="H3965" s="317"/>
      <c r="I3965" s="317"/>
      <c r="J3965" s="317"/>
      <c r="K3965" s="317"/>
      <c r="L3965" s="179"/>
      <c r="M3965" s="179"/>
    </row>
    <row r="3966" spans="2:13" x14ac:dyDescent="0.2">
      <c r="B3966" s="317"/>
      <c r="C3966" s="317"/>
      <c r="D3966" s="317"/>
      <c r="E3966" s="317"/>
      <c r="F3966" s="317"/>
      <c r="G3966" s="317"/>
      <c r="H3966" s="317"/>
      <c r="I3966" s="317"/>
      <c r="J3966" s="317"/>
      <c r="K3966" s="317"/>
      <c r="L3966" s="179"/>
      <c r="M3966" s="179"/>
    </row>
    <row r="3967" spans="2:13" x14ac:dyDescent="0.2">
      <c r="B3967" s="317"/>
      <c r="C3967" s="317"/>
      <c r="D3967" s="317"/>
      <c r="E3967" s="317"/>
      <c r="F3967" s="317"/>
      <c r="G3967" s="317"/>
      <c r="H3967" s="317"/>
      <c r="I3967" s="317"/>
      <c r="J3967" s="317"/>
      <c r="K3967" s="317"/>
      <c r="L3967" s="179"/>
      <c r="M3967" s="179"/>
    </row>
    <row r="3968" spans="2:13" x14ac:dyDescent="0.2">
      <c r="B3968" s="317"/>
      <c r="C3968" s="317"/>
      <c r="D3968" s="317"/>
      <c r="E3968" s="317"/>
      <c r="F3968" s="317"/>
      <c r="G3968" s="317"/>
      <c r="H3968" s="317"/>
      <c r="I3968" s="317"/>
      <c r="J3968" s="317"/>
      <c r="K3968" s="317"/>
      <c r="L3968" s="179"/>
      <c r="M3968" s="179"/>
    </row>
    <row r="3969" spans="2:13" x14ac:dyDescent="0.2">
      <c r="B3969" s="317"/>
      <c r="C3969" s="317"/>
      <c r="D3969" s="317"/>
      <c r="E3969" s="317"/>
      <c r="F3969" s="317"/>
      <c r="G3969" s="317"/>
      <c r="H3969" s="317"/>
      <c r="I3969" s="317"/>
      <c r="J3969" s="317"/>
      <c r="K3969" s="317"/>
      <c r="L3969" s="179"/>
      <c r="M3969" s="179"/>
    </row>
    <row r="3970" spans="2:13" x14ac:dyDescent="0.2">
      <c r="B3970" s="317"/>
      <c r="C3970" s="317"/>
      <c r="D3970" s="317"/>
      <c r="E3970" s="317"/>
      <c r="F3970" s="317"/>
      <c r="G3970" s="317"/>
      <c r="H3970" s="317"/>
      <c r="I3970" s="317"/>
      <c r="J3970" s="317"/>
      <c r="K3970" s="317"/>
      <c r="L3970" s="179"/>
      <c r="M3970" s="179"/>
    </row>
    <row r="3971" spans="2:13" x14ac:dyDescent="0.2">
      <c r="B3971" s="317"/>
      <c r="C3971" s="317"/>
      <c r="D3971" s="317"/>
      <c r="E3971" s="317"/>
      <c r="F3971" s="317"/>
      <c r="G3971" s="317"/>
      <c r="H3971" s="317"/>
      <c r="I3971" s="317"/>
      <c r="J3971" s="317"/>
      <c r="K3971" s="317"/>
      <c r="L3971" s="179"/>
      <c r="M3971" s="179"/>
    </row>
    <row r="3972" spans="2:13" x14ac:dyDescent="0.2">
      <c r="B3972" s="317"/>
      <c r="C3972" s="317"/>
      <c r="D3972" s="317"/>
      <c r="E3972" s="317"/>
      <c r="F3972" s="317"/>
      <c r="G3972" s="317"/>
      <c r="H3972" s="317"/>
      <c r="I3972" s="317"/>
      <c r="J3972" s="317"/>
      <c r="K3972" s="317"/>
      <c r="L3972" s="179"/>
      <c r="M3972" s="179"/>
    </row>
    <row r="3973" spans="2:13" x14ac:dyDescent="0.2">
      <c r="B3973" s="317"/>
      <c r="C3973" s="317"/>
      <c r="D3973" s="317"/>
      <c r="E3973" s="317"/>
      <c r="F3973" s="317"/>
      <c r="G3973" s="317"/>
      <c r="H3973" s="317"/>
      <c r="I3973" s="317"/>
      <c r="J3973" s="317"/>
      <c r="K3973" s="317"/>
      <c r="L3973" s="179"/>
      <c r="M3973" s="179"/>
    </row>
    <row r="3974" spans="2:13" x14ac:dyDescent="0.2">
      <c r="B3974" s="317"/>
      <c r="C3974" s="317"/>
      <c r="D3974" s="317"/>
      <c r="E3974" s="317"/>
      <c r="F3974" s="317"/>
      <c r="G3974" s="317"/>
      <c r="H3974" s="317"/>
      <c r="I3974" s="317"/>
      <c r="J3974" s="317"/>
      <c r="K3974" s="317"/>
      <c r="L3974" s="179"/>
      <c r="M3974" s="179"/>
    </row>
    <row r="3975" spans="2:13" x14ac:dyDescent="0.2">
      <c r="B3975" s="317"/>
      <c r="C3975" s="317"/>
      <c r="D3975" s="317"/>
      <c r="E3975" s="317"/>
      <c r="F3975" s="317"/>
      <c r="G3975" s="317"/>
      <c r="H3975" s="317"/>
      <c r="I3975" s="317"/>
      <c r="J3975" s="317"/>
      <c r="K3975" s="317"/>
      <c r="L3975" s="179"/>
      <c r="M3975" s="179"/>
    </row>
    <row r="3976" spans="2:13" x14ac:dyDescent="0.2">
      <c r="B3976" s="317"/>
      <c r="C3976" s="317"/>
      <c r="D3976" s="317"/>
      <c r="E3976" s="317"/>
      <c r="F3976" s="317"/>
      <c r="G3976" s="317"/>
      <c r="H3976" s="317"/>
      <c r="I3976" s="317"/>
      <c r="J3976" s="317"/>
      <c r="K3976" s="317"/>
      <c r="L3976" s="179"/>
      <c r="M3976" s="179"/>
    </row>
    <row r="3977" spans="2:13" x14ac:dyDescent="0.2">
      <c r="B3977" s="317"/>
      <c r="C3977" s="317"/>
      <c r="D3977" s="317"/>
      <c r="E3977" s="317"/>
      <c r="F3977" s="317"/>
      <c r="G3977" s="317"/>
      <c r="H3977" s="317"/>
      <c r="I3977" s="317"/>
      <c r="J3977" s="317"/>
      <c r="K3977" s="317"/>
      <c r="L3977" s="179"/>
      <c r="M3977" s="179"/>
    </row>
    <row r="3978" spans="2:13" x14ac:dyDescent="0.2">
      <c r="B3978" s="317"/>
      <c r="C3978" s="317"/>
      <c r="D3978" s="317"/>
      <c r="E3978" s="317"/>
      <c r="F3978" s="317"/>
      <c r="G3978" s="317"/>
      <c r="H3978" s="317"/>
      <c r="I3978" s="317"/>
      <c r="J3978" s="317"/>
      <c r="K3978" s="317"/>
      <c r="L3978" s="179"/>
      <c r="M3978" s="179"/>
    </row>
    <row r="3979" spans="2:13" x14ac:dyDescent="0.2">
      <c r="B3979" s="317"/>
      <c r="C3979" s="317"/>
      <c r="D3979" s="317"/>
      <c r="E3979" s="317"/>
      <c r="F3979" s="317"/>
      <c r="G3979" s="317"/>
      <c r="H3979" s="317"/>
      <c r="I3979" s="317"/>
      <c r="J3979" s="317"/>
      <c r="K3979" s="317"/>
      <c r="L3979" s="179"/>
      <c r="M3979" s="179"/>
    </row>
    <row r="3980" spans="2:13" x14ac:dyDescent="0.2">
      <c r="B3980" s="317"/>
      <c r="C3980" s="317"/>
      <c r="D3980" s="317"/>
      <c r="E3980" s="317"/>
      <c r="F3980" s="317"/>
      <c r="G3980" s="317"/>
      <c r="H3980" s="317"/>
      <c r="I3980" s="317"/>
      <c r="J3980" s="317"/>
      <c r="K3980" s="317"/>
      <c r="L3980" s="179"/>
      <c r="M3980" s="179"/>
    </row>
    <row r="3981" spans="2:13" x14ac:dyDescent="0.2">
      <c r="B3981" s="317"/>
      <c r="C3981" s="317"/>
      <c r="D3981" s="317"/>
      <c r="E3981" s="317"/>
      <c r="F3981" s="317"/>
      <c r="G3981" s="317"/>
      <c r="H3981" s="317"/>
      <c r="I3981" s="317"/>
      <c r="J3981" s="317"/>
      <c r="K3981" s="317"/>
      <c r="L3981" s="179"/>
      <c r="M3981" s="179"/>
    </row>
    <row r="3982" spans="2:13" x14ac:dyDescent="0.2">
      <c r="B3982" s="317"/>
      <c r="C3982" s="317"/>
      <c r="D3982" s="317"/>
      <c r="E3982" s="317"/>
      <c r="F3982" s="317"/>
      <c r="G3982" s="317"/>
      <c r="H3982" s="317"/>
      <c r="I3982" s="317"/>
      <c r="J3982" s="317"/>
      <c r="K3982" s="317"/>
      <c r="L3982" s="179"/>
      <c r="M3982" s="179"/>
    </row>
    <row r="3983" spans="2:13" x14ac:dyDescent="0.2">
      <c r="B3983" s="317"/>
      <c r="C3983" s="317"/>
      <c r="D3983" s="317"/>
      <c r="E3983" s="317"/>
      <c r="F3983" s="317"/>
      <c r="G3983" s="317"/>
      <c r="H3983" s="317"/>
      <c r="I3983" s="317"/>
      <c r="J3983" s="317"/>
      <c r="K3983" s="317"/>
      <c r="L3983" s="179"/>
      <c r="M3983" s="179"/>
    </row>
    <row r="3984" spans="2:13" x14ac:dyDescent="0.2">
      <c r="B3984" s="317"/>
      <c r="C3984" s="317"/>
      <c r="D3984" s="317"/>
      <c r="E3984" s="317"/>
      <c r="F3984" s="317"/>
      <c r="G3984" s="317"/>
      <c r="H3984" s="317"/>
      <c r="I3984" s="317"/>
      <c r="J3984" s="317"/>
      <c r="K3984" s="317"/>
      <c r="L3984" s="179"/>
      <c r="M3984" s="179"/>
    </row>
    <row r="3985" spans="2:13" x14ac:dyDescent="0.2">
      <c r="B3985" s="317"/>
      <c r="C3985" s="317"/>
      <c r="D3985" s="317"/>
      <c r="E3985" s="317"/>
      <c r="F3985" s="317"/>
      <c r="G3985" s="317"/>
      <c r="H3985" s="317"/>
      <c r="I3985" s="317"/>
      <c r="J3985" s="317"/>
      <c r="K3985" s="317"/>
      <c r="L3985" s="179"/>
      <c r="M3985" s="179"/>
    </row>
    <row r="3986" spans="2:13" x14ac:dyDescent="0.2">
      <c r="B3986" s="317"/>
      <c r="C3986" s="317"/>
      <c r="D3986" s="317"/>
      <c r="E3986" s="317"/>
      <c r="F3986" s="317"/>
      <c r="G3986" s="317"/>
      <c r="H3986" s="317"/>
      <c r="I3986" s="317"/>
      <c r="J3986" s="317"/>
      <c r="K3986" s="317"/>
      <c r="L3986" s="179"/>
      <c r="M3986" s="179"/>
    </row>
    <row r="3987" spans="2:13" x14ac:dyDescent="0.2">
      <c r="B3987" s="317"/>
      <c r="C3987" s="317"/>
      <c r="D3987" s="317"/>
      <c r="E3987" s="317"/>
      <c r="F3987" s="317"/>
      <c r="G3987" s="317"/>
      <c r="H3987" s="317"/>
      <c r="I3987" s="317"/>
      <c r="J3987" s="317"/>
      <c r="K3987" s="317"/>
      <c r="L3987" s="179"/>
      <c r="M3987" s="179"/>
    </row>
    <row r="3988" spans="2:13" x14ac:dyDescent="0.2">
      <c r="B3988" s="317"/>
      <c r="C3988" s="317"/>
      <c r="D3988" s="317"/>
      <c r="E3988" s="317"/>
      <c r="F3988" s="317"/>
      <c r="G3988" s="317"/>
      <c r="H3988" s="317"/>
      <c r="I3988" s="317"/>
      <c r="J3988" s="317"/>
      <c r="K3988" s="317"/>
      <c r="L3988" s="179"/>
      <c r="M3988" s="179"/>
    </row>
    <row r="3989" spans="2:13" x14ac:dyDescent="0.2">
      <c r="B3989" s="317"/>
      <c r="C3989" s="317"/>
      <c r="D3989" s="317"/>
      <c r="E3989" s="317"/>
      <c r="F3989" s="317"/>
      <c r="G3989" s="317"/>
      <c r="H3989" s="317"/>
      <c r="I3989" s="317"/>
      <c r="J3989" s="317"/>
      <c r="K3989" s="317"/>
      <c r="L3989" s="179"/>
      <c r="M3989" s="179"/>
    </row>
    <row r="3990" spans="2:13" x14ac:dyDescent="0.2">
      <c r="B3990" s="317"/>
      <c r="C3990" s="317"/>
      <c r="D3990" s="317"/>
      <c r="E3990" s="317"/>
      <c r="F3990" s="317"/>
      <c r="G3990" s="317"/>
      <c r="H3990" s="317"/>
      <c r="I3990" s="317"/>
      <c r="J3990" s="317"/>
      <c r="K3990" s="317"/>
      <c r="L3990" s="179"/>
      <c r="M3990" s="179"/>
    </row>
    <row r="3991" spans="2:13" x14ac:dyDescent="0.2">
      <c r="B3991" s="317"/>
      <c r="C3991" s="317"/>
      <c r="D3991" s="317"/>
      <c r="E3991" s="317"/>
      <c r="F3991" s="317"/>
      <c r="G3991" s="317"/>
      <c r="H3991" s="317"/>
      <c r="I3991" s="317"/>
      <c r="J3991" s="317"/>
      <c r="K3991" s="317"/>
      <c r="L3991" s="179"/>
      <c r="M3991" s="179"/>
    </row>
    <row r="3992" spans="2:13" x14ac:dyDescent="0.2">
      <c r="B3992" s="317"/>
      <c r="C3992" s="317"/>
      <c r="D3992" s="317"/>
      <c r="E3992" s="317"/>
      <c r="F3992" s="317"/>
      <c r="G3992" s="317"/>
      <c r="H3992" s="317"/>
      <c r="I3992" s="317"/>
      <c r="J3992" s="317"/>
      <c r="K3992" s="317"/>
      <c r="L3992" s="179"/>
      <c r="M3992" s="179"/>
    </row>
    <row r="3993" spans="2:13" x14ac:dyDescent="0.2">
      <c r="B3993" s="317"/>
      <c r="C3993" s="317"/>
      <c r="D3993" s="317"/>
      <c r="E3993" s="317"/>
      <c r="F3993" s="317"/>
      <c r="G3993" s="317"/>
      <c r="H3993" s="317"/>
      <c r="I3993" s="317"/>
      <c r="J3993" s="317"/>
      <c r="K3993" s="317"/>
      <c r="L3993" s="179"/>
      <c r="M3993" s="179"/>
    </row>
    <row r="3994" spans="2:13" x14ac:dyDescent="0.2">
      <c r="B3994" s="317"/>
      <c r="C3994" s="317"/>
      <c r="D3994" s="317"/>
      <c r="E3994" s="317"/>
      <c r="F3994" s="317"/>
      <c r="G3994" s="317"/>
      <c r="H3994" s="317"/>
      <c r="I3994" s="317"/>
      <c r="J3994" s="317"/>
      <c r="K3994" s="317"/>
      <c r="L3994" s="179"/>
      <c r="M3994" s="179"/>
    </row>
    <row r="3995" spans="2:13" x14ac:dyDescent="0.2">
      <c r="B3995" s="317"/>
      <c r="C3995" s="317"/>
      <c r="D3995" s="317"/>
      <c r="E3995" s="317"/>
      <c r="F3995" s="317"/>
      <c r="G3995" s="317"/>
      <c r="H3995" s="317"/>
      <c r="I3995" s="317"/>
      <c r="J3995" s="317"/>
      <c r="K3995" s="317"/>
      <c r="L3995" s="179"/>
      <c r="M3995" s="179"/>
    </row>
    <row r="3996" spans="2:13" x14ac:dyDescent="0.2">
      <c r="B3996" s="317"/>
      <c r="C3996" s="317"/>
      <c r="D3996" s="317"/>
      <c r="E3996" s="317"/>
      <c r="F3996" s="317"/>
      <c r="G3996" s="317"/>
      <c r="H3996" s="317"/>
      <c r="I3996" s="317"/>
      <c r="J3996" s="317"/>
      <c r="K3996" s="317"/>
      <c r="L3996" s="179"/>
      <c r="M3996" s="179"/>
    </row>
    <row r="3997" spans="2:13" x14ac:dyDescent="0.2">
      <c r="B3997" s="317"/>
      <c r="C3997" s="317"/>
      <c r="D3997" s="317"/>
      <c r="E3997" s="317"/>
      <c r="F3997" s="317"/>
      <c r="G3997" s="317"/>
      <c r="H3997" s="317"/>
      <c r="I3997" s="317"/>
      <c r="J3997" s="317"/>
      <c r="K3997" s="317"/>
      <c r="L3997" s="179"/>
      <c r="M3997" s="179"/>
    </row>
    <row r="3998" spans="2:13" x14ac:dyDescent="0.2">
      <c r="B3998" s="317"/>
      <c r="C3998" s="317"/>
      <c r="D3998" s="317"/>
      <c r="E3998" s="317"/>
      <c r="F3998" s="317"/>
      <c r="G3998" s="317"/>
      <c r="H3998" s="317"/>
      <c r="I3998" s="317"/>
      <c r="J3998" s="317"/>
      <c r="K3998" s="317"/>
      <c r="L3998" s="179"/>
      <c r="M3998" s="179"/>
    </row>
    <row r="3999" spans="2:13" x14ac:dyDescent="0.2">
      <c r="B3999" s="317"/>
      <c r="C3999" s="317"/>
      <c r="D3999" s="317"/>
      <c r="E3999" s="317"/>
      <c r="F3999" s="317"/>
      <c r="G3999" s="317"/>
      <c r="H3999" s="317"/>
      <c r="I3999" s="317"/>
      <c r="J3999" s="317"/>
      <c r="K3999" s="317"/>
      <c r="L3999" s="179"/>
      <c r="M3999" s="179"/>
    </row>
    <row r="4000" spans="2:13" x14ac:dyDescent="0.2">
      <c r="B4000" s="317"/>
      <c r="C4000" s="317"/>
      <c r="D4000" s="317"/>
      <c r="E4000" s="317"/>
      <c r="F4000" s="317"/>
      <c r="G4000" s="317"/>
      <c r="H4000" s="317"/>
      <c r="I4000" s="317"/>
      <c r="J4000" s="317"/>
      <c r="K4000" s="317"/>
      <c r="L4000" s="179"/>
      <c r="M4000" s="179"/>
    </row>
    <row r="4001" spans="2:13" x14ac:dyDescent="0.2">
      <c r="B4001" s="317"/>
      <c r="C4001" s="317"/>
      <c r="D4001" s="317"/>
      <c r="E4001" s="317"/>
      <c r="F4001" s="317"/>
      <c r="G4001" s="317"/>
      <c r="H4001" s="317"/>
      <c r="I4001" s="317"/>
      <c r="J4001" s="317"/>
      <c r="K4001" s="317"/>
      <c r="L4001" s="179"/>
      <c r="M4001" s="179"/>
    </row>
    <row r="4002" spans="2:13" x14ac:dyDescent="0.2">
      <c r="B4002" s="317"/>
      <c r="C4002" s="317"/>
      <c r="D4002" s="317"/>
      <c r="E4002" s="317"/>
      <c r="F4002" s="317"/>
      <c r="G4002" s="317"/>
      <c r="H4002" s="317"/>
      <c r="I4002" s="317"/>
      <c r="J4002" s="317"/>
      <c r="K4002" s="317"/>
      <c r="L4002" s="179"/>
      <c r="M4002" s="179"/>
    </row>
    <row r="4003" spans="2:13" x14ac:dyDescent="0.2">
      <c r="B4003" s="317"/>
      <c r="C4003" s="317"/>
      <c r="D4003" s="317"/>
      <c r="E4003" s="317"/>
      <c r="F4003" s="317"/>
      <c r="G4003" s="317"/>
      <c r="H4003" s="317"/>
      <c r="I4003" s="317"/>
      <c r="J4003" s="317"/>
      <c r="K4003" s="317"/>
      <c r="L4003" s="179"/>
      <c r="M4003" s="179"/>
    </row>
    <row r="4004" spans="2:13" x14ac:dyDescent="0.2">
      <c r="B4004" s="317"/>
      <c r="C4004" s="317"/>
      <c r="D4004" s="317"/>
      <c r="E4004" s="317"/>
      <c r="F4004" s="317"/>
      <c r="G4004" s="317"/>
      <c r="H4004" s="317"/>
      <c r="I4004" s="317"/>
      <c r="J4004" s="317"/>
      <c r="K4004" s="317"/>
      <c r="L4004" s="179"/>
      <c r="M4004" s="179"/>
    </row>
    <row r="4005" spans="2:13" x14ac:dyDescent="0.2">
      <c r="B4005" s="317"/>
      <c r="C4005" s="317"/>
      <c r="D4005" s="317"/>
      <c r="E4005" s="317"/>
      <c r="F4005" s="317"/>
      <c r="G4005" s="317"/>
      <c r="H4005" s="317"/>
      <c r="I4005" s="317"/>
      <c r="J4005" s="317"/>
      <c r="K4005" s="317"/>
      <c r="L4005" s="179"/>
      <c r="M4005" s="179"/>
    </row>
    <row r="4006" spans="2:13" x14ac:dyDescent="0.2">
      <c r="B4006" s="317"/>
      <c r="C4006" s="317"/>
      <c r="D4006" s="317"/>
      <c r="E4006" s="317"/>
      <c r="F4006" s="317"/>
      <c r="G4006" s="317"/>
      <c r="H4006" s="317"/>
      <c r="I4006" s="317"/>
      <c r="J4006" s="317"/>
      <c r="K4006" s="317"/>
      <c r="L4006" s="179"/>
      <c r="M4006" s="179"/>
    </row>
    <row r="4007" spans="2:13" x14ac:dyDescent="0.2">
      <c r="B4007" s="317"/>
      <c r="C4007" s="317"/>
      <c r="D4007" s="317"/>
      <c r="E4007" s="317"/>
      <c r="F4007" s="317"/>
      <c r="G4007" s="317"/>
      <c r="H4007" s="317"/>
      <c r="I4007" s="317"/>
      <c r="J4007" s="317"/>
      <c r="K4007" s="317"/>
      <c r="L4007" s="179"/>
      <c r="M4007" s="179"/>
    </row>
    <row r="4008" spans="2:13" x14ac:dyDescent="0.2">
      <c r="B4008" s="317"/>
      <c r="C4008" s="317"/>
      <c r="D4008" s="317"/>
      <c r="E4008" s="317"/>
      <c r="F4008" s="317"/>
      <c r="G4008" s="317"/>
      <c r="H4008" s="317"/>
      <c r="I4008" s="317"/>
      <c r="J4008" s="317"/>
      <c r="K4008" s="317"/>
      <c r="L4008" s="179"/>
      <c r="M4008" s="179"/>
    </row>
    <row r="4009" spans="2:13" x14ac:dyDescent="0.2">
      <c r="B4009" s="317"/>
      <c r="C4009" s="317"/>
      <c r="D4009" s="317"/>
      <c r="E4009" s="317"/>
      <c r="F4009" s="317"/>
      <c r="G4009" s="317"/>
      <c r="H4009" s="317"/>
      <c r="I4009" s="317"/>
      <c r="J4009" s="317"/>
      <c r="K4009" s="317"/>
      <c r="L4009" s="179"/>
      <c r="M4009" s="179"/>
    </row>
    <row r="4010" spans="2:13" x14ac:dyDescent="0.2">
      <c r="B4010" s="317"/>
      <c r="C4010" s="317"/>
      <c r="D4010" s="317"/>
      <c r="E4010" s="317"/>
      <c r="F4010" s="317"/>
      <c r="G4010" s="317"/>
      <c r="H4010" s="317"/>
      <c r="I4010" s="317"/>
      <c r="J4010" s="317"/>
      <c r="K4010" s="317"/>
      <c r="L4010" s="179"/>
      <c r="M4010" s="179"/>
    </row>
    <row r="4011" spans="2:13" x14ac:dyDescent="0.2">
      <c r="B4011" s="317"/>
      <c r="C4011" s="317"/>
      <c r="D4011" s="317"/>
      <c r="E4011" s="317"/>
      <c r="F4011" s="317"/>
      <c r="G4011" s="317"/>
      <c r="H4011" s="317"/>
      <c r="I4011" s="317"/>
      <c r="J4011" s="317"/>
      <c r="K4011" s="317"/>
      <c r="L4011" s="179"/>
      <c r="M4011" s="179"/>
    </row>
    <row r="4012" spans="2:13" x14ac:dyDescent="0.2">
      <c r="B4012" s="317"/>
      <c r="C4012" s="317"/>
      <c r="D4012" s="317"/>
      <c r="E4012" s="317"/>
      <c r="F4012" s="317"/>
      <c r="G4012" s="317"/>
      <c r="H4012" s="317"/>
      <c r="I4012" s="317"/>
      <c r="J4012" s="317"/>
      <c r="K4012" s="317"/>
      <c r="L4012" s="179"/>
      <c r="M4012" s="179"/>
    </row>
    <row r="4013" spans="2:13" x14ac:dyDescent="0.2">
      <c r="B4013" s="317"/>
      <c r="C4013" s="317"/>
      <c r="D4013" s="317"/>
      <c r="E4013" s="317"/>
      <c r="F4013" s="317"/>
      <c r="G4013" s="317"/>
      <c r="H4013" s="317"/>
      <c r="I4013" s="317"/>
      <c r="J4013" s="317"/>
      <c r="K4013" s="317"/>
      <c r="L4013" s="179"/>
      <c r="M4013" s="179"/>
    </row>
    <row r="4014" spans="2:13" x14ac:dyDescent="0.2">
      <c r="B4014" s="317"/>
      <c r="C4014" s="317"/>
      <c r="D4014" s="317"/>
      <c r="E4014" s="317"/>
      <c r="F4014" s="317"/>
      <c r="G4014" s="317"/>
      <c r="H4014" s="317"/>
      <c r="I4014" s="317"/>
      <c r="J4014" s="317"/>
      <c r="K4014" s="317"/>
      <c r="L4014" s="179"/>
      <c r="M4014" s="179"/>
    </row>
    <row r="4015" spans="2:13" x14ac:dyDescent="0.2">
      <c r="B4015" s="317"/>
      <c r="C4015" s="317"/>
      <c r="D4015" s="317"/>
      <c r="E4015" s="317"/>
      <c r="F4015" s="317"/>
      <c r="G4015" s="317"/>
      <c r="H4015" s="317"/>
      <c r="I4015" s="317"/>
      <c r="J4015" s="317"/>
      <c r="K4015" s="317"/>
      <c r="L4015" s="179"/>
      <c r="M4015" s="179"/>
    </row>
    <row r="4016" spans="2:13" x14ac:dyDescent="0.2">
      <c r="B4016" s="317"/>
      <c r="C4016" s="317"/>
      <c r="D4016" s="317"/>
      <c r="E4016" s="317"/>
      <c r="F4016" s="317"/>
      <c r="G4016" s="317"/>
      <c r="H4016" s="317"/>
      <c r="I4016" s="317"/>
      <c r="J4016" s="317"/>
      <c r="K4016" s="317"/>
      <c r="L4016" s="179"/>
      <c r="M4016" s="179"/>
    </row>
    <row r="4017" spans="2:13" x14ac:dyDescent="0.2">
      <c r="B4017" s="317"/>
      <c r="C4017" s="317"/>
      <c r="D4017" s="317"/>
      <c r="E4017" s="317"/>
      <c r="F4017" s="317"/>
      <c r="G4017" s="317"/>
      <c r="H4017" s="317"/>
      <c r="I4017" s="317"/>
      <c r="J4017" s="317"/>
      <c r="K4017" s="317"/>
      <c r="L4017" s="179"/>
      <c r="M4017" s="179"/>
    </row>
    <row r="4018" spans="2:13" x14ac:dyDescent="0.2">
      <c r="B4018" s="317"/>
      <c r="C4018" s="317"/>
      <c r="D4018" s="317"/>
      <c r="E4018" s="317"/>
      <c r="F4018" s="317"/>
      <c r="G4018" s="317"/>
      <c r="H4018" s="317"/>
      <c r="I4018" s="317"/>
      <c r="J4018" s="317"/>
      <c r="K4018" s="317"/>
      <c r="L4018" s="179"/>
      <c r="M4018" s="179"/>
    </row>
    <row r="4019" spans="2:13" x14ac:dyDescent="0.2">
      <c r="B4019" s="317"/>
      <c r="C4019" s="317"/>
      <c r="D4019" s="317"/>
      <c r="E4019" s="317"/>
      <c r="F4019" s="317"/>
      <c r="G4019" s="317"/>
      <c r="H4019" s="317"/>
      <c r="I4019" s="317"/>
      <c r="J4019" s="317"/>
      <c r="K4019" s="317"/>
      <c r="L4019" s="179"/>
      <c r="M4019" s="179"/>
    </row>
    <row r="4020" spans="2:13" x14ac:dyDescent="0.2">
      <c r="B4020" s="317"/>
      <c r="C4020" s="317"/>
      <c r="D4020" s="317"/>
      <c r="E4020" s="317"/>
      <c r="F4020" s="317"/>
      <c r="G4020" s="317"/>
      <c r="H4020" s="317"/>
      <c r="I4020" s="317"/>
      <c r="J4020" s="317"/>
      <c r="K4020" s="317"/>
      <c r="L4020" s="179"/>
      <c r="M4020" s="179"/>
    </row>
    <row r="4021" spans="2:13" x14ac:dyDescent="0.2">
      <c r="B4021" s="317"/>
      <c r="C4021" s="317"/>
      <c r="D4021" s="317"/>
      <c r="E4021" s="317"/>
      <c r="F4021" s="317"/>
      <c r="G4021" s="317"/>
      <c r="H4021" s="317"/>
      <c r="I4021" s="317"/>
      <c r="J4021" s="317"/>
      <c r="K4021" s="317"/>
      <c r="L4021" s="179"/>
      <c r="M4021" s="179"/>
    </row>
    <row r="4022" spans="2:13" x14ac:dyDescent="0.2">
      <c r="B4022" s="317"/>
      <c r="C4022" s="317"/>
      <c r="D4022" s="317"/>
      <c r="E4022" s="317"/>
      <c r="F4022" s="317"/>
      <c r="G4022" s="317"/>
      <c r="H4022" s="317"/>
      <c r="I4022" s="317"/>
      <c r="J4022" s="317"/>
      <c r="K4022" s="317"/>
      <c r="L4022" s="179"/>
      <c r="M4022" s="179"/>
    </row>
    <row r="4023" spans="2:13" x14ac:dyDescent="0.2">
      <c r="B4023" s="317"/>
      <c r="C4023" s="317"/>
      <c r="D4023" s="317"/>
      <c r="E4023" s="317"/>
      <c r="F4023" s="317"/>
      <c r="G4023" s="317"/>
      <c r="H4023" s="317"/>
      <c r="I4023" s="317"/>
      <c r="J4023" s="317"/>
      <c r="K4023" s="317"/>
      <c r="L4023" s="179"/>
      <c r="M4023" s="179"/>
    </row>
    <row r="4024" spans="2:13" x14ac:dyDescent="0.2">
      <c r="B4024" s="317"/>
      <c r="C4024" s="317"/>
      <c r="D4024" s="317"/>
      <c r="E4024" s="317"/>
      <c r="F4024" s="317"/>
      <c r="G4024" s="317"/>
      <c r="H4024" s="317"/>
      <c r="I4024" s="317"/>
      <c r="J4024" s="317"/>
      <c r="K4024" s="317"/>
      <c r="L4024" s="179"/>
      <c r="M4024" s="179"/>
    </row>
    <row r="4025" spans="2:13" x14ac:dyDescent="0.2">
      <c r="B4025" s="317"/>
      <c r="C4025" s="317"/>
      <c r="D4025" s="317"/>
      <c r="E4025" s="317"/>
      <c r="F4025" s="317"/>
      <c r="G4025" s="317"/>
      <c r="H4025" s="317"/>
      <c r="I4025" s="317"/>
      <c r="J4025" s="317"/>
      <c r="K4025" s="317"/>
      <c r="L4025" s="179"/>
      <c r="M4025" s="179"/>
    </row>
    <row r="4026" spans="2:13" x14ac:dyDescent="0.2">
      <c r="B4026" s="317"/>
      <c r="C4026" s="317"/>
      <c r="D4026" s="317"/>
      <c r="E4026" s="317"/>
      <c r="F4026" s="317"/>
      <c r="G4026" s="317"/>
      <c r="H4026" s="317"/>
      <c r="I4026" s="317"/>
      <c r="J4026" s="317"/>
      <c r="K4026" s="317"/>
      <c r="L4026" s="179"/>
      <c r="M4026" s="179"/>
    </row>
    <row r="4027" spans="2:13" x14ac:dyDescent="0.2">
      <c r="B4027" s="317"/>
      <c r="C4027" s="317"/>
      <c r="D4027" s="317"/>
      <c r="E4027" s="317"/>
      <c r="F4027" s="317"/>
      <c r="G4027" s="317"/>
      <c r="H4027" s="317"/>
      <c r="I4027" s="317"/>
      <c r="J4027" s="317"/>
      <c r="K4027" s="317"/>
      <c r="L4027" s="179"/>
      <c r="M4027" s="179"/>
    </row>
    <row r="4028" spans="2:13" x14ac:dyDescent="0.2">
      <c r="B4028" s="317"/>
      <c r="C4028" s="317"/>
      <c r="D4028" s="317"/>
      <c r="E4028" s="317"/>
      <c r="F4028" s="317"/>
      <c r="G4028" s="317"/>
      <c r="H4028" s="317"/>
      <c r="I4028" s="317"/>
      <c r="J4028" s="317"/>
      <c r="K4028" s="317"/>
      <c r="L4028" s="179"/>
      <c r="M4028" s="179"/>
    </row>
    <row r="4029" spans="2:13" x14ac:dyDescent="0.2">
      <c r="B4029" s="317"/>
      <c r="C4029" s="317"/>
      <c r="D4029" s="317"/>
      <c r="E4029" s="317"/>
      <c r="F4029" s="317"/>
      <c r="G4029" s="317"/>
      <c r="H4029" s="317"/>
      <c r="I4029" s="317"/>
      <c r="J4029" s="317"/>
      <c r="K4029" s="317"/>
      <c r="L4029" s="179"/>
      <c r="M4029" s="179"/>
    </row>
    <row r="4030" spans="2:13" x14ac:dyDescent="0.2">
      <c r="B4030" s="317"/>
      <c r="C4030" s="317"/>
      <c r="D4030" s="317"/>
      <c r="E4030" s="317"/>
      <c r="F4030" s="317"/>
      <c r="G4030" s="317"/>
      <c r="H4030" s="317"/>
      <c r="I4030" s="317"/>
      <c r="J4030" s="317"/>
      <c r="K4030" s="317"/>
      <c r="L4030" s="179"/>
      <c r="M4030" s="179"/>
    </row>
    <row r="4031" spans="2:13" x14ac:dyDescent="0.2">
      <c r="B4031" s="317"/>
      <c r="C4031" s="317"/>
      <c r="D4031" s="317"/>
      <c r="E4031" s="317"/>
      <c r="F4031" s="317"/>
      <c r="G4031" s="317"/>
      <c r="H4031" s="317"/>
      <c r="I4031" s="317"/>
      <c r="J4031" s="317"/>
      <c r="K4031" s="317"/>
      <c r="L4031" s="179"/>
      <c r="M4031" s="179"/>
    </row>
    <row r="4032" spans="2:13" x14ac:dyDescent="0.2">
      <c r="B4032" s="317"/>
      <c r="C4032" s="317"/>
      <c r="D4032" s="317"/>
      <c r="E4032" s="317"/>
      <c r="F4032" s="317"/>
      <c r="G4032" s="317"/>
      <c r="H4032" s="317"/>
      <c r="I4032" s="317"/>
      <c r="J4032" s="317"/>
      <c r="K4032" s="317"/>
      <c r="L4032" s="179"/>
      <c r="M4032" s="179"/>
    </row>
    <row r="4033" spans="2:13" x14ac:dyDescent="0.2">
      <c r="B4033" s="317"/>
      <c r="C4033" s="317"/>
      <c r="D4033" s="317"/>
      <c r="E4033" s="317"/>
      <c r="F4033" s="317"/>
      <c r="G4033" s="317"/>
      <c r="H4033" s="317"/>
      <c r="I4033" s="317"/>
      <c r="J4033" s="317"/>
      <c r="K4033" s="317"/>
      <c r="L4033" s="179"/>
      <c r="M4033" s="179"/>
    </row>
    <row r="4034" spans="2:13" x14ac:dyDescent="0.2">
      <c r="B4034" s="317"/>
      <c r="C4034" s="317"/>
      <c r="D4034" s="317"/>
      <c r="E4034" s="317"/>
      <c r="F4034" s="317"/>
      <c r="G4034" s="317"/>
      <c r="H4034" s="317"/>
      <c r="I4034" s="317"/>
      <c r="J4034" s="317"/>
      <c r="K4034" s="317"/>
      <c r="L4034" s="179"/>
      <c r="M4034" s="179"/>
    </row>
    <row r="4035" spans="2:13" x14ac:dyDescent="0.2">
      <c r="B4035" s="317"/>
      <c r="C4035" s="317"/>
      <c r="D4035" s="317"/>
      <c r="E4035" s="317"/>
      <c r="F4035" s="317"/>
      <c r="G4035" s="317"/>
      <c r="H4035" s="317"/>
      <c r="I4035" s="317"/>
      <c r="J4035" s="317"/>
      <c r="K4035" s="317"/>
      <c r="L4035" s="179"/>
      <c r="M4035" s="179"/>
    </row>
    <row r="4036" spans="2:13" x14ac:dyDescent="0.2">
      <c r="B4036" s="317"/>
      <c r="C4036" s="317"/>
      <c r="D4036" s="317"/>
      <c r="E4036" s="317"/>
      <c r="F4036" s="317"/>
      <c r="G4036" s="317"/>
      <c r="H4036" s="317"/>
      <c r="I4036" s="317"/>
      <c r="J4036" s="317"/>
      <c r="K4036" s="317"/>
      <c r="L4036" s="179"/>
      <c r="M4036" s="179"/>
    </row>
    <row r="4037" spans="2:13" x14ac:dyDescent="0.2">
      <c r="B4037" s="317"/>
      <c r="C4037" s="317"/>
      <c r="D4037" s="317"/>
      <c r="E4037" s="317"/>
      <c r="F4037" s="317"/>
      <c r="G4037" s="317"/>
      <c r="H4037" s="317"/>
      <c r="I4037" s="317"/>
      <c r="J4037" s="317"/>
      <c r="K4037" s="317"/>
      <c r="L4037" s="179"/>
      <c r="M4037" s="179"/>
    </row>
    <row r="4038" spans="2:13" x14ac:dyDescent="0.2">
      <c r="B4038" s="317"/>
      <c r="C4038" s="317"/>
      <c r="D4038" s="317"/>
      <c r="E4038" s="317"/>
      <c r="F4038" s="317"/>
      <c r="G4038" s="317"/>
      <c r="H4038" s="317"/>
      <c r="I4038" s="317"/>
      <c r="J4038" s="317"/>
      <c r="K4038" s="317"/>
      <c r="L4038" s="179"/>
      <c r="M4038" s="179"/>
    </row>
    <row r="4039" spans="2:13" x14ac:dyDescent="0.2">
      <c r="B4039" s="317"/>
      <c r="C4039" s="317"/>
      <c r="D4039" s="317"/>
      <c r="E4039" s="317"/>
      <c r="F4039" s="317"/>
      <c r="G4039" s="317"/>
      <c r="H4039" s="317"/>
      <c r="I4039" s="317"/>
      <c r="J4039" s="317"/>
      <c r="K4039" s="317"/>
      <c r="L4039" s="179"/>
      <c r="M4039" s="179"/>
    </row>
    <row r="4040" spans="2:13" x14ac:dyDescent="0.2">
      <c r="B4040" s="317"/>
      <c r="C4040" s="317"/>
      <c r="D4040" s="317"/>
      <c r="E4040" s="317"/>
      <c r="F4040" s="317"/>
      <c r="G4040" s="317"/>
      <c r="H4040" s="317"/>
      <c r="I4040" s="317"/>
      <c r="J4040" s="317"/>
      <c r="K4040" s="317"/>
      <c r="L4040" s="179"/>
      <c r="M4040" s="179"/>
    </row>
    <row r="4041" spans="2:13" x14ac:dyDescent="0.2">
      <c r="B4041" s="317"/>
      <c r="C4041" s="317"/>
      <c r="D4041" s="317"/>
      <c r="E4041" s="317"/>
      <c r="F4041" s="317"/>
      <c r="G4041" s="317"/>
      <c r="H4041" s="317"/>
      <c r="I4041" s="317"/>
      <c r="J4041" s="317"/>
      <c r="K4041" s="317"/>
      <c r="L4041" s="179"/>
      <c r="M4041" s="179"/>
    </row>
    <row r="4042" spans="2:13" x14ac:dyDescent="0.2">
      <c r="B4042" s="317"/>
      <c r="C4042" s="317"/>
      <c r="D4042" s="317"/>
      <c r="E4042" s="317"/>
      <c r="F4042" s="317"/>
      <c r="G4042" s="317"/>
      <c r="H4042" s="317"/>
      <c r="I4042" s="317"/>
      <c r="J4042" s="317"/>
      <c r="K4042" s="317"/>
      <c r="L4042" s="179"/>
      <c r="M4042" s="179"/>
    </row>
    <row r="4043" spans="2:13" x14ac:dyDescent="0.2">
      <c r="B4043" s="317"/>
      <c r="C4043" s="317"/>
      <c r="D4043" s="317"/>
      <c r="E4043" s="317"/>
      <c r="F4043" s="317"/>
      <c r="G4043" s="317"/>
      <c r="H4043" s="317"/>
      <c r="I4043" s="317"/>
      <c r="J4043" s="317"/>
      <c r="K4043" s="317"/>
      <c r="L4043" s="179"/>
      <c r="M4043" s="179"/>
    </row>
    <row r="4044" spans="2:13" x14ac:dyDescent="0.2">
      <c r="B4044" s="317"/>
      <c r="C4044" s="317"/>
      <c r="D4044" s="317"/>
      <c r="E4044" s="317"/>
      <c r="F4044" s="317"/>
      <c r="G4044" s="317"/>
      <c r="H4044" s="317"/>
      <c r="I4044" s="317"/>
      <c r="J4044" s="317"/>
      <c r="K4044" s="317"/>
      <c r="L4044" s="179"/>
      <c r="M4044" s="179"/>
    </row>
    <row r="4045" spans="2:13" x14ac:dyDescent="0.2">
      <c r="B4045" s="317"/>
      <c r="C4045" s="317"/>
      <c r="D4045" s="317"/>
      <c r="E4045" s="317"/>
      <c r="F4045" s="317"/>
      <c r="G4045" s="317"/>
      <c r="H4045" s="317"/>
      <c r="I4045" s="317"/>
      <c r="J4045" s="317"/>
      <c r="K4045" s="317"/>
      <c r="L4045" s="179"/>
      <c r="M4045" s="179"/>
    </row>
    <row r="4046" spans="2:13" x14ac:dyDescent="0.2">
      <c r="B4046" s="317"/>
      <c r="C4046" s="317"/>
      <c r="D4046" s="317"/>
      <c r="E4046" s="317"/>
      <c r="F4046" s="317"/>
      <c r="G4046" s="317"/>
      <c r="H4046" s="317"/>
      <c r="I4046" s="317"/>
      <c r="J4046" s="317"/>
      <c r="K4046" s="317"/>
      <c r="L4046" s="179"/>
      <c r="M4046" s="179"/>
    </row>
    <row r="4047" spans="2:13" x14ac:dyDescent="0.2">
      <c r="B4047" s="317"/>
      <c r="C4047" s="317"/>
      <c r="D4047" s="317"/>
      <c r="E4047" s="317"/>
      <c r="F4047" s="317"/>
      <c r="G4047" s="317"/>
      <c r="H4047" s="317"/>
      <c r="I4047" s="317"/>
      <c r="J4047" s="317"/>
      <c r="K4047" s="317"/>
      <c r="L4047" s="179"/>
      <c r="M4047" s="179"/>
    </row>
    <row r="4048" spans="2:13" x14ac:dyDescent="0.2">
      <c r="B4048" s="317"/>
      <c r="C4048" s="317"/>
      <c r="D4048" s="317"/>
      <c r="E4048" s="317"/>
      <c r="F4048" s="317"/>
      <c r="G4048" s="317"/>
      <c r="H4048" s="317"/>
      <c r="I4048" s="317"/>
      <c r="J4048" s="317"/>
      <c r="K4048" s="317"/>
      <c r="L4048" s="179"/>
      <c r="M4048" s="179"/>
    </row>
    <row r="4049" spans="2:13" x14ac:dyDescent="0.2">
      <c r="B4049" s="317"/>
      <c r="C4049" s="317"/>
      <c r="D4049" s="317"/>
      <c r="E4049" s="317"/>
      <c r="F4049" s="317"/>
      <c r="G4049" s="317"/>
      <c r="H4049" s="317"/>
      <c r="I4049" s="317"/>
      <c r="J4049" s="317"/>
      <c r="K4049" s="317"/>
      <c r="L4049" s="179"/>
      <c r="M4049" s="179"/>
    </row>
    <row r="4050" spans="2:13" x14ac:dyDescent="0.2">
      <c r="B4050" s="317"/>
      <c r="C4050" s="317"/>
      <c r="D4050" s="317"/>
      <c r="E4050" s="317"/>
      <c r="F4050" s="317"/>
      <c r="G4050" s="317"/>
      <c r="H4050" s="317"/>
      <c r="I4050" s="317"/>
      <c r="J4050" s="317"/>
      <c r="K4050" s="317"/>
      <c r="L4050" s="179"/>
      <c r="M4050" s="179"/>
    </row>
    <row r="4051" spans="2:13" x14ac:dyDescent="0.2">
      <c r="B4051" s="317"/>
      <c r="C4051" s="317"/>
      <c r="D4051" s="317"/>
      <c r="E4051" s="317"/>
      <c r="F4051" s="317"/>
      <c r="G4051" s="317"/>
      <c r="H4051" s="317"/>
      <c r="I4051" s="317"/>
      <c r="J4051" s="317"/>
      <c r="K4051" s="317"/>
      <c r="L4051" s="179"/>
      <c r="M4051" s="179"/>
    </row>
    <row r="4052" spans="2:13" x14ac:dyDescent="0.2">
      <c r="B4052" s="317"/>
      <c r="C4052" s="317"/>
      <c r="D4052" s="317"/>
      <c r="E4052" s="317"/>
      <c r="F4052" s="317"/>
      <c r="G4052" s="317"/>
      <c r="H4052" s="317"/>
      <c r="I4052" s="317"/>
      <c r="J4052" s="317"/>
      <c r="K4052" s="317"/>
      <c r="L4052" s="179"/>
      <c r="M4052" s="179"/>
    </row>
    <row r="4053" spans="2:13" x14ac:dyDescent="0.2">
      <c r="B4053" s="317"/>
      <c r="C4053" s="317"/>
      <c r="D4053" s="317"/>
      <c r="E4053" s="317"/>
      <c r="F4053" s="317"/>
      <c r="G4053" s="317"/>
      <c r="H4053" s="317"/>
      <c r="I4053" s="317"/>
      <c r="J4053" s="317"/>
      <c r="K4053" s="317"/>
      <c r="L4053" s="179"/>
      <c r="M4053" s="179"/>
    </row>
    <row r="4054" spans="2:13" x14ac:dyDescent="0.2">
      <c r="B4054" s="317"/>
      <c r="C4054" s="317"/>
      <c r="D4054" s="317"/>
      <c r="E4054" s="317"/>
      <c r="F4054" s="317"/>
      <c r="G4054" s="317"/>
      <c r="H4054" s="317"/>
      <c r="I4054" s="317"/>
      <c r="J4054" s="317"/>
      <c r="K4054" s="317"/>
      <c r="L4054" s="179"/>
      <c r="M4054" s="179"/>
    </row>
    <row r="4055" spans="2:13" x14ac:dyDescent="0.2">
      <c r="B4055" s="317"/>
      <c r="C4055" s="317"/>
      <c r="D4055" s="317"/>
      <c r="E4055" s="317"/>
      <c r="F4055" s="317"/>
      <c r="G4055" s="317"/>
      <c r="H4055" s="317"/>
      <c r="I4055" s="317"/>
      <c r="J4055" s="317"/>
      <c r="K4055" s="317"/>
      <c r="L4055" s="179"/>
      <c r="M4055" s="179"/>
    </row>
    <row r="4056" spans="2:13" x14ac:dyDescent="0.2">
      <c r="B4056" s="317"/>
      <c r="C4056" s="317"/>
      <c r="D4056" s="317"/>
      <c r="E4056" s="317"/>
      <c r="F4056" s="317"/>
      <c r="G4056" s="317"/>
      <c r="H4056" s="317"/>
      <c r="I4056" s="317"/>
      <c r="J4056" s="317"/>
      <c r="K4056" s="317"/>
      <c r="L4056" s="179"/>
      <c r="M4056" s="179"/>
    </row>
    <row r="4057" spans="2:13" x14ac:dyDescent="0.2">
      <c r="B4057" s="317"/>
      <c r="C4057" s="317"/>
      <c r="D4057" s="317"/>
      <c r="E4057" s="317"/>
      <c r="F4057" s="317"/>
      <c r="G4057" s="317"/>
      <c r="H4057" s="317"/>
      <c r="I4057" s="317"/>
      <c r="J4057" s="317"/>
      <c r="K4057" s="317"/>
      <c r="L4057" s="179"/>
      <c r="M4057" s="179"/>
    </row>
    <row r="4058" spans="2:13" x14ac:dyDescent="0.2">
      <c r="B4058" s="317"/>
      <c r="C4058" s="317"/>
      <c r="D4058" s="317"/>
      <c r="E4058" s="317"/>
      <c r="F4058" s="317"/>
      <c r="G4058" s="317"/>
      <c r="H4058" s="317"/>
      <c r="I4058" s="317"/>
      <c r="J4058" s="317"/>
      <c r="K4058" s="317"/>
      <c r="L4058" s="179"/>
      <c r="M4058" s="179"/>
    </row>
    <row r="4059" spans="2:13" x14ac:dyDescent="0.2">
      <c r="B4059" s="317"/>
      <c r="C4059" s="317"/>
      <c r="D4059" s="317"/>
      <c r="E4059" s="317"/>
      <c r="F4059" s="317"/>
      <c r="G4059" s="317"/>
      <c r="H4059" s="317"/>
      <c r="I4059" s="317"/>
      <c r="J4059" s="317"/>
      <c r="K4059" s="317"/>
      <c r="L4059" s="179"/>
      <c r="M4059" s="179"/>
    </row>
    <row r="4060" spans="2:13" x14ac:dyDescent="0.2">
      <c r="B4060" s="317"/>
      <c r="C4060" s="317"/>
      <c r="D4060" s="317"/>
      <c r="E4060" s="317"/>
      <c r="F4060" s="317"/>
      <c r="G4060" s="317"/>
      <c r="H4060" s="317"/>
      <c r="I4060" s="317"/>
      <c r="J4060" s="317"/>
      <c r="K4060" s="317"/>
      <c r="L4060" s="179"/>
      <c r="M4060" s="179"/>
    </row>
    <row r="4061" spans="2:13" x14ac:dyDescent="0.2">
      <c r="B4061" s="317"/>
      <c r="C4061" s="317"/>
      <c r="D4061" s="317"/>
      <c r="E4061" s="317"/>
      <c r="F4061" s="317"/>
      <c r="G4061" s="317"/>
      <c r="H4061" s="317"/>
      <c r="I4061" s="317"/>
      <c r="J4061" s="317"/>
      <c r="K4061" s="317"/>
      <c r="L4061" s="179"/>
      <c r="M4061" s="179"/>
    </row>
    <row r="4062" spans="2:13" x14ac:dyDescent="0.2">
      <c r="B4062" s="317"/>
      <c r="C4062" s="317"/>
      <c r="D4062" s="317"/>
      <c r="E4062" s="317"/>
      <c r="F4062" s="317"/>
      <c r="G4062" s="317"/>
      <c r="H4062" s="317"/>
      <c r="I4062" s="317"/>
      <c r="J4062" s="317"/>
      <c r="K4062" s="317"/>
      <c r="L4062" s="179"/>
      <c r="M4062" s="179"/>
    </row>
    <row r="4063" spans="2:13" x14ac:dyDescent="0.2">
      <c r="B4063" s="317"/>
      <c r="C4063" s="317"/>
      <c r="D4063" s="317"/>
      <c r="E4063" s="317"/>
      <c r="F4063" s="317"/>
      <c r="G4063" s="317"/>
      <c r="H4063" s="317"/>
      <c r="I4063" s="317"/>
      <c r="J4063" s="317"/>
      <c r="K4063" s="317"/>
      <c r="L4063" s="179"/>
      <c r="M4063" s="179"/>
    </row>
    <row r="4064" spans="2:13" x14ac:dyDescent="0.2">
      <c r="B4064" s="317"/>
      <c r="C4064" s="317"/>
      <c r="D4064" s="317"/>
      <c r="E4064" s="317"/>
      <c r="F4064" s="317"/>
      <c r="G4064" s="317"/>
      <c r="H4064" s="317"/>
      <c r="I4064" s="317"/>
      <c r="J4064" s="317"/>
      <c r="K4064" s="317"/>
      <c r="L4064" s="179"/>
      <c r="M4064" s="179"/>
    </row>
    <row r="4065" spans="2:13" x14ac:dyDescent="0.2">
      <c r="B4065" s="317"/>
      <c r="C4065" s="317"/>
      <c r="D4065" s="317"/>
      <c r="E4065" s="317"/>
      <c r="F4065" s="317"/>
      <c r="G4065" s="317"/>
      <c r="H4065" s="317"/>
      <c r="I4065" s="317"/>
      <c r="J4065" s="317"/>
      <c r="K4065" s="317"/>
      <c r="L4065" s="179"/>
      <c r="M4065" s="179"/>
    </row>
    <row r="4066" spans="2:13" x14ac:dyDescent="0.2">
      <c r="B4066" s="317"/>
      <c r="C4066" s="317"/>
      <c r="D4066" s="317"/>
      <c r="E4066" s="317"/>
      <c r="F4066" s="317"/>
      <c r="G4066" s="317"/>
      <c r="H4066" s="317"/>
      <c r="I4066" s="317"/>
      <c r="J4066" s="317"/>
      <c r="K4066" s="317"/>
      <c r="L4066" s="179"/>
      <c r="M4066" s="179"/>
    </row>
    <row r="4067" spans="2:13" x14ac:dyDescent="0.2">
      <c r="B4067" s="317"/>
      <c r="C4067" s="317"/>
      <c r="D4067" s="317"/>
      <c r="E4067" s="317"/>
      <c r="F4067" s="317"/>
      <c r="G4067" s="317"/>
      <c r="H4067" s="317"/>
      <c r="I4067" s="317"/>
      <c r="J4067" s="317"/>
      <c r="K4067" s="317"/>
      <c r="L4067" s="179"/>
      <c r="M4067" s="179"/>
    </row>
    <row r="4068" spans="2:13" x14ac:dyDescent="0.2">
      <c r="B4068" s="317"/>
      <c r="C4068" s="317"/>
      <c r="D4068" s="317"/>
      <c r="E4068" s="317"/>
      <c r="F4068" s="317"/>
      <c r="G4068" s="317"/>
      <c r="H4068" s="317"/>
      <c r="I4068" s="317"/>
      <c r="J4068" s="317"/>
      <c r="K4068" s="317"/>
      <c r="L4068" s="179"/>
      <c r="M4068" s="179"/>
    </row>
    <row r="4069" spans="2:13" x14ac:dyDescent="0.2">
      <c r="B4069" s="317"/>
      <c r="C4069" s="317"/>
      <c r="D4069" s="317"/>
      <c r="E4069" s="317"/>
      <c r="F4069" s="317"/>
      <c r="G4069" s="317"/>
      <c r="H4069" s="317"/>
      <c r="I4069" s="317"/>
      <c r="J4069" s="317"/>
      <c r="K4069" s="317"/>
      <c r="L4069" s="179"/>
      <c r="M4069" s="179"/>
    </row>
    <row r="4070" spans="2:13" x14ac:dyDescent="0.2">
      <c r="B4070" s="317"/>
      <c r="C4070" s="317"/>
      <c r="D4070" s="317"/>
      <c r="E4070" s="317"/>
      <c r="F4070" s="317"/>
      <c r="G4070" s="317"/>
      <c r="H4070" s="317"/>
      <c r="I4070" s="317"/>
      <c r="J4070" s="317"/>
      <c r="K4070" s="317"/>
      <c r="L4070" s="179"/>
      <c r="M4070" s="179"/>
    </row>
    <row r="4071" spans="2:13" x14ac:dyDescent="0.2">
      <c r="B4071" s="317"/>
      <c r="C4071" s="317"/>
      <c r="D4071" s="317"/>
      <c r="E4071" s="317"/>
      <c r="F4071" s="317"/>
      <c r="G4071" s="317"/>
      <c r="H4071" s="317"/>
      <c r="I4071" s="317"/>
      <c r="J4071" s="317"/>
      <c r="K4071" s="317"/>
      <c r="L4071" s="179"/>
      <c r="M4071" s="179"/>
    </row>
    <row r="4072" spans="2:13" x14ac:dyDescent="0.2">
      <c r="B4072" s="317"/>
      <c r="C4072" s="317"/>
      <c r="D4072" s="317"/>
      <c r="E4072" s="317"/>
      <c r="F4072" s="317"/>
      <c r="G4072" s="317"/>
      <c r="H4072" s="317"/>
      <c r="I4072" s="317"/>
      <c r="J4072" s="317"/>
      <c r="K4072" s="317"/>
      <c r="L4072" s="179"/>
      <c r="M4072" s="179"/>
    </row>
    <row r="4073" spans="2:13" x14ac:dyDescent="0.2">
      <c r="B4073" s="317"/>
      <c r="C4073" s="317"/>
      <c r="D4073" s="317"/>
      <c r="E4073" s="317"/>
      <c r="F4073" s="317"/>
      <c r="G4073" s="317"/>
      <c r="H4073" s="317"/>
      <c r="I4073" s="317"/>
      <c r="J4073" s="317"/>
      <c r="K4073" s="317"/>
      <c r="L4073" s="179"/>
      <c r="M4073" s="179"/>
    </row>
    <row r="4074" spans="2:13" x14ac:dyDescent="0.2">
      <c r="B4074" s="317"/>
      <c r="C4074" s="317"/>
      <c r="D4074" s="317"/>
      <c r="E4074" s="317"/>
      <c r="F4074" s="317"/>
      <c r="G4074" s="317"/>
      <c r="H4074" s="317"/>
      <c r="I4074" s="317"/>
      <c r="J4074" s="317"/>
      <c r="K4074" s="317"/>
      <c r="L4074" s="179"/>
      <c r="M4074" s="179"/>
    </row>
    <row r="4075" spans="2:13" x14ac:dyDescent="0.2">
      <c r="B4075" s="317"/>
      <c r="C4075" s="317"/>
      <c r="D4075" s="317"/>
      <c r="E4075" s="317"/>
      <c r="F4075" s="317"/>
      <c r="G4075" s="317"/>
      <c r="H4075" s="317"/>
      <c r="I4075" s="317"/>
      <c r="J4075" s="317"/>
      <c r="K4075" s="317"/>
      <c r="L4075" s="179"/>
      <c r="M4075" s="179"/>
    </row>
    <row r="4076" spans="2:13" x14ac:dyDescent="0.2">
      <c r="B4076" s="317"/>
      <c r="C4076" s="317"/>
      <c r="D4076" s="317"/>
      <c r="E4076" s="317"/>
      <c r="F4076" s="317"/>
      <c r="G4076" s="317"/>
      <c r="H4076" s="317"/>
      <c r="I4076" s="317"/>
      <c r="J4076" s="317"/>
      <c r="K4076" s="317"/>
      <c r="L4076" s="179"/>
      <c r="M4076" s="179"/>
    </row>
    <row r="4077" spans="2:13" x14ac:dyDescent="0.2">
      <c r="B4077" s="317"/>
      <c r="C4077" s="317"/>
      <c r="D4077" s="317"/>
      <c r="E4077" s="317"/>
      <c r="F4077" s="317"/>
      <c r="G4077" s="317"/>
      <c r="H4077" s="317"/>
      <c r="I4077" s="317"/>
      <c r="J4077" s="317"/>
      <c r="K4077" s="317"/>
      <c r="L4077" s="179"/>
      <c r="M4077" s="179"/>
    </row>
    <row r="4078" spans="2:13" x14ac:dyDescent="0.2">
      <c r="B4078" s="317"/>
      <c r="C4078" s="317"/>
      <c r="D4078" s="317"/>
      <c r="E4078" s="317"/>
      <c r="F4078" s="317"/>
      <c r="G4078" s="317"/>
      <c r="H4078" s="317"/>
      <c r="I4078" s="317"/>
      <c r="J4078" s="317"/>
      <c r="K4078" s="317"/>
      <c r="L4078" s="179"/>
      <c r="M4078" s="179"/>
    </row>
    <row r="4079" spans="2:13" x14ac:dyDescent="0.2">
      <c r="B4079" s="317"/>
      <c r="C4079" s="317"/>
      <c r="D4079" s="317"/>
      <c r="E4079" s="317"/>
      <c r="F4079" s="317"/>
      <c r="G4079" s="317"/>
      <c r="H4079" s="317"/>
      <c r="I4079" s="317"/>
      <c r="J4079" s="317"/>
      <c r="K4079" s="317"/>
      <c r="L4079" s="179"/>
      <c r="M4079" s="179"/>
    </row>
    <row r="4080" spans="2:13" x14ac:dyDescent="0.2">
      <c r="B4080" s="317"/>
      <c r="C4080" s="317"/>
      <c r="D4080" s="317"/>
      <c r="E4080" s="317"/>
      <c r="F4080" s="317"/>
      <c r="G4080" s="317"/>
      <c r="H4080" s="317"/>
      <c r="I4080" s="317"/>
      <c r="J4080" s="317"/>
      <c r="K4080" s="317"/>
      <c r="L4080" s="179"/>
      <c r="M4080" s="179"/>
    </row>
    <row r="4081" spans="2:13" x14ac:dyDescent="0.2">
      <c r="B4081" s="317"/>
      <c r="C4081" s="317"/>
      <c r="D4081" s="317"/>
      <c r="E4081" s="317"/>
      <c r="F4081" s="317"/>
      <c r="G4081" s="317"/>
      <c r="H4081" s="317"/>
      <c r="I4081" s="317"/>
      <c r="J4081" s="317"/>
      <c r="K4081" s="317"/>
      <c r="L4081" s="179"/>
      <c r="M4081" s="179"/>
    </row>
    <row r="4082" spans="2:13" x14ac:dyDescent="0.2">
      <c r="B4082" s="317"/>
      <c r="C4082" s="317"/>
      <c r="D4082" s="317"/>
      <c r="E4082" s="317"/>
      <c r="F4082" s="317"/>
      <c r="G4082" s="317"/>
      <c r="H4082" s="317"/>
      <c r="I4082" s="317"/>
      <c r="J4082" s="317"/>
      <c r="K4082" s="317"/>
      <c r="L4082" s="179"/>
      <c r="M4082" s="179"/>
    </row>
    <row r="4083" spans="2:13" x14ac:dyDescent="0.2">
      <c r="B4083" s="317"/>
      <c r="C4083" s="317"/>
      <c r="D4083" s="317"/>
      <c r="E4083" s="317"/>
      <c r="F4083" s="317"/>
      <c r="G4083" s="317"/>
      <c r="H4083" s="317"/>
      <c r="I4083" s="317"/>
      <c r="J4083" s="317"/>
      <c r="K4083" s="317"/>
      <c r="L4083" s="179"/>
      <c r="M4083" s="179"/>
    </row>
    <row r="4084" spans="2:13" x14ac:dyDescent="0.2">
      <c r="B4084" s="317"/>
      <c r="C4084" s="317"/>
      <c r="D4084" s="317"/>
      <c r="E4084" s="317"/>
      <c r="F4084" s="317"/>
      <c r="G4084" s="317"/>
      <c r="H4084" s="317"/>
      <c r="I4084" s="317"/>
      <c r="J4084" s="317"/>
      <c r="K4084" s="317"/>
      <c r="L4084" s="179"/>
      <c r="M4084" s="179"/>
    </row>
    <row r="4085" spans="2:13" x14ac:dyDescent="0.2">
      <c r="B4085" s="317"/>
      <c r="C4085" s="317"/>
      <c r="D4085" s="317"/>
      <c r="E4085" s="317"/>
      <c r="F4085" s="317"/>
      <c r="G4085" s="317"/>
      <c r="H4085" s="317"/>
      <c r="I4085" s="317"/>
      <c r="J4085" s="317"/>
      <c r="K4085" s="317"/>
      <c r="L4085" s="179"/>
      <c r="M4085" s="179"/>
    </row>
    <row r="4086" spans="2:13" x14ac:dyDescent="0.2">
      <c r="B4086" s="317"/>
      <c r="C4086" s="317"/>
      <c r="D4086" s="317"/>
      <c r="E4086" s="317"/>
      <c r="F4086" s="317"/>
      <c r="G4086" s="317"/>
      <c r="H4086" s="317"/>
      <c r="I4086" s="317"/>
      <c r="J4086" s="317"/>
      <c r="K4086" s="317"/>
      <c r="L4086" s="179"/>
      <c r="M4086" s="179"/>
    </row>
    <row r="4087" spans="2:13" x14ac:dyDescent="0.2">
      <c r="B4087" s="317"/>
      <c r="C4087" s="317"/>
      <c r="D4087" s="317"/>
      <c r="E4087" s="317"/>
      <c r="F4087" s="317"/>
      <c r="G4087" s="317"/>
      <c r="H4087" s="317"/>
      <c r="I4087" s="317"/>
      <c r="J4087" s="317"/>
      <c r="K4087" s="317"/>
      <c r="L4087" s="179"/>
      <c r="M4087" s="179"/>
    </row>
    <row r="4088" spans="2:13" x14ac:dyDescent="0.2">
      <c r="B4088" s="317"/>
      <c r="C4088" s="317"/>
      <c r="D4088" s="317"/>
      <c r="E4088" s="317"/>
      <c r="F4088" s="317"/>
      <c r="G4088" s="317"/>
      <c r="H4088" s="317"/>
      <c r="I4088" s="317"/>
      <c r="J4088" s="317"/>
      <c r="K4088" s="317"/>
      <c r="L4088" s="179"/>
      <c r="M4088" s="179"/>
    </row>
    <row r="4089" spans="2:13" x14ac:dyDescent="0.2">
      <c r="B4089" s="317"/>
      <c r="C4089" s="317"/>
      <c r="D4089" s="317"/>
      <c r="E4089" s="317"/>
      <c r="F4089" s="317"/>
      <c r="G4089" s="317"/>
      <c r="H4089" s="317"/>
      <c r="I4089" s="317"/>
      <c r="J4089" s="317"/>
      <c r="K4089" s="317"/>
      <c r="L4089" s="179"/>
      <c r="M4089" s="179"/>
    </row>
    <row r="4090" spans="2:13" x14ac:dyDescent="0.2">
      <c r="B4090" s="317"/>
      <c r="C4090" s="317"/>
      <c r="D4090" s="317"/>
      <c r="E4090" s="317"/>
      <c r="F4090" s="317"/>
      <c r="G4090" s="317"/>
      <c r="H4090" s="317"/>
      <c r="I4090" s="317"/>
      <c r="J4090" s="317"/>
      <c r="K4090" s="317"/>
      <c r="L4090" s="179"/>
      <c r="M4090" s="179"/>
    </row>
    <row r="4091" spans="2:13" x14ac:dyDescent="0.2">
      <c r="B4091" s="317"/>
      <c r="C4091" s="317"/>
      <c r="D4091" s="317"/>
      <c r="E4091" s="317"/>
      <c r="F4091" s="317"/>
      <c r="G4091" s="317"/>
      <c r="H4091" s="317"/>
      <c r="I4091" s="317"/>
      <c r="J4091" s="317"/>
      <c r="K4091" s="317"/>
      <c r="L4091" s="179"/>
      <c r="M4091" s="179"/>
    </row>
    <row r="4092" spans="2:13" x14ac:dyDescent="0.2">
      <c r="B4092" s="317"/>
      <c r="C4092" s="317"/>
      <c r="D4092" s="317"/>
      <c r="E4092" s="317"/>
      <c r="F4092" s="317"/>
      <c r="G4092" s="317"/>
      <c r="H4092" s="317"/>
      <c r="I4092" s="317"/>
      <c r="J4092" s="317"/>
      <c r="K4092" s="317"/>
      <c r="L4092" s="179"/>
      <c r="M4092" s="179"/>
    </row>
    <row r="4093" spans="2:13" x14ac:dyDescent="0.2">
      <c r="B4093" s="317"/>
      <c r="C4093" s="317"/>
      <c r="D4093" s="317"/>
      <c r="E4093" s="317"/>
      <c r="F4093" s="317"/>
      <c r="G4093" s="317"/>
      <c r="H4093" s="317"/>
      <c r="I4093" s="317"/>
      <c r="J4093" s="317"/>
      <c r="K4093" s="317"/>
      <c r="L4093" s="179"/>
      <c r="M4093" s="179"/>
    </row>
    <row r="4094" spans="2:13" x14ac:dyDescent="0.2">
      <c r="B4094" s="317"/>
      <c r="C4094" s="317"/>
      <c r="D4094" s="317"/>
      <c r="E4094" s="317"/>
      <c r="F4094" s="317"/>
      <c r="G4094" s="317"/>
      <c r="H4094" s="317"/>
      <c r="I4094" s="317"/>
      <c r="J4094" s="317"/>
      <c r="K4094" s="317"/>
      <c r="L4094" s="179"/>
      <c r="M4094" s="179"/>
    </row>
    <row r="4095" spans="2:13" x14ac:dyDescent="0.2">
      <c r="B4095" s="317"/>
      <c r="C4095" s="317"/>
      <c r="D4095" s="317"/>
      <c r="E4095" s="317"/>
      <c r="F4095" s="317"/>
      <c r="G4095" s="317"/>
      <c r="H4095" s="317"/>
      <c r="I4095" s="317"/>
      <c r="J4095" s="317"/>
      <c r="K4095" s="317"/>
      <c r="L4095" s="179"/>
      <c r="M4095" s="179"/>
    </row>
    <row r="4096" spans="2:13" x14ac:dyDescent="0.2">
      <c r="B4096" s="317"/>
      <c r="C4096" s="317"/>
      <c r="D4096" s="317"/>
      <c r="E4096" s="317"/>
      <c r="F4096" s="317"/>
      <c r="G4096" s="317"/>
      <c r="H4096" s="317"/>
      <c r="I4096" s="317"/>
      <c r="J4096" s="317"/>
      <c r="K4096" s="317"/>
      <c r="L4096" s="179"/>
      <c r="M4096" s="179"/>
    </row>
    <row r="4097" spans="2:13" x14ac:dyDescent="0.2">
      <c r="B4097" s="317"/>
      <c r="C4097" s="317"/>
      <c r="D4097" s="317"/>
      <c r="E4097" s="317"/>
      <c r="F4097" s="317"/>
      <c r="G4097" s="317"/>
      <c r="H4097" s="317"/>
      <c r="I4097" s="317"/>
      <c r="J4097" s="317"/>
      <c r="K4097" s="317"/>
      <c r="L4097" s="179"/>
      <c r="M4097" s="179"/>
    </row>
    <row r="4098" spans="2:13" x14ac:dyDescent="0.2">
      <c r="B4098" s="317"/>
      <c r="C4098" s="317"/>
      <c r="D4098" s="317"/>
      <c r="E4098" s="317"/>
      <c r="F4098" s="317"/>
      <c r="G4098" s="317"/>
      <c r="H4098" s="317"/>
      <c r="I4098" s="317"/>
      <c r="J4098" s="317"/>
      <c r="K4098" s="317"/>
      <c r="L4098" s="179"/>
      <c r="M4098" s="179"/>
    </row>
    <row r="4099" spans="2:13" x14ac:dyDescent="0.2">
      <c r="B4099" s="317"/>
      <c r="C4099" s="317"/>
      <c r="D4099" s="317"/>
      <c r="E4099" s="317"/>
      <c r="F4099" s="317"/>
      <c r="G4099" s="317"/>
      <c r="H4099" s="317"/>
      <c r="I4099" s="317"/>
      <c r="J4099" s="317"/>
      <c r="K4099" s="317"/>
      <c r="L4099" s="179"/>
      <c r="M4099" s="179"/>
    </row>
    <row r="4100" spans="2:13" x14ac:dyDescent="0.2">
      <c r="B4100" s="317"/>
      <c r="C4100" s="317"/>
      <c r="D4100" s="317"/>
      <c r="E4100" s="317"/>
      <c r="F4100" s="317"/>
      <c r="G4100" s="317"/>
      <c r="H4100" s="317"/>
      <c r="I4100" s="317"/>
      <c r="J4100" s="317"/>
      <c r="K4100" s="317"/>
      <c r="L4100" s="179"/>
      <c r="M4100" s="179"/>
    </row>
    <row r="4101" spans="2:13" x14ac:dyDescent="0.2">
      <c r="B4101" s="317"/>
      <c r="C4101" s="317"/>
      <c r="D4101" s="317"/>
      <c r="E4101" s="317"/>
      <c r="F4101" s="317"/>
      <c r="G4101" s="317"/>
      <c r="H4101" s="317"/>
      <c r="I4101" s="317"/>
      <c r="J4101" s="317"/>
      <c r="K4101" s="317"/>
      <c r="L4101" s="179"/>
      <c r="M4101" s="179"/>
    </row>
    <row r="4102" spans="2:13" x14ac:dyDescent="0.2">
      <c r="B4102" s="317"/>
      <c r="C4102" s="317"/>
      <c r="D4102" s="317"/>
      <c r="E4102" s="317"/>
      <c r="F4102" s="317"/>
      <c r="G4102" s="317"/>
      <c r="H4102" s="317"/>
      <c r="I4102" s="317"/>
      <c r="J4102" s="317"/>
      <c r="K4102" s="317"/>
      <c r="L4102" s="179"/>
      <c r="M4102" s="179"/>
    </row>
    <row r="4103" spans="2:13" x14ac:dyDescent="0.2">
      <c r="B4103" s="317"/>
      <c r="C4103" s="317"/>
      <c r="D4103" s="317"/>
      <c r="E4103" s="317"/>
      <c r="F4103" s="317"/>
      <c r="G4103" s="317"/>
      <c r="H4103" s="317"/>
      <c r="I4103" s="317"/>
      <c r="J4103" s="317"/>
      <c r="K4103" s="317"/>
      <c r="L4103" s="179"/>
      <c r="M4103" s="179"/>
    </row>
    <row r="4104" spans="2:13" x14ac:dyDescent="0.2">
      <c r="B4104" s="317"/>
      <c r="C4104" s="317"/>
      <c r="D4104" s="317"/>
      <c r="E4104" s="317"/>
      <c r="F4104" s="317"/>
      <c r="G4104" s="317"/>
      <c r="H4104" s="317"/>
      <c r="I4104" s="317"/>
      <c r="J4104" s="317"/>
      <c r="K4104" s="317"/>
      <c r="L4104" s="179"/>
      <c r="M4104" s="179"/>
    </row>
    <row r="4105" spans="2:13" x14ac:dyDescent="0.2">
      <c r="B4105" s="317"/>
      <c r="C4105" s="317"/>
      <c r="D4105" s="317"/>
      <c r="E4105" s="317"/>
      <c r="F4105" s="317"/>
      <c r="G4105" s="317"/>
      <c r="H4105" s="317"/>
      <c r="I4105" s="317"/>
      <c r="J4105" s="317"/>
      <c r="K4105" s="317"/>
      <c r="L4105" s="179"/>
      <c r="M4105" s="179"/>
    </row>
    <row r="4106" spans="2:13" x14ac:dyDescent="0.2">
      <c r="B4106" s="317"/>
      <c r="C4106" s="317"/>
      <c r="D4106" s="317"/>
      <c r="E4106" s="317"/>
      <c r="F4106" s="317"/>
      <c r="G4106" s="317"/>
      <c r="H4106" s="317"/>
      <c r="I4106" s="317"/>
      <c r="J4106" s="317"/>
      <c r="K4106" s="317"/>
      <c r="L4106" s="179"/>
      <c r="M4106" s="179"/>
    </row>
    <row r="4107" spans="2:13" x14ac:dyDescent="0.2">
      <c r="B4107" s="317"/>
      <c r="C4107" s="317"/>
      <c r="D4107" s="317"/>
      <c r="E4107" s="317"/>
      <c r="F4107" s="317"/>
      <c r="G4107" s="317"/>
      <c r="H4107" s="317"/>
      <c r="I4107" s="317"/>
      <c r="J4107" s="317"/>
      <c r="K4107" s="317"/>
      <c r="L4107" s="179"/>
      <c r="M4107" s="179"/>
    </row>
    <row r="4108" spans="2:13" x14ac:dyDescent="0.2">
      <c r="B4108" s="317"/>
      <c r="C4108" s="317"/>
      <c r="D4108" s="317"/>
      <c r="E4108" s="317"/>
      <c r="F4108" s="317"/>
      <c r="G4108" s="317"/>
      <c r="H4108" s="317"/>
      <c r="I4108" s="317"/>
      <c r="J4108" s="317"/>
      <c r="K4108" s="317"/>
      <c r="L4108" s="179"/>
      <c r="M4108" s="179"/>
    </row>
    <row r="4109" spans="2:13" x14ac:dyDescent="0.2">
      <c r="B4109" s="317"/>
      <c r="C4109" s="317"/>
      <c r="D4109" s="317"/>
      <c r="E4109" s="317"/>
      <c r="F4109" s="317"/>
      <c r="G4109" s="317"/>
      <c r="H4109" s="317"/>
      <c r="I4109" s="317"/>
      <c r="J4109" s="317"/>
      <c r="K4109" s="317"/>
      <c r="L4109" s="179"/>
      <c r="M4109" s="179"/>
    </row>
    <row r="4110" spans="2:13" x14ac:dyDescent="0.2">
      <c r="B4110" s="317"/>
      <c r="C4110" s="317"/>
      <c r="D4110" s="317"/>
      <c r="E4110" s="317"/>
      <c r="F4110" s="317"/>
      <c r="G4110" s="317"/>
      <c r="H4110" s="317"/>
      <c r="I4110" s="317"/>
      <c r="J4110" s="317"/>
      <c r="K4110" s="317"/>
      <c r="L4110" s="179"/>
      <c r="M4110" s="179"/>
    </row>
    <row r="4111" spans="2:13" x14ac:dyDescent="0.2">
      <c r="B4111" s="317"/>
      <c r="C4111" s="317"/>
      <c r="D4111" s="317"/>
      <c r="E4111" s="317"/>
      <c r="F4111" s="317"/>
      <c r="G4111" s="317"/>
      <c r="H4111" s="317"/>
      <c r="I4111" s="317"/>
      <c r="J4111" s="317"/>
      <c r="K4111" s="317"/>
      <c r="L4111" s="179"/>
      <c r="M4111" s="179"/>
    </row>
    <row r="4112" spans="2:13" x14ac:dyDescent="0.2">
      <c r="B4112" s="317"/>
      <c r="C4112" s="317"/>
      <c r="D4112" s="317"/>
      <c r="E4112" s="317"/>
      <c r="F4112" s="317"/>
      <c r="G4112" s="317"/>
      <c r="H4112" s="317"/>
      <c r="I4112" s="317"/>
      <c r="J4112" s="317"/>
      <c r="K4112" s="317"/>
      <c r="L4112" s="179"/>
      <c r="M4112" s="179"/>
    </row>
    <row r="4113" spans="2:13" x14ac:dyDescent="0.2">
      <c r="B4113" s="317"/>
      <c r="C4113" s="317"/>
      <c r="D4113" s="317"/>
      <c r="E4113" s="317"/>
      <c r="F4113" s="317"/>
      <c r="G4113" s="317"/>
      <c r="H4113" s="317"/>
      <c r="I4113" s="317"/>
      <c r="J4113" s="317"/>
      <c r="K4113" s="317"/>
      <c r="L4113" s="179"/>
      <c r="M4113" s="179"/>
    </row>
    <row r="4114" spans="2:13" x14ac:dyDescent="0.2">
      <c r="B4114" s="317"/>
      <c r="C4114" s="317"/>
      <c r="D4114" s="317"/>
      <c r="E4114" s="317"/>
      <c r="F4114" s="317"/>
      <c r="G4114" s="317"/>
      <c r="H4114" s="317"/>
      <c r="I4114" s="317"/>
      <c r="J4114" s="317"/>
      <c r="K4114" s="317"/>
      <c r="L4114" s="179"/>
      <c r="M4114" s="179"/>
    </row>
    <row r="4115" spans="2:13" x14ac:dyDescent="0.2">
      <c r="B4115" s="317"/>
      <c r="C4115" s="317"/>
      <c r="D4115" s="317"/>
      <c r="E4115" s="317"/>
      <c r="F4115" s="317"/>
      <c r="G4115" s="317"/>
      <c r="H4115" s="317"/>
      <c r="I4115" s="317"/>
      <c r="J4115" s="317"/>
      <c r="K4115" s="317"/>
      <c r="L4115" s="179"/>
      <c r="M4115" s="179"/>
    </row>
    <row r="4116" spans="2:13" x14ac:dyDescent="0.2">
      <c r="B4116" s="317"/>
      <c r="C4116" s="317"/>
      <c r="D4116" s="317"/>
      <c r="E4116" s="317"/>
      <c r="F4116" s="317"/>
      <c r="G4116" s="317"/>
      <c r="H4116" s="317"/>
      <c r="I4116" s="317"/>
      <c r="J4116" s="317"/>
      <c r="K4116" s="317"/>
      <c r="L4116" s="179"/>
      <c r="M4116" s="179"/>
    </row>
    <row r="4117" spans="2:13" x14ac:dyDescent="0.2">
      <c r="B4117" s="317"/>
      <c r="C4117" s="317"/>
      <c r="D4117" s="317"/>
      <c r="E4117" s="317"/>
      <c r="F4117" s="317"/>
      <c r="G4117" s="317"/>
      <c r="H4117" s="317"/>
      <c r="I4117" s="317"/>
      <c r="J4117" s="317"/>
      <c r="K4117" s="317"/>
      <c r="L4117" s="179"/>
      <c r="M4117" s="179"/>
    </row>
    <row r="4118" spans="2:13" x14ac:dyDescent="0.2">
      <c r="B4118" s="317"/>
      <c r="C4118" s="317"/>
      <c r="D4118" s="317"/>
      <c r="E4118" s="317"/>
      <c r="F4118" s="317"/>
      <c r="G4118" s="317"/>
      <c r="H4118" s="317"/>
      <c r="I4118" s="317"/>
      <c r="J4118" s="317"/>
      <c r="K4118" s="317"/>
      <c r="L4118" s="179"/>
      <c r="M4118" s="179"/>
    </row>
    <row r="4119" spans="2:13" x14ac:dyDescent="0.2">
      <c r="B4119" s="317"/>
      <c r="C4119" s="317"/>
      <c r="D4119" s="317"/>
      <c r="E4119" s="317"/>
      <c r="F4119" s="317"/>
      <c r="G4119" s="317"/>
      <c r="H4119" s="317"/>
      <c r="I4119" s="317"/>
      <c r="J4119" s="317"/>
      <c r="K4119" s="317"/>
      <c r="L4119" s="179"/>
      <c r="M4119" s="179"/>
    </row>
    <row r="4120" spans="2:13" x14ac:dyDescent="0.2">
      <c r="B4120" s="317"/>
      <c r="C4120" s="317"/>
      <c r="D4120" s="317"/>
      <c r="E4120" s="317"/>
      <c r="F4120" s="317"/>
      <c r="G4120" s="317"/>
      <c r="H4120" s="317"/>
      <c r="I4120" s="317"/>
      <c r="J4120" s="317"/>
      <c r="K4120" s="317"/>
      <c r="L4120" s="179"/>
      <c r="M4120" s="179"/>
    </row>
    <row r="4121" spans="2:13" x14ac:dyDescent="0.2">
      <c r="B4121" s="317"/>
      <c r="C4121" s="317"/>
      <c r="D4121" s="317"/>
      <c r="E4121" s="317"/>
      <c r="F4121" s="317"/>
      <c r="G4121" s="317"/>
      <c r="H4121" s="317"/>
      <c r="I4121" s="317"/>
      <c r="J4121" s="317"/>
      <c r="K4121" s="317"/>
      <c r="L4121" s="179"/>
      <c r="M4121" s="179"/>
    </row>
    <row r="4122" spans="2:13" x14ac:dyDescent="0.2">
      <c r="B4122" s="317"/>
      <c r="C4122" s="317"/>
      <c r="D4122" s="317"/>
      <c r="E4122" s="317"/>
      <c r="F4122" s="317"/>
      <c r="G4122" s="317"/>
      <c r="H4122" s="317"/>
      <c r="I4122" s="317"/>
      <c r="J4122" s="317"/>
      <c r="K4122" s="317"/>
      <c r="L4122" s="179"/>
      <c r="M4122" s="179"/>
    </row>
    <row r="4123" spans="2:13" x14ac:dyDescent="0.2">
      <c r="B4123" s="317"/>
      <c r="C4123" s="317"/>
      <c r="D4123" s="317"/>
      <c r="E4123" s="317"/>
      <c r="F4123" s="317"/>
      <c r="G4123" s="317"/>
      <c r="H4123" s="317"/>
      <c r="I4123" s="317"/>
      <c r="J4123" s="317"/>
      <c r="K4123" s="317"/>
      <c r="L4123" s="179"/>
      <c r="M4123" s="179"/>
    </row>
    <row r="4124" spans="2:13" x14ac:dyDescent="0.2">
      <c r="B4124" s="317"/>
      <c r="C4124" s="317"/>
      <c r="D4124" s="317"/>
      <c r="E4124" s="317"/>
      <c r="F4124" s="317"/>
      <c r="G4124" s="317"/>
      <c r="H4124" s="317"/>
      <c r="I4124" s="317"/>
      <c r="J4124" s="317"/>
      <c r="K4124" s="317"/>
      <c r="L4124" s="179"/>
      <c r="M4124" s="179"/>
    </row>
    <row r="4125" spans="2:13" x14ac:dyDescent="0.2">
      <c r="B4125" s="317"/>
      <c r="C4125" s="317"/>
      <c r="D4125" s="317"/>
      <c r="E4125" s="317"/>
      <c r="F4125" s="317"/>
      <c r="G4125" s="317"/>
      <c r="H4125" s="317"/>
      <c r="I4125" s="317"/>
      <c r="J4125" s="317"/>
      <c r="K4125" s="317"/>
      <c r="L4125" s="179"/>
      <c r="M4125" s="179"/>
    </row>
    <row r="4126" spans="2:13" x14ac:dyDescent="0.2">
      <c r="B4126" s="317"/>
      <c r="C4126" s="317"/>
      <c r="D4126" s="317"/>
      <c r="E4126" s="317"/>
      <c r="F4126" s="317"/>
      <c r="G4126" s="317"/>
      <c r="H4126" s="317"/>
      <c r="I4126" s="317"/>
      <c r="J4126" s="317"/>
      <c r="K4126" s="317"/>
      <c r="L4126" s="179"/>
      <c r="M4126" s="179"/>
    </row>
    <row r="4127" spans="2:13" x14ac:dyDescent="0.2">
      <c r="B4127" s="317"/>
      <c r="C4127" s="317"/>
      <c r="D4127" s="317"/>
      <c r="E4127" s="317"/>
      <c r="F4127" s="317"/>
      <c r="G4127" s="317"/>
      <c r="H4127" s="317"/>
      <c r="I4127" s="317"/>
      <c r="J4127" s="317"/>
      <c r="K4127" s="317"/>
      <c r="L4127" s="179"/>
      <c r="M4127" s="179"/>
    </row>
    <row r="4128" spans="2:13" x14ac:dyDescent="0.2">
      <c r="B4128" s="317"/>
      <c r="C4128" s="317"/>
      <c r="D4128" s="317"/>
      <c r="E4128" s="317"/>
      <c r="F4128" s="317"/>
      <c r="G4128" s="317"/>
      <c r="H4128" s="317"/>
      <c r="I4128" s="317"/>
      <c r="J4128" s="317"/>
      <c r="K4128" s="317"/>
      <c r="L4128" s="179"/>
      <c r="M4128" s="179"/>
    </row>
    <row r="4129" spans="2:13" x14ac:dyDescent="0.2">
      <c r="B4129" s="317"/>
      <c r="C4129" s="317"/>
      <c r="D4129" s="317"/>
      <c r="E4129" s="317"/>
      <c r="F4129" s="317"/>
      <c r="G4129" s="317"/>
      <c r="H4129" s="317"/>
      <c r="I4129" s="317"/>
      <c r="J4129" s="317"/>
      <c r="K4129" s="317"/>
      <c r="L4129" s="179"/>
      <c r="M4129" s="179"/>
    </row>
    <row r="4130" spans="2:13" x14ac:dyDescent="0.2">
      <c r="B4130" s="317"/>
      <c r="C4130" s="317"/>
      <c r="D4130" s="317"/>
      <c r="E4130" s="317"/>
      <c r="F4130" s="317"/>
      <c r="G4130" s="317"/>
      <c r="H4130" s="317"/>
      <c r="I4130" s="317"/>
      <c r="J4130" s="317"/>
      <c r="K4130" s="317"/>
      <c r="L4130" s="179"/>
      <c r="M4130" s="179"/>
    </row>
    <row r="4131" spans="2:13" x14ac:dyDescent="0.2">
      <c r="B4131" s="317"/>
      <c r="C4131" s="317"/>
      <c r="D4131" s="317"/>
      <c r="E4131" s="317"/>
      <c r="F4131" s="317"/>
      <c r="G4131" s="317"/>
      <c r="H4131" s="317"/>
      <c r="I4131" s="317"/>
      <c r="J4131" s="317"/>
      <c r="K4131" s="317"/>
      <c r="L4131" s="179"/>
      <c r="M4131" s="179"/>
    </row>
    <row r="4132" spans="2:13" x14ac:dyDescent="0.2">
      <c r="B4132" s="317"/>
      <c r="C4132" s="317"/>
      <c r="D4132" s="317"/>
      <c r="E4132" s="317"/>
      <c r="F4132" s="317"/>
      <c r="G4132" s="317"/>
      <c r="H4132" s="317"/>
      <c r="I4132" s="317"/>
      <c r="J4132" s="317"/>
      <c r="K4132" s="317"/>
      <c r="L4132" s="179"/>
      <c r="M4132" s="179"/>
    </row>
    <row r="4133" spans="2:13" x14ac:dyDescent="0.2">
      <c r="B4133" s="317"/>
      <c r="C4133" s="317"/>
      <c r="D4133" s="317"/>
      <c r="E4133" s="317"/>
      <c r="F4133" s="317"/>
      <c r="G4133" s="317"/>
      <c r="H4133" s="317"/>
      <c r="I4133" s="317"/>
      <c r="J4133" s="317"/>
      <c r="K4133" s="317"/>
      <c r="L4133" s="179"/>
      <c r="M4133" s="179"/>
    </row>
    <row r="4134" spans="2:13" x14ac:dyDescent="0.2">
      <c r="B4134" s="317"/>
      <c r="C4134" s="317"/>
      <c r="D4134" s="317"/>
      <c r="E4134" s="317"/>
      <c r="F4134" s="317"/>
      <c r="G4134" s="317"/>
      <c r="H4134" s="317"/>
      <c r="I4134" s="317"/>
      <c r="J4134" s="317"/>
      <c r="K4134" s="317"/>
      <c r="L4134" s="179"/>
      <c r="M4134" s="179"/>
    </row>
    <row r="4135" spans="2:13" x14ac:dyDescent="0.2">
      <c r="B4135" s="317"/>
      <c r="C4135" s="317"/>
      <c r="D4135" s="317"/>
      <c r="E4135" s="317"/>
      <c r="F4135" s="317"/>
      <c r="G4135" s="317"/>
      <c r="H4135" s="317"/>
      <c r="I4135" s="317"/>
      <c r="J4135" s="317"/>
      <c r="K4135" s="317"/>
      <c r="L4135" s="179"/>
      <c r="M4135" s="179"/>
    </row>
    <row r="4136" spans="2:13" x14ac:dyDescent="0.2">
      <c r="B4136" s="317"/>
      <c r="C4136" s="317"/>
      <c r="D4136" s="317"/>
      <c r="E4136" s="317"/>
      <c r="F4136" s="317"/>
      <c r="G4136" s="317"/>
      <c r="H4136" s="317"/>
      <c r="I4136" s="317"/>
      <c r="J4136" s="317"/>
      <c r="K4136" s="317"/>
      <c r="L4136" s="179"/>
      <c r="M4136" s="179"/>
    </row>
    <row r="4137" spans="2:13" x14ac:dyDescent="0.2">
      <c r="B4137" s="317"/>
      <c r="C4137" s="317"/>
      <c r="D4137" s="317"/>
      <c r="E4137" s="317"/>
      <c r="F4137" s="317"/>
      <c r="G4137" s="317"/>
      <c r="H4137" s="317"/>
      <c r="I4137" s="317"/>
      <c r="J4137" s="317"/>
      <c r="K4137" s="317"/>
      <c r="L4137" s="179"/>
      <c r="M4137" s="179"/>
    </row>
    <row r="4138" spans="2:13" x14ac:dyDescent="0.2">
      <c r="B4138" s="317"/>
      <c r="C4138" s="317"/>
      <c r="D4138" s="317"/>
      <c r="E4138" s="317"/>
      <c r="F4138" s="317"/>
      <c r="G4138" s="317"/>
      <c r="H4138" s="317"/>
      <c r="I4138" s="317"/>
      <c r="J4138" s="317"/>
      <c r="K4138" s="317"/>
      <c r="L4138" s="179"/>
      <c r="M4138" s="179"/>
    </row>
    <row r="4139" spans="2:13" x14ac:dyDescent="0.2">
      <c r="B4139" s="317"/>
      <c r="C4139" s="317"/>
      <c r="D4139" s="317"/>
      <c r="E4139" s="317"/>
      <c r="F4139" s="317"/>
      <c r="G4139" s="317"/>
      <c r="H4139" s="317"/>
      <c r="I4139" s="317"/>
      <c r="J4139" s="317"/>
      <c r="K4139" s="317"/>
      <c r="L4139" s="179"/>
      <c r="M4139" s="179"/>
    </row>
    <row r="4140" spans="2:13" x14ac:dyDescent="0.2">
      <c r="B4140" s="317"/>
      <c r="C4140" s="317"/>
      <c r="D4140" s="317"/>
      <c r="E4140" s="317"/>
      <c r="F4140" s="317"/>
      <c r="G4140" s="317"/>
      <c r="H4140" s="317"/>
      <c r="I4140" s="317"/>
      <c r="J4140" s="317"/>
      <c r="K4140" s="317"/>
      <c r="L4140" s="179"/>
      <c r="M4140" s="179"/>
    </row>
    <row r="4141" spans="2:13" x14ac:dyDescent="0.2">
      <c r="B4141" s="317"/>
      <c r="C4141" s="317"/>
      <c r="D4141" s="317"/>
      <c r="E4141" s="317"/>
      <c r="F4141" s="317"/>
      <c r="G4141" s="317"/>
      <c r="H4141" s="317"/>
      <c r="I4141" s="317"/>
      <c r="J4141" s="317"/>
      <c r="K4141" s="317"/>
      <c r="L4141" s="179"/>
      <c r="M4141" s="179"/>
    </row>
    <row r="4142" spans="2:13" x14ac:dyDescent="0.2">
      <c r="B4142" s="317"/>
      <c r="C4142" s="317"/>
      <c r="D4142" s="317"/>
      <c r="E4142" s="317"/>
      <c r="F4142" s="317"/>
      <c r="G4142" s="317"/>
      <c r="H4142" s="317"/>
      <c r="I4142" s="317"/>
      <c r="J4142" s="317"/>
      <c r="K4142" s="317"/>
      <c r="L4142" s="179"/>
      <c r="M4142" s="179"/>
    </row>
    <row r="4143" spans="2:13" x14ac:dyDescent="0.2">
      <c r="B4143" s="317"/>
      <c r="C4143" s="317"/>
      <c r="D4143" s="317"/>
      <c r="E4143" s="317"/>
      <c r="F4143" s="317"/>
      <c r="G4143" s="317"/>
      <c r="H4143" s="317"/>
      <c r="I4143" s="317"/>
      <c r="J4143" s="317"/>
      <c r="K4143" s="317"/>
      <c r="L4143" s="179"/>
      <c r="M4143" s="179"/>
    </row>
    <row r="4144" spans="2:13" x14ac:dyDescent="0.2">
      <c r="B4144" s="317"/>
      <c r="C4144" s="317"/>
      <c r="D4144" s="317"/>
      <c r="E4144" s="317"/>
      <c r="F4144" s="317"/>
      <c r="G4144" s="317"/>
      <c r="H4144" s="317"/>
      <c r="I4144" s="317"/>
      <c r="J4144" s="317"/>
      <c r="K4144" s="317"/>
      <c r="L4144" s="179"/>
      <c r="M4144" s="179"/>
    </row>
    <row r="4145" spans="2:13" x14ac:dyDescent="0.2">
      <c r="B4145" s="317"/>
      <c r="C4145" s="317"/>
      <c r="D4145" s="317"/>
      <c r="E4145" s="317"/>
      <c r="F4145" s="317"/>
      <c r="G4145" s="317"/>
      <c r="H4145" s="317"/>
      <c r="I4145" s="317"/>
      <c r="J4145" s="317"/>
      <c r="K4145" s="317"/>
      <c r="L4145" s="179"/>
      <c r="M4145" s="179"/>
    </row>
    <row r="4146" spans="2:13" x14ac:dyDescent="0.2">
      <c r="B4146" s="317"/>
      <c r="C4146" s="317"/>
      <c r="D4146" s="317"/>
      <c r="E4146" s="317"/>
      <c r="F4146" s="317"/>
      <c r="G4146" s="317"/>
      <c r="H4146" s="317"/>
      <c r="I4146" s="317"/>
      <c r="J4146" s="317"/>
      <c r="K4146" s="317"/>
      <c r="L4146" s="179"/>
      <c r="M4146" s="179"/>
    </row>
    <row r="4147" spans="2:13" x14ac:dyDescent="0.2">
      <c r="B4147" s="317"/>
      <c r="C4147" s="317"/>
      <c r="D4147" s="317"/>
      <c r="E4147" s="317"/>
      <c r="F4147" s="317"/>
      <c r="G4147" s="317"/>
      <c r="H4147" s="317"/>
      <c r="I4147" s="317"/>
      <c r="J4147" s="317"/>
      <c r="K4147" s="317"/>
      <c r="L4147" s="179"/>
      <c r="M4147" s="179"/>
    </row>
    <row r="4148" spans="2:13" x14ac:dyDescent="0.2">
      <c r="B4148" s="317"/>
      <c r="C4148" s="317"/>
      <c r="D4148" s="317"/>
      <c r="E4148" s="317"/>
      <c r="F4148" s="317"/>
      <c r="G4148" s="317"/>
      <c r="H4148" s="317"/>
      <c r="I4148" s="317"/>
      <c r="J4148" s="317"/>
      <c r="K4148" s="317"/>
      <c r="L4148" s="179"/>
      <c r="M4148" s="179"/>
    </row>
    <row r="4149" spans="2:13" x14ac:dyDescent="0.2">
      <c r="B4149" s="317"/>
      <c r="C4149" s="317"/>
      <c r="D4149" s="317"/>
      <c r="E4149" s="317"/>
      <c r="F4149" s="317"/>
      <c r="G4149" s="317"/>
      <c r="H4149" s="317"/>
      <c r="I4149" s="317"/>
      <c r="J4149" s="317"/>
      <c r="K4149" s="317"/>
      <c r="L4149" s="179"/>
      <c r="M4149" s="179"/>
    </row>
    <row r="4150" spans="2:13" x14ac:dyDescent="0.2">
      <c r="B4150" s="317"/>
      <c r="C4150" s="317"/>
      <c r="D4150" s="317"/>
      <c r="E4150" s="317"/>
      <c r="F4150" s="317"/>
      <c r="G4150" s="317"/>
      <c r="H4150" s="317"/>
      <c r="I4150" s="317"/>
      <c r="J4150" s="317"/>
      <c r="K4150" s="317"/>
      <c r="L4150" s="179"/>
      <c r="M4150" s="179"/>
    </row>
    <row r="4151" spans="2:13" x14ac:dyDescent="0.2">
      <c r="B4151" s="317"/>
      <c r="C4151" s="317"/>
      <c r="D4151" s="317"/>
      <c r="E4151" s="317"/>
      <c r="F4151" s="317"/>
      <c r="G4151" s="317"/>
      <c r="H4151" s="317"/>
      <c r="I4151" s="317"/>
      <c r="J4151" s="317"/>
      <c r="K4151" s="317"/>
      <c r="L4151" s="179"/>
      <c r="M4151" s="179"/>
    </row>
    <row r="4152" spans="2:13" x14ac:dyDescent="0.2">
      <c r="B4152" s="317"/>
      <c r="C4152" s="317"/>
      <c r="D4152" s="317"/>
      <c r="E4152" s="317"/>
      <c r="F4152" s="317"/>
      <c r="G4152" s="317"/>
      <c r="H4152" s="317"/>
      <c r="I4152" s="317"/>
      <c r="J4152" s="317"/>
      <c r="K4152" s="317"/>
      <c r="L4152" s="179"/>
      <c r="M4152" s="179"/>
    </row>
    <row r="4153" spans="2:13" x14ac:dyDescent="0.2">
      <c r="B4153" s="317"/>
      <c r="C4153" s="317"/>
      <c r="D4153" s="317"/>
      <c r="E4153" s="317"/>
      <c r="F4153" s="317"/>
      <c r="G4153" s="317"/>
      <c r="H4153" s="317"/>
      <c r="I4153" s="317"/>
      <c r="J4153" s="317"/>
      <c r="K4153" s="317"/>
      <c r="L4153" s="179"/>
      <c r="M4153" s="179"/>
    </row>
    <row r="4154" spans="2:13" x14ac:dyDescent="0.2">
      <c r="B4154" s="317"/>
      <c r="C4154" s="317"/>
      <c r="D4154" s="317"/>
      <c r="E4154" s="317"/>
      <c r="F4154" s="317"/>
      <c r="G4154" s="317"/>
      <c r="H4154" s="317"/>
      <c r="I4154" s="317"/>
      <c r="J4154" s="317"/>
      <c r="K4154" s="317"/>
      <c r="L4154" s="179"/>
      <c r="M4154" s="179"/>
    </row>
    <row r="4155" spans="2:13" x14ac:dyDescent="0.2">
      <c r="B4155" s="317"/>
      <c r="C4155" s="317"/>
      <c r="D4155" s="317"/>
      <c r="E4155" s="317"/>
      <c r="F4155" s="317"/>
      <c r="G4155" s="317"/>
      <c r="H4155" s="317"/>
      <c r="I4155" s="317"/>
      <c r="J4155" s="317"/>
      <c r="K4155" s="317"/>
      <c r="L4155" s="179"/>
      <c r="M4155" s="179"/>
    </row>
    <row r="4156" spans="2:13" x14ac:dyDescent="0.2">
      <c r="B4156" s="317"/>
      <c r="C4156" s="317"/>
      <c r="D4156" s="317"/>
      <c r="E4156" s="317"/>
      <c r="F4156" s="317"/>
      <c r="G4156" s="317"/>
      <c r="H4156" s="317"/>
      <c r="I4156" s="317"/>
      <c r="J4156" s="317"/>
      <c r="K4156" s="317"/>
      <c r="L4156" s="179"/>
      <c r="M4156" s="179"/>
    </row>
    <row r="4157" spans="2:13" x14ac:dyDescent="0.2">
      <c r="B4157" s="317"/>
      <c r="C4157" s="317"/>
      <c r="D4157" s="317"/>
      <c r="E4157" s="317"/>
      <c r="F4157" s="317"/>
      <c r="G4157" s="317"/>
      <c r="H4157" s="317"/>
      <c r="I4157" s="317"/>
      <c r="J4157" s="317"/>
      <c r="K4157" s="317"/>
      <c r="L4157" s="179"/>
      <c r="M4157" s="179"/>
    </row>
    <row r="4158" spans="2:13" x14ac:dyDescent="0.2">
      <c r="B4158" s="317"/>
      <c r="C4158" s="317"/>
      <c r="D4158" s="317"/>
      <c r="E4158" s="317"/>
      <c r="F4158" s="317"/>
      <c r="G4158" s="317"/>
      <c r="H4158" s="317"/>
      <c r="I4158" s="317"/>
      <c r="J4158" s="317"/>
      <c r="K4158" s="317"/>
      <c r="L4158" s="179"/>
      <c r="M4158" s="179"/>
    </row>
  </sheetData>
  <sheetProtection sheet="1" objects="1" scenarios="1" formatCells="0" formatColumns="0" formatRows="0"/>
  <mergeCells count="83">
    <mergeCell ref="C82:L82"/>
    <mergeCell ref="C83:L83"/>
    <mergeCell ref="C84:L84"/>
    <mergeCell ref="C78:L78"/>
    <mergeCell ref="C65:L65"/>
    <mergeCell ref="C66:L66"/>
    <mergeCell ref="C67:L67"/>
    <mergeCell ref="C68:L68"/>
    <mergeCell ref="C69:L69"/>
    <mergeCell ref="C72:L72"/>
    <mergeCell ref="C73:L73"/>
    <mergeCell ref="C74:L74"/>
    <mergeCell ref="C75:L75"/>
    <mergeCell ref="C76:L76"/>
    <mergeCell ref="C77:L77"/>
    <mergeCell ref="C79:L79"/>
    <mergeCell ref="C80:L80"/>
    <mergeCell ref="C81:L81"/>
    <mergeCell ref="C64:L64"/>
    <mergeCell ref="C41:L41"/>
    <mergeCell ref="C42:L42"/>
    <mergeCell ref="C45:L45"/>
    <mergeCell ref="C47:L47"/>
    <mergeCell ref="E49:H56"/>
    <mergeCell ref="C59:L59"/>
    <mergeCell ref="C60:L60"/>
    <mergeCell ref="C61:D61"/>
    <mergeCell ref="E61:L61"/>
    <mergeCell ref="C62:D62"/>
    <mergeCell ref="E62:L62"/>
    <mergeCell ref="C40:L40"/>
    <mergeCell ref="C32:D32"/>
    <mergeCell ref="E32:L32"/>
    <mergeCell ref="C33:D33"/>
    <mergeCell ref="E33:L33"/>
    <mergeCell ref="C34:D34"/>
    <mergeCell ref="E34:L34"/>
    <mergeCell ref="C35:D35"/>
    <mergeCell ref="E35:L35"/>
    <mergeCell ref="C37:L37"/>
    <mergeCell ref="C38:L38"/>
    <mergeCell ref="C39:L39"/>
    <mergeCell ref="C29:D29"/>
    <mergeCell ref="E29:L29"/>
    <mergeCell ref="C30:D30"/>
    <mergeCell ref="E30:L30"/>
    <mergeCell ref="C31:D31"/>
    <mergeCell ref="E31:L31"/>
    <mergeCell ref="C28:D28"/>
    <mergeCell ref="E28:L28"/>
    <mergeCell ref="C25:L25"/>
    <mergeCell ref="C27:L27"/>
    <mergeCell ref="C24:L24"/>
    <mergeCell ref="C23:L23"/>
    <mergeCell ref="C16:L16"/>
    <mergeCell ref="C15:L15"/>
    <mergeCell ref="C17:L17"/>
    <mergeCell ref="C6:K6"/>
    <mergeCell ref="C13:L13"/>
    <mergeCell ref="C14:L14"/>
    <mergeCell ref="C18:L18"/>
    <mergeCell ref="C19:L19"/>
    <mergeCell ref="C21:L21"/>
    <mergeCell ref="C7:L7"/>
    <mergeCell ref="C8:L8"/>
    <mergeCell ref="C10:L10"/>
    <mergeCell ref="C11:L11"/>
    <mergeCell ref="C12:L12"/>
    <mergeCell ref="B2:B4"/>
    <mergeCell ref="E2:F2"/>
    <mergeCell ref="G2:H2"/>
    <mergeCell ref="I2:J2"/>
    <mergeCell ref="K2:L2"/>
    <mergeCell ref="C3:D3"/>
    <mergeCell ref="E3:F3"/>
    <mergeCell ref="G3:H3"/>
    <mergeCell ref="I3:J3"/>
    <mergeCell ref="K3:L3"/>
    <mergeCell ref="C4:D4"/>
    <mergeCell ref="E4:F4"/>
    <mergeCell ref="G4:H4"/>
    <mergeCell ref="I4:J4"/>
    <mergeCell ref="K4:L4"/>
  </mergeCells>
  <conditionalFormatting sqref="N2">
    <cfRule type="expression" dxfId="194" priority="1" stopIfTrue="1">
      <formula>$H$318</formula>
    </cfRule>
  </conditionalFormatting>
  <hyperlinks>
    <hyperlink ref="E61" r:id="rId1" display="http://eur-lex.europa.eu/en/index.htm "/>
    <hyperlink ref="E62" r:id="rId2" display="https://climate.ec.europa.eu/eu-action/eu-emissions-trading-system-eu-ets_en"/>
    <hyperlink ref="C11:L11" r:id="rId3" display="http://ec.europa.eu/clima/documentation/ets/docs/decision_benchmarking_15_dec_en.pdf. "/>
    <hyperlink ref="C11" r:id="rId4" display="https://eur-lex.europa.eu/eli/dir/2003/87/2023-06-05"/>
    <hyperlink ref="C13" r:id="rId5" display="https://ec.europa.eu/info/law/better-regulation/initiatives/ares-2018-5486983_en"/>
    <hyperlink ref="C13:L13" r:id="rId6" display="http://data.europa.eu/eli/reg_del/2019/331/oj"/>
    <hyperlink ref="M15" r:id="rId7" display="https://eur-lex.europa.eu/eli/reg_impl/2023/2441/oj"/>
    <hyperlink ref="C17" r:id="rId8" display="https://eur-lex.europa.eu/eli/reg_impl/2023/2441/oj"/>
    <hyperlink ref="E2:F2" location="JUMP_TOC_Home" display="Table of contents"/>
  </hyperlinks>
  <pageMargins left="0.78740157480314965" right="0.78740157480314965" top="0.78740157480314965" bottom="0.78740157480314965" header="0.39370078740157483" footer="0.39370078740157483"/>
  <pageSetup paperSize="9" scale="63" fitToHeight="2" orientation="portrait" r:id="rId9"/>
  <headerFooter alignWithMargins="0">
    <oddHeader>&amp;L&amp;F; &amp;A&amp;R&amp;D; &amp;T</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8" tint="0.39997558519241921"/>
  </sheetPr>
  <dimension ref="A1:V71"/>
  <sheetViews>
    <sheetView zoomScaleNormal="100" workbookViewId="0">
      <pane ySplit="4" topLeftCell="A5" activePane="bottomLeft" state="frozen"/>
      <selection pane="bottomLeft" activeCell="B2" sqref="B2:D4"/>
    </sheetView>
  </sheetViews>
  <sheetFormatPr defaultColWidth="11.42578125" defaultRowHeight="14.25" x14ac:dyDescent="0.2"/>
  <cols>
    <col min="1" max="1" width="5.7109375" style="149" hidden="1" customWidth="1"/>
    <col min="2" max="4" width="5.7109375" style="30" customWidth="1"/>
    <col min="5" max="14" width="12.7109375" style="30" customWidth="1"/>
    <col min="15" max="15" width="5.7109375" style="30" customWidth="1"/>
    <col min="16" max="16" width="11.42578125" style="166" hidden="1" customWidth="1"/>
    <col min="17" max="22" width="11.42578125" style="149" hidden="1" customWidth="1"/>
    <col min="23" max="16384" width="11.42578125" style="165"/>
  </cols>
  <sheetData>
    <row r="1" spans="1:22" s="149" customFormat="1" ht="15" hidden="1" thickBot="1" x14ac:dyDescent="0.25">
      <c r="A1" s="149" t="s">
        <v>248</v>
      </c>
      <c r="B1" s="16"/>
      <c r="C1" s="16"/>
      <c r="D1" s="16"/>
      <c r="E1" s="16"/>
      <c r="F1" s="16"/>
      <c r="G1" s="16"/>
      <c r="H1" s="16"/>
      <c r="I1" s="16"/>
      <c r="J1" s="16"/>
      <c r="K1" s="16"/>
      <c r="L1" s="16"/>
      <c r="M1" s="16"/>
      <c r="N1" s="16"/>
      <c r="O1" s="16"/>
      <c r="P1" s="149" t="s">
        <v>248</v>
      </c>
      <c r="Q1" s="149" t="s">
        <v>248</v>
      </c>
      <c r="R1" s="149" t="s">
        <v>248</v>
      </c>
      <c r="S1" s="149" t="s">
        <v>248</v>
      </c>
      <c r="T1" s="149" t="s">
        <v>248</v>
      </c>
      <c r="U1" s="149" t="s">
        <v>248</v>
      </c>
      <c r="V1" s="149" t="s">
        <v>248</v>
      </c>
    </row>
    <row r="2" spans="1:22" ht="15" customHeight="1" thickBot="1" x14ac:dyDescent="0.25">
      <c r="A2" s="16"/>
      <c r="B2" s="973" t="str">
        <f>Translations!$B$61</f>
        <v xml:space="preserve">A. 
 Версии на CNP
</v>
      </c>
      <c r="C2" s="974"/>
      <c r="D2" s="975"/>
      <c r="E2" s="191" t="str">
        <f>Translations!$B$2</f>
        <v>Навигационна зона:</v>
      </c>
      <c r="F2" s="190"/>
      <c r="G2" s="892" t="str">
        <f>Translations!$B$14</f>
        <v>Съдържание</v>
      </c>
      <c r="H2" s="889"/>
      <c r="I2" s="907" t="str">
        <f ca="1">HYPERLINK("#"&amp;INDEX(a_Contents!$P$4:$P$53,MATCH(INDEX(a_Contents!$T$4:$T$53,MATCH($S$2,a_Contents!$Q$4:$Q$53,0))-1,a_Contents!$T$4:$T$53,0)),EUconst_PreviousSheet)</f>
        <v>Предишен лист</v>
      </c>
      <c r="J2" s="908"/>
      <c r="K2" s="907" t="str">
        <f ca="1">HYPERLINK("#"&amp;INDEX(a_Contents!$P$4:$P$53,MATCH(INDEX(a_Contents!$T$4:$T$53,MATCH($S$2,a_Contents!$Q$4:$Q$53,0))+1,a_Contents!$T$4:$T$53,0)),EUconst_NextSheet)</f>
        <v>Следващ лист</v>
      </c>
      <c r="L2" s="908"/>
      <c r="M2" s="909" t="str">
        <f ca="1">HYPERLINK("#"&amp;a_Contents!$P$39,INDIRECT(a_Contents!$P$39))</f>
        <v>РЕЗЮМЕ</v>
      </c>
      <c r="N2" s="909"/>
      <c r="O2" s="17"/>
      <c r="P2" s="169" t="s">
        <v>250</v>
      </c>
      <c r="Q2" s="286" t="str">
        <f>ADDRESS(ROW($B$6),COLUMN($B$6)) &amp; ":" &amp; ADDRESS(MATCH("PRINT",$O:$O,0),COLUMN($O$6))</f>
        <v>$B$6:$O$48</v>
      </c>
      <c r="R2" s="169" t="s">
        <v>612</v>
      </c>
      <c r="S2" s="287" t="str">
        <f ca="1">IF(ISERROR(CELL("filename",T2)),"A_VersionCNP",MID(CELL("filename",T2),FIND("]",CELL("filename",T2))+1,1024))</f>
        <v>A_VersionCNP</v>
      </c>
    </row>
    <row r="3" spans="1:22" ht="15" thickBot="1" x14ac:dyDescent="0.25">
      <c r="A3" s="16"/>
      <c r="B3" s="976"/>
      <c r="C3" s="977"/>
      <c r="D3" s="978"/>
      <c r="E3" s="889"/>
      <c r="F3" s="889"/>
      <c r="G3" s="965"/>
      <c r="H3" s="966"/>
      <c r="I3" s="966"/>
      <c r="J3" s="966"/>
      <c r="K3" s="966"/>
      <c r="L3" s="966"/>
      <c r="M3" s="967"/>
      <c r="N3" s="967"/>
      <c r="O3" s="17"/>
      <c r="P3" s="289">
        <v>1</v>
      </c>
      <c r="Q3" s="290"/>
      <c r="R3" s="290">
        <v>2</v>
      </c>
      <c r="S3" s="290"/>
      <c r="T3" s="290">
        <v>3</v>
      </c>
      <c r="U3" s="290"/>
      <c r="V3" s="291">
        <v>4</v>
      </c>
    </row>
    <row r="4" spans="1:22" ht="15" thickBot="1" x14ac:dyDescent="0.25">
      <c r="A4" s="16"/>
      <c r="B4" s="979"/>
      <c r="C4" s="980"/>
      <c r="D4" s="981"/>
      <c r="E4" s="889"/>
      <c r="F4" s="889"/>
      <c r="G4" s="972"/>
      <c r="H4" s="971"/>
      <c r="I4" s="971"/>
      <c r="J4" s="971"/>
      <c r="K4" s="971"/>
      <c r="L4" s="971"/>
      <c r="M4" s="970"/>
      <c r="N4" s="971"/>
      <c r="O4" s="17"/>
      <c r="P4" s="292">
        <v>5</v>
      </c>
      <c r="Q4" s="293"/>
      <c r="R4" s="293">
        <v>6</v>
      </c>
      <c r="S4" s="293"/>
      <c r="T4" s="293">
        <v>7</v>
      </c>
      <c r="U4" s="293"/>
      <c r="V4" s="294">
        <v>8</v>
      </c>
    </row>
    <row r="5" spans="1:22" x14ac:dyDescent="0.2">
      <c r="A5" s="16"/>
      <c r="B5" s="144"/>
      <c r="C5" s="144"/>
      <c r="D5" s="144"/>
      <c r="E5" s="144"/>
      <c r="F5" s="144"/>
      <c r="G5" s="144"/>
      <c r="H5" s="144"/>
      <c r="I5" s="144"/>
      <c r="J5" s="144"/>
      <c r="K5" s="144"/>
      <c r="L5" s="144"/>
      <c r="M5" s="144"/>
      <c r="N5" s="144"/>
    </row>
    <row r="6" spans="1:22" ht="18" customHeight="1" x14ac:dyDescent="0.2">
      <c r="A6" s="301" t="s">
        <v>636</v>
      </c>
      <c r="C6" s="2" t="s">
        <v>112</v>
      </c>
      <c r="D6" s="964" t="str">
        <f>Translations!$B$62</f>
        <v>ВЕРСИИ НА ПЛАНА ЗА НЕУТРАЛНОСТ ПО ОТНОШЕНИЕ НА КЛИМАТА</v>
      </c>
      <c r="E6" s="964"/>
      <c r="F6" s="964"/>
      <c r="G6" s="964"/>
      <c r="H6" s="964"/>
      <c r="I6" s="964"/>
      <c r="J6" s="964"/>
      <c r="K6" s="964"/>
      <c r="L6" s="964"/>
      <c r="M6" s="964"/>
      <c r="N6" s="964"/>
    </row>
    <row r="7" spans="1:22" ht="18" x14ac:dyDescent="0.2">
      <c r="C7" s="2"/>
      <c r="D7" s="745"/>
      <c r="E7" s="745"/>
      <c r="F7" s="745"/>
      <c r="G7" s="745"/>
      <c r="H7" s="745"/>
      <c r="I7" s="745"/>
      <c r="J7" s="745"/>
      <c r="K7" s="745"/>
      <c r="L7" s="745"/>
      <c r="M7" s="745"/>
      <c r="N7" s="745"/>
    </row>
    <row r="8" spans="1:22" ht="15.75" x14ac:dyDescent="0.2">
      <c r="A8" s="301">
        <v>1</v>
      </c>
      <c r="C8" s="163" t="s">
        <v>113</v>
      </c>
      <c r="D8" s="957" t="str">
        <f>Translations!$B$63</f>
        <v>Списък на версиите на плановете за неутралност по отношение на климата</v>
      </c>
      <c r="E8" s="957"/>
      <c r="F8" s="957"/>
      <c r="G8" s="957"/>
      <c r="H8" s="957"/>
      <c r="I8" s="957"/>
      <c r="J8" s="957"/>
      <c r="K8" s="957"/>
      <c r="L8" s="957"/>
      <c r="M8" s="957"/>
      <c r="N8" s="957"/>
    </row>
    <row r="10" spans="1:22" s="178" customFormat="1" x14ac:dyDescent="0.2">
      <c r="A10" s="145"/>
      <c r="B10" s="144"/>
      <c r="C10" s="144"/>
      <c r="D10" s="968" t="str">
        <f>Translations!$B$64</f>
        <v>Този лист се използва за проследяване на действителната версия на плана за неутралност по отношение на климата. Всяка версия трябва да има уникален номер на версията и референтна дата.</v>
      </c>
      <c r="E10" s="969"/>
      <c r="F10" s="969"/>
      <c r="G10" s="969"/>
      <c r="H10" s="969"/>
      <c r="I10" s="969"/>
      <c r="J10" s="969"/>
      <c r="K10" s="969"/>
      <c r="L10" s="969"/>
      <c r="M10" s="969"/>
      <c r="N10" s="969"/>
      <c r="O10" s="30"/>
      <c r="P10" s="167"/>
      <c r="Q10" s="149"/>
      <c r="R10" s="167"/>
      <c r="S10" s="167"/>
      <c r="T10" s="167"/>
      <c r="U10" s="167"/>
      <c r="V10" s="167"/>
    </row>
    <row r="11" spans="1:22" s="178" customFormat="1" ht="25.5" customHeight="1" x14ac:dyDescent="0.2">
      <c r="A11" s="145"/>
      <c r="B11" s="144"/>
      <c r="C11" s="144"/>
      <c r="D11" s="968" t="str">
        <f>Translations!$B$65</f>
        <v>В зависимост от изискванията на държавата членка е възможно документът да се разменя между компетентния орган и оператора с различни актуализации или операторът сам да следи версиите. Във всеки случай операторът следва да съхранява в досието си копие от всяка версия на плана за неутралност по отношение на климата.</v>
      </c>
      <c r="E11" s="969"/>
      <c r="F11" s="969"/>
      <c r="G11" s="969"/>
      <c r="H11" s="969"/>
      <c r="I11" s="969"/>
      <c r="J11" s="969"/>
      <c r="K11" s="969"/>
      <c r="L11" s="969"/>
      <c r="M11" s="969"/>
      <c r="N11" s="969"/>
      <c r="O11" s="30"/>
      <c r="P11" s="167"/>
      <c r="Q11" s="149"/>
      <c r="R11" s="167"/>
      <c r="S11" s="167"/>
      <c r="T11" s="167"/>
      <c r="U11" s="167"/>
      <c r="V11" s="167"/>
    </row>
    <row r="12" spans="1:22" s="178" customFormat="1" ht="25.5" customHeight="1" x14ac:dyDescent="0.2">
      <c r="A12" s="145"/>
      <c r="B12" s="144"/>
      <c r="C12" s="144"/>
      <c r="D12" s="968" t="str">
        <f>Translations!$B$66</f>
        <v>Състоянието на плана за неутралност по отношение на климата към референтната дата трябва да бъде описано в колоната "състояние". Възможните типове статуси включват: "работен проект", "представен на компетентния орган (КО)", "върнат със забележки" и т.н.</v>
      </c>
      <c r="E12" s="969"/>
      <c r="F12" s="969"/>
      <c r="G12" s="969"/>
      <c r="H12" s="969"/>
      <c r="I12" s="969"/>
      <c r="J12" s="969"/>
      <c r="K12" s="969"/>
      <c r="L12" s="969"/>
      <c r="M12" s="969"/>
      <c r="N12" s="969"/>
      <c r="O12" s="30"/>
      <c r="P12" s="167"/>
      <c r="Q12" s="149"/>
      <c r="R12" s="167"/>
      <c r="S12" s="167"/>
      <c r="T12" s="167"/>
      <c r="U12" s="167"/>
      <c r="V12" s="167"/>
    </row>
    <row r="13" spans="1:22" ht="5.0999999999999996" customHeight="1" thickBot="1" x14ac:dyDescent="0.25">
      <c r="C13" s="737"/>
      <c r="D13" s="737"/>
      <c r="E13" s="737"/>
      <c r="F13" s="737"/>
      <c r="G13" s="737"/>
      <c r="H13" s="737"/>
      <c r="I13" s="737"/>
      <c r="J13" s="737"/>
      <c r="K13" s="737"/>
      <c r="L13" s="737"/>
      <c r="M13" s="737"/>
      <c r="N13" s="737"/>
      <c r="P13" s="149"/>
    </row>
    <row r="14" spans="1:22" s="644" customFormat="1" ht="5.0999999999999996" customHeight="1" x14ac:dyDescent="0.25">
      <c r="A14" s="19"/>
      <c r="B14" s="154"/>
      <c r="C14" s="520"/>
      <c r="D14" s="521"/>
      <c r="E14" s="521"/>
      <c r="F14" s="521"/>
      <c r="G14" s="521"/>
      <c r="H14" s="521"/>
      <c r="I14" s="521"/>
      <c r="J14" s="521"/>
      <c r="K14" s="521"/>
      <c r="L14" s="521"/>
      <c r="M14" s="485"/>
      <c r="N14" s="486"/>
      <c r="O14" s="30"/>
      <c r="P14" s="32"/>
      <c r="Q14" s="16"/>
      <c r="R14" s="16"/>
      <c r="S14" s="16"/>
      <c r="T14" s="16"/>
      <c r="U14" s="16"/>
      <c r="V14" s="16"/>
    </row>
    <row r="15" spans="1:22" s="644" customFormat="1" ht="25.5" customHeight="1" x14ac:dyDescent="0.25">
      <c r="A15" s="19"/>
      <c r="B15" s="30"/>
      <c r="C15" s="487"/>
      <c r="D15" s="960" t="str">
        <f>Translations!$B$67</f>
        <v>На няколко места в този документ има препратки към външни файлове. Моля, имайте предвид, че всяка информация, съдържаща се в такива файлове, представлява неразделна част от CNP.</v>
      </c>
      <c r="E15" s="960"/>
      <c r="F15" s="960"/>
      <c r="G15" s="960"/>
      <c r="H15" s="960"/>
      <c r="I15" s="960"/>
      <c r="J15" s="960"/>
      <c r="K15" s="960"/>
      <c r="L15" s="960"/>
      <c r="M15" s="960"/>
      <c r="N15" s="488"/>
      <c r="O15" s="30"/>
      <c r="P15" s="16"/>
      <c r="Q15" s="16"/>
      <c r="R15" s="16"/>
      <c r="S15" s="16"/>
      <c r="T15" s="16"/>
      <c r="U15" s="16"/>
      <c r="V15" s="16"/>
    </row>
    <row r="16" spans="1:22" s="644" customFormat="1" ht="5.0999999999999996" customHeight="1" thickBot="1" x14ac:dyDescent="0.3">
      <c r="A16" s="19"/>
      <c r="B16" s="154"/>
      <c r="C16" s="522"/>
      <c r="D16" s="523"/>
      <c r="E16" s="523"/>
      <c r="F16" s="523"/>
      <c r="G16" s="523"/>
      <c r="H16" s="523"/>
      <c r="I16" s="523"/>
      <c r="J16" s="523"/>
      <c r="K16" s="523"/>
      <c r="L16" s="523"/>
      <c r="M16" s="491"/>
      <c r="N16" s="492"/>
      <c r="O16" s="30"/>
      <c r="P16" s="32"/>
      <c r="Q16" s="16"/>
      <c r="R16" s="16"/>
      <c r="S16" s="16"/>
      <c r="T16" s="16"/>
      <c r="U16" s="16"/>
      <c r="V16" s="16"/>
    </row>
    <row r="17" spans="1:22" s="644" customFormat="1" ht="12.75" x14ac:dyDescent="0.25">
      <c r="A17" s="19"/>
      <c r="B17" s="30"/>
      <c r="C17" s="30"/>
      <c r="D17" s="30"/>
      <c r="E17" s="30"/>
      <c r="F17" s="30"/>
      <c r="G17" s="30"/>
      <c r="H17" s="30"/>
      <c r="I17" s="30"/>
      <c r="J17" s="30"/>
      <c r="K17" s="30"/>
      <c r="L17" s="30"/>
      <c r="M17" s="30"/>
      <c r="N17" s="30"/>
      <c r="O17" s="30"/>
      <c r="P17" s="16"/>
      <c r="Q17" s="16"/>
      <c r="R17" s="16"/>
      <c r="S17" s="16"/>
      <c r="T17" s="16"/>
      <c r="U17" s="16"/>
      <c r="V17" s="16"/>
    </row>
    <row r="18" spans="1:22" s="644" customFormat="1" ht="26.25" customHeight="1" x14ac:dyDescent="0.2">
      <c r="A18" s="149"/>
      <c r="B18" s="30"/>
      <c r="C18" s="30"/>
      <c r="D18" s="30"/>
      <c r="E18" s="29" t="str">
        <f>Translations!$B$68</f>
        <v>Версия №.</v>
      </c>
      <c r="F18" s="21" t="str">
        <f>Translations!$B$69</f>
        <v>Референтна дата</v>
      </c>
      <c r="G18" s="963" t="str">
        <f>Translations!$B$70</f>
        <v>Състояние към референтната дата</v>
      </c>
      <c r="H18" s="963"/>
      <c r="I18" s="963"/>
      <c r="J18" s="963" t="str">
        <f>Translations!$B$71</f>
        <v xml:space="preserve">Глави, в които са направени промени. 
 Кратко обяснение на промените
</v>
      </c>
      <c r="K18" s="963"/>
      <c r="L18" s="963"/>
      <c r="M18" s="963"/>
      <c r="N18" s="963"/>
      <c r="O18" s="30"/>
      <c r="P18" s="166" t="s">
        <v>412</v>
      </c>
      <c r="Q18" s="149"/>
      <c r="R18" s="16"/>
      <c r="S18" s="16"/>
      <c r="T18" s="16"/>
      <c r="U18" s="16"/>
      <c r="V18" s="16"/>
    </row>
    <row r="19" spans="1:22" s="644" customFormat="1" ht="12.75" customHeight="1" x14ac:dyDescent="0.2">
      <c r="A19" s="149"/>
      <c r="B19" s="30"/>
      <c r="C19" s="30"/>
      <c r="D19" s="30"/>
      <c r="E19" s="164"/>
      <c r="F19" s="392"/>
      <c r="G19" s="961"/>
      <c r="H19" s="961"/>
      <c r="I19" s="961"/>
      <c r="J19" s="961"/>
      <c r="K19" s="961"/>
      <c r="L19" s="961"/>
      <c r="M19" s="961"/>
      <c r="N19" s="961"/>
      <c r="O19" s="30"/>
      <c r="P19" s="175" t="str">
        <f>IF(OR(F19="",SUM(P20:$P$39)&gt;0),"",F19)</f>
        <v/>
      </c>
      <c r="Q19" s="149">
        <f>IF(SUM(P19:P$38)&gt;1,1,0)</f>
        <v>0</v>
      </c>
      <c r="R19" s="16"/>
      <c r="S19" s="16"/>
      <c r="T19" s="16"/>
      <c r="U19" s="16"/>
      <c r="V19" s="16"/>
    </row>
    <row r="20" spans="1:22" s="644" customFormat="1" ht="12.75" customHeight="1" x14ac:dyDescent="0.2">
      <c r="A20" s="149"/>
      <c r="B20" s="30"/>
      <c r="C20" s="30"/>
      <c r="D20" s="30"/>
      <c r="E20" s="164"/>
      <c r="F20" s="392"/>
      <c r="G20" s="961"/>
      <c r="H20" s="961"/>
      <c r="I20" s="962"/>
      <c r="J20" s="961"/>
      <c r="K20" s="961"/>
      <c r="L20" s="961"/>
      <c r="M20" s="961"/>
      <c r="N20" s="961"/>
      <c r="O20" s="30"/>
      <c r="P20" s="175" t="str">
        <f>IF(OR(F20="",SUM(P21:$P$39)&gt;0),"",F20)</f>
        <v/>
      </c>
      <c r="Q20" s="149">
        <f>IF(SUM(P20:P$38)&gt;1,1,0)</f>
        <v>0</v>
      </c>
      <c r="R20" s="16"/>
      <c r="S20" s="16"/>
      <c r="T20" s="16"/>
      <c r="U20" s="16"/>
      <c r="V20" s="16"/>
    </row>
    <row r="21" spans="1:22" s="644" customFormat="1" ht="12.75" customHeight="1" x14ac:dyDescent="0.2">
      <c r="A21" s="149"/>
      <c r="B21" s="30"/>
      <c r="C21" s="30"/>
      <c r="D21" s="30"/>
      <c r="E21" s="164"/>
      <c r="F21" s="392"/>
      <c r="G21" s="961"/>
      <c r="H21" s="961"/>
      <c r="I21" s="962"/>
      <c r="J21" s="961"/>
      <c r="K21" s="961"/>
      <c r="L21" s="961"/>
      <c r="M21" s="961"/>
      <c r="N21" s="961"/>
      <c r="O21" s="30"/>
      <c r="P21" s="175" t="str">
        <f>IF(OR(F21="",SUM(P22:$P$39)&gt;0),"",F21)</f>
        <v/>
      </c>
      <c r="Q21" s="149">
        <f>IF(SUM(P21:P$38)&gt;1,1,0)</f>
        <v>0</v>
      </c>
      <c r="R21" s="16"/>
      <c r="S21" s="16"/>
      <c r="T21" s="16"/>
      <c r="U21" s="16"/>
      <c r="V21" s="16"/>
    </row>
    <row r="22" spans="1:22" s="644" customFormat="1" ht="12.75" customHeight="1" x14ac:dyDescent="0.2">
      <c r="A22" s="149"/>
      <c r="B22" s="30"/>
      <c r="C22" s="30"/>
      <c r="D22" s="30"/>
      <c r="E22" s="164"/>
      <c r="F22" s="392"/>
      <c r="G22" s="961"/>
      <c r="H22" s="961"/>
      <c r="I22" s="962"/>
      <c r="J22" s="961"/>
      <c r="K22" s="961"/>
      <c r="L22" s="961"/>
      <c r="M22" s="961"/>
      <c r="N22" s="961"/>
      <c r="O22" s="30"/>
      <c r="P22" s="175" t="str">
        <f>IF(OR(F22="",SUM(P23:$P$39)&gt;0),"",F22)</f>
        <v/>
      </c>
      <c r="Q22" s="149">
        <f>IF(SUM(P22:P$38)&gt;1,1,0)</f>
        <v>0</v>
      </c>
      <c r="R22" s="16"/>
      <c r="S22" s="16"/>
      <c r="T22" s="16"/>
      <c r="U22" s="16"/>
      <c r="V22" s="16"/>
    </row>
    <row r="23" spans="1:22" s="644" customFormat="1" ht="12.75" customHeight="1" x14ac:dyDescent="0.2">
      <c r="A23" s="149"/>
      <c r="B23" s="30"/>
      <c r="C23" s="30"/>
      <c r="D23" s="30"/>
      <c r="E23" s="164"/>
      <c r="F23" s="392"/>
      <c r="G23" s="961"/>
      <c r="H23" s="961"/>
      <c r="I23" s="962"/>
      <c r="J23" s="961"/>
      <c r="K23" s="961"/>
      <c r="L23" s="961"/>
      <c r="M23" s="961"/>
      <c r="N23" s="961"/>
      <c r="O23" s="30"/>
      <c r="P23" s="175" t="str">
        <f>IF(OR(F23="",SUM(P24:$P$39)&gt;0),"",F23)</f>
        <v/>
      </c>
      <c r="Q23" s="149">
        <f>IF(SUM(P23:P$38)&gt;1,1,0)</f>
        <v>0</v>
      </c>
      <c r="R23" s="16"/>
      <c r="S23" s="16"/>
      <c r="T23" s="16"/>
      <c r="U23" s="16"/>
      <c r="V23" s="16"/>
    </row>
    <row r="24" spans="1:22" s="644" customFormat="1" ht="12.75" customHeight="1" x14ac:dyDescent="0.2">
      <c r="A24" s="149"/>
      <c r="B24" s="30"/>
      <c r="C24" s="30"/>
      <c r="D24" s="30"/>
      <c r="E24" s="164"/>
      <c r="F24" s="392"/>
      <c r="G24" s="961"/>
      <c r="H24" s="961"/>
      <c r="I24" s="962"/>
      <c r="J24" s="961"/>
      <c r="K24" s="961"/>
      <c r="L24" s="961"/>
      <c r="M24" s="961"/>
      <c r="N24" s="961"/>
      <c r="O24" s="30"/>
      <c r="P24" s="175" t="str">
        <f>IF(OR(F24="",SUM(P25:$P$39)&gt;0),"",F24)</f>
        <v/>
      </c>
      <c r="Q24" s="149">
        <f>IF(SUM(P24:P$38)&gt;1,1,0)</f>
        <v>0</v>
      </c>
      <c r="R24" s="16"/>
      <c r="S24" s="16"/>
      <c r="T24" s="16"/>
      <c r="U24" s="16"/>
      <c r="V24" s="16"/>
    </row>
    <row r="25" spans="1:22" s="644" customFormat="1" ht="12.75" customHeight="1" x14ac:dyDescent="0.2">
      <c r="A25" s="149"/>
      <c r="B25" s="30"/>
      <c r="C25" s="30"/>
      <c r="D25" s="30"/>
      <c r="E25" s="164"/>
      <c r="F25" s="392"/>
      <c r="G25" s="961"/>
      <c r="H25" s="961"/>
      <c r="I25" s="962"/>
      <c r="J25" s="961"/>
      <c r="K25" s="961"/>
      <c r="L25" s="961"/>
      <c r="M25" s="961"/>
      <c r="N25" s="961"/>
      <c r="O25" s="30"/>
      <c r="P25" s="175" t="str">
        <f>IF(OR(F25="",SUM(P26:$P$39)&gt;0),"",F25)</f>
        <v/>
      </c>
      <c r="Q25" s="149">
        <f>IF(SUM(P25:P$38)&gt;1,1,0)</f>
        <v>0</v>
      </c>
      <c r="R25" s="16"/>
      <c r="S25" s="16"/>
      <c r="T25" s="16"/>
      <c r="U25" s="16"/>
      <c r="V25" s="16"/>
    </row>
    <row r="26" spans="1:22" s="644" customFormat="1" ht="12.75" customHeight="1" x14ac:dyDescent="0.2">
      <c r="A26" s="149"/>
      <c r="B26" s="30"/>
      <c r="C26" s="30"/>
      <c r="D26" s="157"/>
      <c r="E26" s="164"/>
      <c r="F26" s="392"/>
      <c r="G26" s="961"/>
      <c r="H26" s="961"/>
      <c r="I26" s="962"/>
      <c r="J26" s="961"/>
      <c r="K26" s="961"/>
      <c r="L26" s="961"/>
      <c r="M26" s="961"/>
      <c r="N26" s="961"/>
      <c r="O26" s="30"/>
      <c r="P26" s="175" t="str">
        <f>IF(OR(F26="",SUM(P27:$P$39)&gt;0),"",F26)</f>
        <v/>
      </c>
      <c r="Q26" s="149">
        <f>IF(SUM(P26:P$38)&gt;1,1,0)</f>
        <v>0</v>
      </c>
      <c r="R26" s="16"/>
      <c r="S26" s="16"/>
      <c r="T26" s="16"/>
      <c r="U26" s="16"/>
      <c r="V26" s="16"/>
    </row>
    <row r="27" spans="1:22" ht="12.75" customHeight="1" x14ac:dyDescent="0.2">
      <c r="E27" s="164"/>
      <c r="F27" s="392"/>
      <c r="G27" s="961"/>
      <c r="H27" s="961"/>
      <c r="I27" s="962"/>
      <c r="J27" s="961"/>
      <c r="K27" s="961"/>
      <c r="L27" s="961"/>
      <c r="M27" s="961"/>
      <c r="N27" s="961"/>
      <c r="P27" s="175" t="str">
        <f>IF(OR(F27="",SUM(P28:$P$39)&gt;0),"",F27)</f>
        <v/>
      </c>
      <c r="Q27" s="149">
        <f>IF(SUM(P27:P$38)&gt;1,1,0)</f>
        <v>0</v>
      </c>
    </row>
    <row r="28" spans="1:22" ht="12.75" customHeight="1" x14ac:dyDescent="0.2">
      <c r="E28" s="164"/>
      <c r="F28" s="392"/>
      <c r="G28" s="961"/>
      <c r="H28" s="961"/>
      <c r="I28" s="962"/>
      <c r="J28" s="961"/>
      <c r="K28" s="961"/>
      <c r="L28" s="961"/>
      <c r="M28" s="961"/>
      <c r="N28" s="961"/>
      <c r="P28" s="175" t="str">
        <f>IF(OR(F28="",SUM(P29:$P$39)&gt;0),"",F28)</f>
        <v/>
      </c>
      <c r="Q28" s="149">
        <f>IF(SUM(P28:P$38)&gt;1,1,0)</f>
        <v>0</v>
      </c>
    </row>
    <row r="29" spans="1:22" ht="12.75" customHeight="1" x14ac:dyDescent="0.2">
      <c r="E29" s="164"/>
      <c r="F29" s="392"/>
      <c r="G29" s="961"/>
      <c r="H29" s="961"/>
      <c r="I29" s="962"/>
      <c r="J29" s="961"/>
      <c r="K29" s="961"/>
      <c r="L29" s="961"/>
      <c r="M29" s="961"/>
      <c r="N29" s="961"/>
      <c r="P29" s="175" t="str">
        <f>IF(OR(F29="",SUM(P30:$P$39)&gt;0),"",F29)</f>
        <v/>
      </c>
      <c r="Q29" s="149">
        <f>IF(SUM(P29:P$38)&gt;1,1,0)</f>
        <v>0</v>
      </c>
    </row>
    <row r="30" spans="1:22" ht="12.75" customHeight="1" x14ac:dyDescent="0.2">
      <c r="E30" s="164"/>
      <c r="F30" s="392"/>
      <c r="G30" s="961"/>
      <c r="H30" s="961"/>
      <c r="I30" s="962"/>
      <c r="J30" s="961"/>
      <c r="K30" s="961"/>
      <c r="L30" s="961"/>
      <c r="M30" s="961"/>
      <c r="N30" s="961"/>
      <c r="P30" s="175" t="str">
        <f>IF(OR(F30="",SUM(P31:$P$39)&gt;0),"",F30)</f>
        <v/>
      </c>
      <c r="Q30" s="149">
        <f>IF(SUM(P30:P$38)&gt;1,1,0)</f>
        <v>0</v>
      </c>
    </row>
    <row r="31" spans="1:22" ht="12.75" customHeight="1" x14ac:dyDescent="0.2">
      <c r="E31" s="164"/>
      <c r="F31" s="392"/>
      <c r="G31" s="961"/>
      <c r="H31" s="961"/>
      <c r="I31" s="962"/>
      <c r="J31" s="961"/>
      <c r="K31" s="961"/>
      <c r="L31" s="961"/>
      <c r="M31" s="961"/>
      <c r="N31" s="961"/>
      <c r="P31" s="175" t="str">
        <f>IF(OR(F31="",SUM(P32:$P$39)&gt;0),"",F31)</f>
        <v/>
      </c>
      <c r="Q31" s="149">
        <f>IF(SUM(P31:P$38)&gt;1,1,0)</f>
        <v>0</v>
      </c>
    </row>
    <row r="32" spans="1:22" ht="12.75" customHeight="1" x14ac:dyDescent="0.2">
      <c r="E32" s="164"/>
      <c r="F32" s="392"/>
      <c r="G32" s="961"/>
      <c r="H32" s="961"/>
      <c r="I32" s="962"/>
      <c r="J32" s="961"/>
      <c r="K32" s="961"/>
      <c r="L32" s="961"/>
      <c r="M32" s="961"/>
      <c r="N32" s="961"/>
      <c r="P32" s="175" t="str">
        <f>IF(OR(F32="",SUM(P33:$P$39)&gt;0),"",F32)</f>
        <v/>
      </c>
      <c r="Q32" s="149">
        <f>IF(SUM(P32:P$38)&gt;1,1,0)</f>
        <v>0</v>
      </c>
    </row>
    <row r="33" spans="1:22" ht="12.75" customHeight="1" x14ac:dyDescent="0.2">
      <c r="E33" s="164"/>
      <c r="F33" s="392"/>
      <c r="G33" s="961"/>
      <c r="H33" s="961"/>
      <c r="I33" s="962"/>
      <c r="J33" s="961"/>
      <c r="K33" s="961"/>
      <c r="L33" s="961"/>
      <c r="M33" s="961"/>
      <c r="N33" s="961"/>
      <c r="P33" s="175" t="str">
        <f>IF(OR(F33="",SUM(P34:$P$39)&gt;0),"",F33)</f>
        <v/>
      </c>
      <c r="Q33" s="149">
        <f>IF(SUM(P33:P$38)&gt;1,1,0)</f>
        <v>0</v>
      </c>
    </row>
    <row r="34" spans="1:22" ht="12.75" customHeight="1" x14ac:dyDescent="0.2">
      <c r="E34" s="164"/>
      <c r="F34" s="392"/>
      <c r="G34" s="961"/>
      <c r="H34" s="961"/>
      <c r="I34" s="962"/>
      <c r="J34" s="961"/>
      <c r="K34" s="961"/>
      <c r="L34" s="961"/>
      <c r="M34" s="961"/>
      <c r="N34" s="961"/>
      <c r="P34" s="175" t="str">
        <f>IF(OR(F34="",SUM(P35:$P$39)&gt;0),"",F34)</f>
        <v/>
      </c>
      <c r="Q34" s="149">
        <f>IF(SUM(P34:P$38)&gt;1,1,0)</f>
        <v>0</v>
      </c>
    </row>
    <row r="35" spans="1:22" ht="12.75" customHeight="1" x14ac:dyDescent="0.2">
      <c r="E35" s="164"/>
      <c r="F35" s="392"/>
      <c r="G35" s="961"/>
      <c r="H35" s="961"/>
      <c r="I35" s="962"/>
      <c r="J35" s="961"/>
      <c r="K35" s="961"/>
      <c r="L35" s="961"/>
      <c r="M35" s="961"/>
      <c r="N35" s="961"/>
      <c r="P35" s="175" t="str">
        <f>IF(OR(F35="",SUM(P36:$P$39)&gt;0),"",F35)</f>
        <v/>
      </c>
      <c r="Q35" s="149">
        <f>IF(SUM(P35:P$38)&gt;1,1,0)</f>
        <v>0</v>
      </c>
    </row>
    <row r="36" spans="1:22" ht="12.75" customHeight="1" x14ac:dyDescent="0.2">
      <c r="E36" s="164"/>
      <c r="F36" s="392"/>
      <c r="G36" s="961"/>
      <c r="H36" s="961"/>
      <c r="I36" s="962"/>
      <c r="J36" s="961"/>
      <c r="K36" s="961"/>
      <c r="L36" s="961"/>
      <c r="M36" s="961"/>
      <c r="N36" s="961"/>
      <c r="P36" s="175" t="str">
        <f>IF(OR(F36="",SUM(P37:$P$39)&gt;0),"",F36)</f>
        <v/>
      </c>
      <c r="Q36" s="149">
        <f>IF(SUM(P36:P$38)&gt;1,1,0)</f>
        <v>0</v>
      </c>
    </row>
    <row r="37" spans="1:22" ht="12.75" customHeight="1" x14ac:dyDescent="0.2">
      <c r="E37" s="164"/>
      <c r="F37" s="392"/>
      <c r="G37" s="961"/>
      <c r="H37" s="961"/>
      <c r="I37" s="962"/>
      <c r="J37" s="961"/>
      <c r="K37" s="961"/>
      <c r="L37" s="961"/>
      <c r="M37" s="961"/>
      <c r="N37" s="961"/>
      <c r="P37" s="175" t="str">
        <f>IF(OR(F37="",SUM(P38:$P$39)&gt;0),"",F37)</f>
        <v/>
      </c>
      <c r="Q37" s="149">
        <f>IF(SUM(P37:P$38)&gt;1,1,0)</f>
        <v>0</v>
      </c>
    </row>
    <row r="38" spans="1:22" ht="12.75" customHeight="1" x14ac:dyDescent="0.2">
      <c r="E38" s="164"/>
      <c r="F38" s="392"/>
      <c r="G38" s="961"/>
      <c r="H38" s="961"/>
      <c r="I38" s="962"/>
      <c r="J38" s="961"/>
      <c r="K38" s="961"/>
      <c r="L38" s="961"/>
      <c r="M38" s="961"/>
      <c r="N38" s="961"/>
      <c r="P38" s="175" t="str">
        <f>IF(OR(F38="",SUM(P39:$P$39)&gt;0),"",F38)</f>
        <v/>
      </c>
      <c r="Q38" s="149">
        <f>IF(SUM(P38:P$38)&gt;1,1,0)</f>
        <v>0</v>
      </c>
    </row>
    <row r="39" spans="1:22" ht="12.75" customHeight="1" x14ac:dyDescent="0.2"/>
    <row r="40" spans="1:22" ht="12.75" customHeight="1" x14ac:dyDescent="0.2"/>
    <row r="41" spans="1:22" ht="15.75" customHeight="1" x14ac:dyDescent="0.2">
      <c r="A41" s="301">
        <v>2</v>
      </c>
      <c r="C41" s="163" t="s">
        <v>195</v>
      </c>
      <c r="D41" s="957" t="str">
        <f>Translations!$B$72</f>
        <v>Периоди на оценка на ефективността</v>
      </c>
      <c r="E41" s="957"/>
      <c r="F41" s="957"/>
      <c r="G41" s="957"/>
      <c r="H41" s="957"/>
      <c r="I41" s="957"/>
      <c r="J41" s="957"/>
      <c r="K41" s="957"/>
      <c r="L41" s="957"/>
      <c r="M41" s="957"/>
      <c r="N41" s="957"/>
    </row>
    <row r="42" spans="1:22" ht="12.75" customHeight="1" x14ac:dyDescent="0.2"/>
    <row r="43" spans="1:22" ht="12.75" customHeight="1" x14ac:dyDescent="0.2">
      <c r="E43" s="734" t="str">
        <f>Translations!$B$73</f>
        <v>Периоди, през които се оценява ефективността на плана за неутралност по отношение на климата по отношение на намаляването на емисиите на парникови газове:</v>
      </c>
      <c r="F43" s="734"/>
      <c r="G43" s="734"/>
      <c r="H43" s="734"/>
      <c r="I43" s="734"/>
      <c r="J43" s="734"/>
      <c r="K43" s="734"/>
      <c r="L43" s="734"/>
      <c r="M43" s="735"/>
      <c r="N43" s="392"/>
    </row>
    <row r="44" spans="1:22" ht="12.75" customHeight="1" x14ac:dyDescent="0.2">
      <c r="E44" s="958" t="str">
        <f>Translations!$B$74</f>
        <v>Година на следващите оценки на ефективността:</v>
      </c>
      <c r="F44" s="958"/>
      <c r="G44" s="959"/>
      <c r="H44" s="321" t="str">
        <f>IFERROR(IF(OR(SUM($Q$19:$Q$38)=0,YEAR(INDEX($P$19:$P$38,SUM($Q$19:$Q$38)))+COLUMNS($H$44:H$44)*LEFT($N$43,1)&gt;2050),"",YEAR(INDEX($P$19:$P$38,SUM($Q$19:$Q$38)))+COLUMNS($H$44:H$44)*LEFT($N$43,1)),"")</f>
        <v/>
      </c>
      <c r="I44" s="321" t="str">
        <f>IFERROR(IF(OR(SUM($Q$19:$Q$38)=0,YEAR(INDEX($P$19:$P$38,SUM($Q$19:$Q$38)))+COLUMNS($H$44:I$44)*LEFT($N$43,1)&gt;2050),"",YEAR(INDEX($P$19:$P$38,SUM($Q$19:$Q$38)))+COLUMNS($H$44:I$44)*LEFT($N$43,1)),"")</f>
        <v/>
      </c>
      <c r="J44" s="321" t="str">
        <f>IFERROR(IF(OR(SUM($Q$19:$Q$38)=0,YEAR(INDEX($P$19:$P$38,SUM($Q$19:$Q$38)))+COLUMNS($H$44:J$44)*LEFT($N$43,1)&gt;2050),"",YEAR(INDEX($P$19:$P$38,SUM($Q$19:$Q$38)))+COLUMNS($H$44:J$44)*LEFT($N$43,1)),"")</f>
        <v/>
      </c>
      <c r="K44" s="321" t="str">
        <f>IFERROR(IF(OR(SUM($Q$19:$Q$38)=0,YEAR(INDEX($P$19:$P$38,SUM($Q$19:$Q$38)))+COLUMNS($H$44:K$44)*LEFT($N$43,1)&gt;2050),"",YEAR(INDEX($P$19:$P$38,SUM($Q$19:$Q$38)))+COLUMNS($H$44:K$44)*LEFT($N$43,1)),"")</f>
        <v/>
      </c>
      <c r="L44" s="321" t="str">
        <f>IFERROR(IF(OR(SUM($Q$19:$Q$38)=0,YEAR(INDEX($P$19:$P$38,SUM($Q$19:$Q$38)))+COLUMNS($H$44:L$44)*LEFT($N$43,1)&gt;2050),"",YEAR(INDEX($P$19:$P$38,SUM($Q$19:$Q$38)))+COLUMNS($H$44:L$44)*LEFT($N$43,1)),"")</f>
        <v/>
      </c>
      <c r="M44" s="321" t="str">
        <f>IFERROR(IF(OR(SUM($Q$19:$Q$38)=0,YEAR(INDEX($P$19:$P$38,SUM($Q$19:$Q$38)))+COLUMNS($H$44:M$44)*LEFT($N$43,1)&gt;2050),"",YEAR(INDEX($P$19:$P$38,SUM($Q$19:$Q$38)))+COLUMNS($H$44:M$44)*LEFT($N$43,1)),"")</f>
        <v/>
      </c>
      <c r="N44" s="321" t="str">
        <f>IFERROR(IF(OR(SUM($Q$19:$Q$38)=0,YEAR(INDEX($P$19:$P$38,SUM($Q$19:$Q$38)))+COLUMNS($H$44:N$44)*LEFT($N$43,1)&gt;2050),"",YEAR(INDEX($P$19:$P$38,SUM($Q$19:$Q$38)))+COLUMNS($H$44:N$44)*LEFT($N$43,1)),"")</f>
        <v/>
      </c>
    </row>
    <row r="45" spans="1:22" ht="12.75" customHeight="1" x14ac:dyDescent="0.2"/>
    <row r="46" spans="1:22" ht="12.75" customHeight="1" x14ac:dyDescent="0.2">
      <c r="A46" s="301" t="s">
        <v>637</v>
      </c>
    </row>
    <row r="47" spans="1:22" ht="12.75" hidden="1" customHeight="1" x14ac:dyDescent="0.2">
      <c r="A47" s="149" t="s">
        <v>248</v>
      </c>
      <c r="B47" s="19" t="s">
        <v>259</v>
      </c>
      <c r="C47" s="19" t="s">
        <v>259</v>
      </c>
      <c r="D47" s="19" t="s">
        <v>259</v>
      </c>
      <c r="E47" s="19" t="s">
        <v>259</v>
      </c>
      <c r="F47" s="19" t="s">
        <v>259</v>
      </c>
      <c r="G47" s="19" t="s">
        <v>259</v>
      </c>
      <c r="H47" s="19" t="s">
        <v>259</v>
      </c>
      <c r="I47" s="19" t="s">
        <v>259</v>
      </c>
      <c r="J47" s="19" t="s">
        <v>259</v>
      </c>
      <c r="K47" s="19" t="s">
        <v>259</v>
      </c>
      <c r="L47" s="19" t="s">
        <v>259</v>
      </c>
      <c r="M47" s="19" t="s">
        <v>259</v>
      </c>
      <c r="N47" s="19" t="s">
        <v>259</v>
      </c>
      <c r="O47" s="19" t="s">
        <v>259</v>
      </c>
      <c r="P47" s="19" t="s">
        <v>259</v>
      </c>
      <c r="Q47" s="19" t="s">
        <v>259</v>
      </c>
      <c r="R47" s="19" t="s">
        <v>259</v>
      </c>
      <c r="S47" s="19" t="s">
        <v>259</v>
      </c>
      <c r="T47" s="19" t="s">
        <v>259</v>
      </c>
      <c r="U47" s="19" t="s">
        <v>259</v>
      </c>
      <c r="V47" s="19" t="s">
        <v>259</v>
      </c>
    </row>
    <row r="48" spans="1:22" ht="12.75" hidden="1" customHeight="1" x14ac:dyDescent="0.2">
      <c r="A48" s="149" t="s">
        <v>248</v>
      </c>
      <c r="B48" s="16"/>
      <c r="C48" s="16"/>
      <c r="D48" s="16"/>
      <c r="E48" s="16"/>
      <c r="F48" s="16"/>
      <c r="G48" s="16"/>
      <c r="H48" s="16"/>
      <c r="I48" s="16"/>
      <c r="J48" s="16"/>
      <c r="K48" s="16"/>
      <c r="L48" s="16"/>
      <c r="M48" s="16"/>
      <c r="N48" s="16"/>
      <c r="O48" s="16" t="s">
        <v>613</v>
      </c>
    </row>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sheetProtection sheet="1" objects="1" scenarios="1" formatCells="0" formatColumns="0" formatRows="0"/>
  <mergeCells count="65">
    <mergeCell ref="K4:L4"/>
    <mergeCell ref="E4:F4"/>
    <mergeCell ref="B2:D4"/>
    <mergeCell ref="G2:H2"/>
    <mergeCell ref="I2:J2"/>
    <mergeCell ref="K2:L2"/>
    <mergeCell ref="G18:I18"/>
    <mergeCell ref="D6:N6"/>
    <mergeCell ref="J18:N18"/>
    <mergeCell ref="M2:N2"/>
    <mergeCell ref="E3:F3"/>
    <mergeCell ref="G3:H3"/>
    <mergeCell ref="I3:J3"/>
    <mergeCell ref="K3:L3"/>
    <mergeCell ref="M3:N3"/>
    <mergeCell ref="D10:N10"/>
    <mergeCell ref="D11:N11"/>
    <mergeCell ref="D12:N12"/>
    <mergeCell ref="M4:N4"/>
    <mergeCell ref="D8:N8"/>
    <mergeCell ref="G4:H4"/>
    <mergeCell ref="I4:J4"/>
    <mergeCell ref="G19:I19"/>
    <mergeCell ref="G20:I20"/>
    <mergeCell ref="G21:I21"/>
    <mergeCell ref="G22:I22"/>
    <mergeCell ref="G30:I30"/>
    <mergeCell ref="G23:I23"/>
    <mergeCell ref="G24:I24"/>
    <mergeCell ref="G31:I31"/>
    <mergeCell ref="G32:I32"/>
    <mergeCell ref="G25:I25"/>
    <mergeCell ref="G26:I26"/>
    <mergeCell ref="G27:I27"/>
    <mergeCell ref="G28:I28"/>
    <mergeCell ref="G29:I29"/>
    <mergeCell ref="G33:I33"/>
    <mergeCell ref="G34:I34"/>
    <mergeCell ref="G35:I35"/>
    <mergeCell ref="G36:I36"/>
    <mergeCell ref="G37:I37"/>
    <mergeCell ref="J26:N26"/>
    <mergeCell ref="J27:N27"/>
    <mergeCell ref="J28:N28"/>
    <mergeCell ref="J19:N19"/>
    <mergeCell ref="J20:N20"/>
    <mergeCell ref="J21:N21"/>
    <mergeCell ref="J22:N22"/>
    <mergeCell ref="J23:N23"/>
    <mergeCell ref="D41:N41"/>
    <mergeCell ref="E44:G44"/>
    <mergeCell ref="D15:M15"/>
    <mergeCell ref="J34:N34"/>
    <mergeCell ref="J35:N35"/>
    <mergeCell ref="J36:N36"/>
    <mergeCell ref="J37:N37"/>
    <mergeCell ref="J38:N38"/>
    <mergeCell ref="J29:N29"/>
    <mergeCell ref="J30:N30"/>
    <mergeCell ref="J31:N31"/>
    <mergeCell ref="J32:N32"/>
    <mergeCell ref="J33:N33"/>
    <mergeCell ref="J24:N24"/>
    <mergeCell ref="J25:N25"/>
    <mergeCell ref="G38:I38"/>
  </mergeCells>
  <conditionalFormatting sqref="P2">
    <cfRule type="expression" dxfId="193" priority="1" stopIfTrue="1">
      <formula>$G$315</formula>
    </cfRule>
  </conditionalFormatting>
  <dataValidations count="2">
    <dataValidation type="list" allowBlank="1" showInputMessage="1" showErrorMessage="1" sqref="N43">
      <formula1>EUconst_EffEvalPeriods</formula1>
    </dataValidation>
    <dataValidation type="list" allowBlank="1" showInputMessage="1" showErrorMessage="1" sqref="G19:I38">
      <formula1>EUconst_CNPstatus</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7" tint="0.39997558519241921"/>
  </sheetPr>
  <dimension ref="A1:V107"/>
  <sheetViews>
    <sheetView zoomScaleNormal="100" workbookViewId="0">
      <pane ySplit="4" topLeftCell="A5" activePane="bottomLeft" state="frozen"/>
      <selection pane="bottomLeft" activeCell="B2" sqref="B2:D4"/>
    </sheetView>
  </sheetViews>
  <sheetFormatPr defaultColWidth="11.42578125" defaultRowHeight="14.25" x14ac:dyDescent="0.2"/>
  <cols>
    <col min="1" max="1" width="5.7109375" style="149" hidden="1" customWidth="1"/>
    <col min="2" max="4" width="5.7109375" style="30" customWidth="1"/>
    <col min="5" max="14" width="12.7109375" style="30" customWidth="1"/>
    <col min="15" max="15" width="5.7109375" style="30" customWidth="1"/>
    <col min="16" max="22" width="11.42578125" style="166" hidden="1" customWidth="1"/>
    <col min="23" max="16384" width="11.42578125" style="343"/>
  </cols>
  <sheetData>
    <row r="1" spans="1:22" ht="12.75" hidden="1" customHeight="1" thickBot="1" x14ac:dyDescent="0.25">
      <c r="A1" s="149" t="s">
        <v>248</v>
      </c>
      <c r="B1" s="16"/>
      <c r="C1" s="16"/>
      <c r="D1" s="16"/>
      <c r="E1" s="16"/>
      <c r="F1" s="16"/>
      <c r="G1" s="16"/>
      <c r="H1" s="16"/>
      <c r="I1" s="16"/>
      <c r="J1" s="16"/>
      <c r="K1" s="16"/>
      <c r="L1" s="16"/>
      <c r="M1" s="16"/>
      <c r="N1" s="16"/>
      <c r="O1" s="16"/>
      <c r="P1" s="166" t="s">
        <v>248</v>
      </c>
      <c r="Q1" s="166" t="s">
        <v>248</v>
      </c>
      <c r="R1" s="166" t="s">
        <v>248</v>
      </c>
      <c r="S1" s="166" t="s">
        <v>248</v>
      </c>
      <c r="T1" s="166" t="s">
        <v>248</v>
      </c>
      <c r="U1" s="166" t="s">
        <v>248</v>
      </c>
      <c r="V1" s="166" t="s">
        <v>248</v>
      </c>
    </row>
    <row r="2" spans="1:22" ht="15" thickBot="1" x14ac:dyDescent="0.25">
      <c r="A2" s="16"/>
      <c r="B2" s="973" t="str">
        <f>Translations!$B$75</f>
        <v>B. 
InstData</v>
      </c>
      <c r="C2" s="974"/>
      <c r="D2" s="975"/>
      <c r="E2" s="191" t="str">
        <f>Translations!$B$2</f>
        <v>Навигационна зона:</v>
      </c>
      <c r="F2" s="190"/>
      <c r="G2" s="892" t="str">
        <f>Translations!$B$14</f>
        <v>Съдържание</v>
      </c>
      <c r="H2" s="889"/>
      <c r="I2" s="907" t="str">
        <f ca="1">HYPERLINK("#"&amp;INDEX(a_Contents!$P$4:$P$53,MATCH(INDEX(a_Contents!$T$4:$T$53,MATCH($S$2,a_Contents!$Q$4:$Q$53,0))-1,a_Contents!$T$4:$T$53,0)),EUconst_PreviousSheet)</f>
        <v>Предишен лист</v>
      </c>
      <c r="J2" s="908"/>
      <c r="K2" s="907" t="str">
        <f ca="1">HYPERLINK("#"&amp;INDEX(a_Contents!$P$4:$P$53,MATCH(INDEX(a_Contents!$T$4:$T$53,MATCH($S$2,a_Contents!$Q$4:$Q$53,0))+1,a_Contents!$T$4:$T$53,0)),EUconst_NextSheet)</f>
        <v>Следващ лист</v>
      </c>
      <c r="L2" s="908"/>
      <c r="M2" s="909" t="str">
        <f ca="1">HYPERLINK("#"&amp;a_Contents!$P$39,INDIRECT(a_Contents!$P$39))</f>
        <v>РЕЗЮМЕ</v>
      </c>
      <c r="N2" s="909"/>
      <c r="O2" s="17"/>
      <c r="P2" s="169" t="s">
        <v>250</v>
      </c>
      <c r="Q2" s="286" t="str">
        <f>ADDRESS(ROW($B$6),COLUMN($B$6)) &amp; ":" &amp; ADDRESS(MATCH("PRINT",$O:$O,0),COLUMN($O$6))</f>
        <v>$B$6:$O$107</v>
      </c>
      <c r="R2" s="169" t="s">
        <v>612</v>
      </c>
      <c r="S2" s="287" t="str">
        <f ca="1">IF(ISERROR(CELL("filename",T2)),"B_InstallationData",MID(CELL("filename",T2),FIND("]",CELL("filename",T2))+1,1024))</f>
        <v>B_InstallationData</v>
      </c>
    </row>
    <row r="3" spans="1:22" ht="13.5" thickBot="1" x14ac:dyDescent="0.25">
      <c r="A3" s="16"/>
      <c r="B3" s="976"/>
      <c r="C3" s="977"/>
      <c r="D3" s="978"/>
      <c r="E3" s="889"/>
      <c r="F3" s="889"/>
      <c r="G3" s="1006" t="str">
        <f>IFERROR(HYPERLINK("#"&amp;ADDRESS(ROW($A$1)+MATCH(P3,$A:$A,0)-1,3),INDEX($P:$P,MATCH(P3,$A:$A,0))),"")</f>
        <v>Съгласие за използване на данните</v>
      </c>
      <c r="H3" s="1007"/>
      <c r="I3" s="1007" t="str">
        <f>IFERROR(HYPERLINK("#"&amp;ADDRESS(ROW($A$1)+MATCH(R3,$A:$A,0)-1,3),INDEX($P:$P,MATCH(R3,$A:$A,0))),"")</f>
        <v>Идентификация на инсталацията</v>
      </c>
      <c r="J3" s="1007"/>
      <c r="K3" s="1007" t="str">
        <f>IFERROR(HYPERLINK("#"&amp;ADDRESS(ROW($A$1)+MATCH(T3,$A:$A,0)-1,3),INDEX($P:$P,MATCH(T3,$A:$A,0))),"")</f>
        <v>Данни за контакт</v>
      </c>
      <c r="L3" s="1007"/>
      <c r="M3" s="1008" t="str">
        <f>IFERROR(HYPERLINK("#"&amp;ADDRESS(ROW($A$1)+MATCH(V3,$A:$A,0)-1,3),INDEX($P:$P,MATCH(V3,$A:$A,0))),"")</f>
        <v/>
      </c>
      <c r="N3" s="1008"/>
      <c r="O3" s="17"/>
      <c r="P3" s="289">
        <v>1</v>
      </c>
      <c r="Q3" s="290"/>
      <c r="R3" s="290">
        <v>2</v>
      </c>
      <c r="S3" s="290"/>
      <c r="T3" s="290">
        <v>3</v>
      </c>
      <c r="U3" s="290"/>
      <c r="V3" s="291">
        <v>4</v>
      </c>
    </row>
    <row r="4" spans="1:22" ht="13.5" thickBot="1" x14ac:dyDescent="0.25">
      <c r="A4" s="16"/>
      <c r="B4" s="979"/>
      <c r="C4" s="980"/>
      <c r="D4" s="981"/>
      <c r="E4" s="889"/>
      <c r="F4" s="889"/>
      <c r="G4" s="1009" t="str">
        <f>IFERROR(HYPERLINK("#"&amp;ADDRESS(ROW($A$1)+MATCH(P4,$A:$A,0)-1,3),INDEX($P:$P,MATCH(P4,$A:$A,0))),"")</f>
        <v/>
      </c>
      <c r="H4" s="1010"/>
      <c r="I4" s="1010" t="str">
        <f>IFERROR(HYPERLINK("#"&amp;ADDRESS(ROW($A$1)+MATCH(R4,$A:$A,0)-1,3),INDEX($P:$P,MATCH(R4,$A:$A,0))),"")</f>
        <v/>
      </c>
      <c r="J4" s="1010"/>
      <c r="K4" s="1010" t="str">
        <f>IFERROR(HYPERLINK("#"&amp;ADDRESS(ROW($A$1)+MATCH(T4,$A:$A,0)-1,3),INDEX($P:$P,MATCH(T4,$A:$A,0))),"")</f>
        <v/>
      </c>
      <c r="L4" s="1010"/>
      <c r="M4" s="1011" t="str">
        <f>IFERROR(HYPERLINK("#"&amp;ADDRESS(ROW($A$1)+MATCH(V4,$A:$A,0)-1,3),INDEX($P:$P,MATCH(V4,$A:$A,0))),"")</f>
        <v/>
      </c>
      <c r="N4" s="1010"/>
      <c r="O4" s="17"/>
      <c r="P4" s="292">
        <v>5</v>
      </c>
      <c r="Q4" s="293"/>
      <c r="R4" s="293">
        <v>6</v>
      </c>
      <c r="S4" s="293"/>
      <c r="T4" s="293">
        <v>7</v>
      </c>
      <c r="U4" s="293"/>
      <c r="V4" s="294">
        <v>8</v>
      </c>
    </row>
    <row r="5" spans="1:22" ht="12.75" customHeight="1" x14ac:dyDescent="0.2">
      <c r="A5" s="16"/>
      <c r="O5" s="17"/>
    </row>
    <row r="6" spans="1:22" ht="18" x14ac:dyDescent="0.2">
      <c r="A6" s="301" t="s">
        <v>636</v>
      </c>
      <c r="C6" s="2" t="s">
        <v>414</v>
      </c>
      <c r="D6" s="983" t="str">
        <f>Translations!$B$76</f>
        <v>ДАННИ ЗА ИНСТАЛИРАНЕ</v>
      </c>
      <c r="E6" s="983"/>
      <c r="F6" s="983"/>
      <c r="G6" s="983"/>
      <c r="H6" s="983"/>
      <c r="I6" s="983"/>
      <c r="J6" s="983"/>
      <c r="K6" s="983"/>
      <c r="L6" s="983"/>
      <c r="M6" s="983"/>
      <c r="N6" s="983"/>
    </row>
    <row r="7" spans="1:22" ht="12.75" customHeight="1" x14ac:dyDescent="0.2"/>
    <row r="8" spans="1:22" s="370" customFormat="1" ht="18" customHeight="1" x14ac:dyDescent="0.25">
      <c r="A8" s="402">
        <v>1</v>
      </c>
      <c r="B8" s="120"/>
      <c r="C8" s="415" t="s">
        <v>113</v>
      </c>
      <c r="D8" s="982" t="str">
        <f>Translations!$B$77</f>
        <v>Съгласие за използване на данните, съдържащи се в този файл</v>
      </c>
      <c r="E8" s="982"/>
      <c r="F8" s="982"/>
      <c r="G8" s="982"/>
      <c r="H8" s="982"/>
      <c r="I8" s="982"/>
      <c r="J8" s="982"/>
      <c r="K8" s="982"/>
      <c r="L8" s="982"/>
      <c r="M8" s="982"/>
      <c r="N8" s="982"/>
      <c r="O8" s="120"/>
      <c r="P8" s="287" t="str">
        <f>Translations!$B$78</f>
        <v>Съгласие за използване на данните</v>
      </c>
      <c r="Q8" s="169"/>
      <c r="R8" s="169"/>
      <c r="S8" s="169"/>
      <c r="T8" s="169"/>
      <c r="U8" s="169"/>
      <c r="V8" s="169"/>
    </row>
    <row r="9" spans="1:22" ht="5.0999999999999996" customHeight="1" thickBot="1" x14ac:dyDescent="0.25">
      <c r="C9" s="737"/>
      <c r="D9" s="737"/>
      <c r="E9" s="737"/>
      <c r="F9" s="737"/>
      <c r="G9" s="737"/>
      <c r="H9" s="737"/>
      <c r="I9" s="737"/>
      <c r="J9" s="737"/>
      <c r="K9" s="737"/>
      <c r="L9" s="737"/>
      <c r="M9" s="737"/>
      <c r="N9" s="737"/>
    </row>
    <row r="10" spans="1:22" s="644" customFormat="1" ht="5.0999999999999996" customHeight="1" x14ac:dyDescent="0.25">
      <c r="A10" s="19"/>
      <c r="B10" s="154"/>
      <c r="C10" s="483"/>
      <c r="D10" s="484"/>
      <c r="E10" s="484"/>
      <c r="F10" s="484"/>
      <c r="G10" s="484"/>
      <c r="H10" s="484"/>
      <c r="I10" s="484"/>
      <c r="J10" s="484"/>
      <c r="K10" s="484"/>
      <c r="L10" s="484"/>
      <c r="M10" s="485"/>
      <c r="N10" s="486"/>
      <c r="O10" s="30"/>
      <c r="P10" s="166"/>
      <c r="Q10" s="16"/>
      <c r="R10" s="16"/>
      <c r="S10" s="16"/>
      <c r="T10" s="16"/>
      <c r="U10" s="16"/>
      <c r="V10" s="16"/>
    </row>
    <row r="11" spans="1:22" s="497" customFormat="1" ht="69.95" customHeight="1" x14ac:dyDescent="0.25">
      <c r="A11" s="493"/>
      <c r="B11" s="120"/>
      <c r="C11" s="494"/>
      <c r="D11" s="985" t="str">
        <f>Translations!$B$79</f>
        <v>Информацията, съдържаща се в този файл, ще бъде използвана от компетентния орган за определяне на изпълнението на условието за безплатно разпределение на квоти в плана за неутралност по отношение на климата съгласно член 10б от Директивата за СТЕ на ЕС и член 22б от Регламента за FAR. Освен това тази информация може да бъде съобщена на Европейската комисия частично или изцяло, ако бъде поискана, за целите на проверката на националните мерки за изпълнение съгласно член 11, параграф 1 от Директивата за СТЕ на ЕС.</v>
      </c>
      <c r="E11" s="985"/>
      <c r="F11" s="985"/>
      <c r="G11" s="985"/>
      <c r="H11" s="985"/>
      <c r="I11" s="985"/>
      <c r="J11" s="985"/>
      <c r="K11" s="985"/>
      <c r="L11" s="985"/>
      <c r="M11" s="985"/>
      <c r="N11" s="495"/>
      <c r="O11" s="120"/>
      <c r="P11" s="169"/>
      <c r="Q11" s="496"/>
      <c r="R11" s="496"/>
      <c r="S11" s="496"/>
      <c r="T11" s="496"/>
      <c r="U11" s="496"/>
      <c r="V11" s="496"/>
    </row>
    <row r="12" spans="1:22" s="644" customFormat="1" ht="12.75" customHeight="1" x14ac:dyDescent="0.25">
      <c r="A12" s="19"/>
      <c r="B12" s="30"/>
      <c r="C12" s="487"/>
      <c r="D12" s="960" t="str">
        <f>Translations!$B$80</f>
        <v>Моля, потвърдете съгласието си за използване на информацията, съдържаща се в този план за неутралност по отношение на климата.</v>
      </c>
      <c r="E12" s="960"/>
      <c r="F12" s="960"/>
      <c r="G12" s="960"/>
      <c r="H12" s="960"/>
      <c r="I12" s="960"/>
      <c r="J12" s="960"/>
      <c r="K12" s="960"/>
      <c r="L12" s="960"/>
      <c r="M12" s="960"/>
      <c r="N12" s="488"/>
      <c r="O12" s="30"/>
      <c r="P12" s="16"/>
      <c r="Q12" s="16"/>
      <c r="R12" s="16"/>
      <c r="S12" s="16"/>
      <c r="T12" s="16"/>
      <c r="U12" s="16"/>
      <c r="V12" s="16"/>
    </row>
    <row r="13" spans="1:22" s="644" customFormat="1" ht="12.75" x14ac:dyDescent="0.25">
      <c r="A13" s="19"/>
      <c r="B13" s="30"/>
      <c r="C13" s="487"/>
      <c r="D13" s="986"/>
      <c r="E13" s="986"/>
      <c r="F13" s="986"/>
      <c r="G13" s="986"/>
      <c r="H13" s="986"/>
      <c r="I13" s="986"/>
      <c r="J13" s="986"/>
      <c r="K13" s="986"/>
      <c r="L13" s="986"/>
      <c r="M13" s="986"/>
      <c r="N13" s="488"/>
      <c r="O13" s="30"/>
      <c r="P13" s="16"/>
      <c r="Q13" s="16"/>
      <c r="R13" s="16"/>
      <c r="S13" s="16"/>
      <c r="T13" s="16"/>
      <c r="U13" s="16"/>
      <c r="V13" s="16"/>
    </row>
    <row r="14" spans="1:22" s="644" customFormat="1" ht="5.0999999999999996" customHeight="1" x14ac:dyDescent="0.25">
      <c r="A14" s="19"/>
      <c r="B14" s="154"/>
      <c r="C14" s="670"/>
      <c r="D14" s="671"/>
      <c r="E14" s="671"/>
      <c r="F14" s="671"/>
      <c r="G14" s="671"/>
      <c r="H14" s="671"/>
      <c r="I14" s="671"/>
      <c r="J14" s="671"/>
      <c r="K14" s="671"/>
      <c r="L14" s="671"/>
      <c r="M14" s="672"/>
      <c r="N14" s="673"/>
      <c r="O14" s="30"/>
      <c r="P14" s="32"/>
      <c r="Q14" s="166"/>
      <c r="R14" s="166"/>
      <c r="S14" s="166"/>
      <c r="T14" s="16"/>
      <c r="U14" s="16"/>
      <c r="V14" s="16"/>
    </row>
    <row r="15" spans="1:22" s="644" customFormat="1" ht="80.099999999999994" customHeight="1" x14ac:dyDescent="0.2">
      <c r="A15" s="19"/>
      <c r="B15" s="30"/>
      <c r="C15" s="487"/>
      <c r="D15" s="960" t="str">
        <f>Translations!$B$81</f>
        <v>Границите на системата и видовете парникови газове, обхванати от историческите емисии, нивата на емисиите и специфичните цели са в съответствие с разрешителното за емисии на парникови газове на инсталацията и изискванията, определени в Регламент (ЕС) 2018/2066 за мониторинг и докладване (MRR) и във FAR. Това важи и при подаване на заявление за допълнително разпределение на квоти за централно отопление съгласно член 22б от FAR.       Обхватът на емисиите не включва никакви поглъщания на въглерод или намаляване на емисиите извън границите на системата на инсталацията и придобити чрез въглеродни компенсаторни кредити.</v>
      </c>
      <c r="E15" s="960"/>
      <c r="F15" s="960"/>
      <c r="G15" s="960"/>
      <c r="H15" s="960"/>
      <c r="I15" s="960"/>
      <c r="J15" s="960"/>
      <c r="K15" s="960"/>
      <c r="L15" s="960"/>
      <c r="M15" s="960"/>
      <c r="N15" s="488"/>
      <c r="O15" s="30"/>
      <c r="P15" s="16"/>
      <c r="Q15" s="166"/>
      <c r="R15" s="166"/>
      <c r="S15" s="166"/>
      <c r="T15" s="16"/>
      <c r="U15" s="281"/>
      <c r="V15" s="16"/>
    </row>
    <row r="16" spans="1:22" s="497" customFormat="1" ht="12.75" customHeight="1" x14ac:dyDescent="0.25">
      <c r="A16" s="493"/>
      <c r="B16" s="120"/>
      <c r="C16" s="494"/>
      <c r="D16" s="985" t="str">
        <f>Translations!$B$82</f>
        <v>Моля, потвърдете, че въведените емисии отговарят на условията, описани по-горе.</v>
      </c>
      <c r="E16" s="985"/>
      <c r="F16" s="985"/>
      <c r="G16" s="985"/>
      <c r="H16" s="985"/>
      <c r="I16" s="985"/>
      <c r="J16" s="985"/>
      <c r="K16" s="985"/>
      <c r="L16" s="985"/>
      <c r="M16" s="985"/>
      <c r="N16" s="495"/>
      <c r="O16" s="30"/>
      <c r="P16" s="16"/>
      <c r="Q16" s="169"/>
      <c r="R16" s="496"/>
      <c r="S16" s="169"/>
      <c r="T16" s="496"/>
      <c r="U16" s="496"/>
      <c r="V16" s="496"/>
    </row>
    <row r="17" spans="1:22" s="644" customFormat="1" ht="12.75" x14ac:dyDescent="0.2">
      <c r="A17" s="19"/>
      <c r="B17" s="30"/>
      <c r="C17" s="487"/>
      <c r="D17" s="986"/>
      <c r="E17" s="986"/>
      <c r="F17" s="986"/>
      <c r="G17" s="986"/>
      <c r="H17" s="986"/>
      <c r="I17" s="986"/>
      <c r="J17" s="986"/>
      <c r="K17" s="986"/>
      <c r="L17" s="986"/>
      <c r="M17" s="986"/>
      <c r="N17" s="488"/>
      <c r="O17" s="30"/>
      <c r="P17" s="16"/>
      <c r="Q17" s="166"/>
      <c r="R17" s="16"/>
      <c r="S17" s="166"/>
      <c r="T17" s="16"/>
      <c r="U17" s="16"/>
      <c r="V17" s="16"/>
    </row>
    <row r="18" spans="1:22" s="644" customFormat="1" ht="5.0999999999999996" customHeight="1" x14ac:dyDescent="0.25">
      <c r="A18" s="19"/>
      <c r="B18" s="154"/>
      <c r="C18" s="670"/>
      <c r="D18" s="671"/>
      <c r="E18" s="671"/>
      <c r="F18" s="671"/>
      <c r="G18" s="671"/>
      <c r="H18" s="671"/>
      <c r="I18" s="671"/>
      <c r="J18" s="671"/>
      <c r="K18" s="671"/>
      <c r="L18" s="671"/>
      <c r="M18" s="672"/>
      <c r="N18" s="673"/>
      <c r="O18" s="30"/>
      <c r="P18" s="32"/>
      <c r="Q18" s="166"/>
      <c r="R18" s="166"/>
      <c r="S18" s="166"/>
      <c r="T18" s="16"/>
      <c r="U18" s="16"/>
      <c r="V18" s="16"/>
    </row>
    <row r="19" spans="1:22" s="644" customFormat="1" ht="12.75" customHeight="1" thickBot="1" x14ac:dyDescent="0.3">
      <c r="A19" s="19"/>
      <c r="B19" s="154"/>
      <c r="C19" s="489"/>
      <c r="D19" s="490"/>
      <c r="E19" s="490"/>
      <c r="F19" s="490"/>
      <c r="G19" s="490"/>
      <c r="H19" s="490"/>
      <c r="I19" s="490"/>
      <c r="J19" s="490"/>
      <c r="K19" s="490"/>
      <c r="L19" s="490"/>
      <c r="M19" s="491"/>
      <c r="N19" s="492"/>
      <c r="O19" s="30"/>
      <c r="P19" s="32"/>
      <c r="Q19" s="16"/>
      <c r="R19" s="16"/>
      <c r="S19" s="16"/>
      <c r="T19" s="16"/>
      <c r="U19" s="16"/>
      <c r="V19" s="16"/>
    </row>
    <row r="20" spans="1:22" s="644" customFormat="1" ht="12.75" x14ac:dyDescent="0.25">
      <c r="A20" s="19"/>
      <c r="B20" s="30"/>
      <c r="C20" s="30"/>
      <c r="D20" s="30"/>
      <c r="E20" s="30"/>
      <c r="F20" s="30"/>
      <c r="G20" s="30"/>
      <c r="H20" s="30"/>
      <c r="I20" s="30"/>
      <c r="J20" s="30"/>
      <c r="K20" s="30"/>
      <c r="L20" s="30"/>
      <c r="M20" s="30"/>
      <c r="N20" s="30"/>
      <c r="O20" s="30"/>
      <c r="P20" s="16"/>
      <c r="Q20" s="16"/>
      <c r="R20" s="16"/>
      <c r="S20" s="16"/>
      <c r="T20" s="16"/>
      <c r="U20" s="16"/>
      <c r="V20" s="16"/>
    </row>
    <row r="21" spans="1:22" s="370" customFormat="1" ht="18" customHeight="1" x14ac:dyDescent="0.25">
      <c r="A21" s="402">
        <v>2</v>
      </c>
      <c r="B21" s="120"/>
      <c r="C21" s="415" t="s">
        <v>195</v>
      </c>
      <c r="D21" s="982" t="str">
        <f>Translations!$B$83</f>
        <v>Идентификация на инсталацията(ите)</v>
      </c>
      <c r="E21" s="982"/>
      <c r="F21" s="982"/>
      <c r="G21" s="982"/>
      <c r="H21" s="982"/>
      <c r="I21" s="982"/>
      <c r="J21" s="982"/>
      <c r="K21" s="982"/>
      <c r="L21" s="982"/>
      <c r="M21" s="982"/>
      <c r="N21" s="982"/>
      <c r="O21" s="120"/>
      <c r="P21" s="287" t="str">
        <f>Translations!$B$84</f>
        <v>Идентификация на инсталацията</v>
      </c>
      <c r="Q21" s="169"/>
      <c r="R21" s="169"/>
      <c r="S21" s="169"/>
      <c r="T21" s="169"/>
      <c r="U21" s="169"/>
      <c r="V21" s="169"/>
    </row>
    <row r="22" spans="1:22" ht="5.0999999999999996" customHeight="1" x14ac:dyDescent="0.2"/>
    <row r="23" spans="1:22" ht="15" x14ac:dyDescent="0.2">
      <c r="C23" s="737">
        <v>1</v>
      </c>
      <c r="D23" s="984" t="str">
        <f>Translations!$B$85</f>
        <v>За оператора</v>
      </c>
      <c r="E23" s="984"/>
      <c r="F23" s="984"/>
      <c r="G23" s="984"/>
      <c r="H23" s="984"/>
      <c r="I23" s="984"/>
      <c r="J23" s="984"/>
      <c r="K23" s="984"/>
      <c r="L23" s="984"/>
      <c r="M23" s="984"/>
      <c r="N23" s="984"/>
    </row>
    <row r="24" spans="1:22" s="644" customFormat="1" ht="4.9000000000000004" customHeight="1" x14ac:dyDescent="0.25">
      <c r="A24" s="146"/>
      <c r="B24" s="30"/>
      <c r="C24" s="147"/>
      <c r="D24" s="742"/>
      <c r="E24" s="742"/>
      <c r="F24" s="742"/>
      <c r="G24" s="742"/>
      <c r="H24" s="206"/>
      <c r="I24" s="742"/>
      <c r="J24" s="14"/>
      <c r="K24" s="148"/>
      <c r="L24" s="148"/>
      <c r="M24" s="148"/>
      <c r="N24" s="148"/>
      <c r="O24" s="30"/>
      <c r="P24" s="166"/>
      <c r="Q24" s="16"/>
      <c r="R24" s="16"/>
      <c r="S24" s="16"/>
      <c r="T24" s="16"/>
      <c r="U24" s="16"/>
      <c r="V24" s="16"/>
    </row>
    <row r="25" spans="1:22" s="644" customFormat="1" ht="12.75" customHeight="1" x14ac:dyDescent="0.2">
      <c r="A25" s="146"/>
      <c r="B25" s="30"/>
      <c r="C25" s="147"/>
      <c r="D25" s="742" t="s">
        <v>114</v>
      </c>
      <c r="E25" s="991" t="str">
        <f>Translations!$B$86</f>
        <v>Име на оператора</v>
      </c>
      <c r="F25" s="991"/>
      <c r="G25" s="991"/>
      <c r="H25" s="992"/>
      <c r="I25" s="993"/>
      <c r="J25" s="994"/>
      <c r="K25" s="994"/>
      <c r="L25" s="995"/>
      <c r="M25" s="148"/>
      <c r="N25" s="148"/>
      <c r="O25" s="30"/>
      <c r="P25" s="166"/>
      <c r="Q25" s="16"/>
      <c r="R25" s="16"/>
      <c r="S25" s="16"/>
      <c r="T25" s="16"/>
      <c r="U25" s="16"/>
      <c r="V25" s="16"/>
    </row>
    <row r="26" spans="1:22" s="644" customFormat="1" ht="4.9000000000000004" customHeight="1" x14ac:dyDescent="0.25">
      <c r="A26" s="146"/>
      <c r="B26" s="30"/>
      <c r="C26" s="147"/>
      <c r="D26" s="742"/>
      <c r="E26" s="742"/>
      <c r="F26" s="742"/>
      <c r="G26" s="742"/>
      <c r="H26" s="206"/>
      <c r="I26" s="148"/>
      <c r="J26" s="148"/>
      <c r="K26" s="148"/>
      <c r="L26" s="148"/>
      <c r="M26" s="122"/>
      <c r="N26" s="155"/>
      <c r="O26" s="30"/>
      <c r="P26" s="166"/>
      <c r="Q26" s="16"/>
      <c r="R26" s="16"/>
      <c r="S26" s="16"/>
      <c r="T26" s="16"/>
      <c r="U26" s="16"/>
      <c r="V26" s="16"/>
    </row>
    <row r="27" spans="1:22" s="644" customFormat="1" ht="12.75" customHeight="1" x14ac:dyDescent="0.2">
      <c r="A27" s="146"/>
      <c r="B27" s="30"/>
      <c r="C27" s="147"/>
      <c r="D27" s="742" t="s">
        <v>115</v>
      </c>
      <c r="E27" s="991" t="str">
        <f>Translations!$B$87</f>
        <v>Държава членка</v>
      </c>
      <c r="F27" s="991"/>
      <c r="G27" s="991"/>
      <c r="H27" s="992"/>
      <c r="I27" s="996"/>
      <c r="J27" s="1002"/>
      <c r="K27" s="1002"/>
      <c r="L27" s="1001"/>
      <c r="M27" s="122"/>
      <c r="N27" s="155"/>
      <c r="O27" s="30"/>
      <c r="P27" s="419" t="str">
        <f>IF(I27="","",COUNTIF(EUconst_MSlistDistrictHeating,I27)&gt;0)</f>
        <v/>
      </c>
      <c r="Q27" s="16"/>
      <c r="R27" s="16"/>
      <c r="S27" s="16"/>
      <c r="T27" s="16"/>
      <c r="U27" s="16"/>
      <c r="V27" s="16"/>
    </row>
    <row r="28" spans="1:22" s="644" customFormat="1" ht="4.9000000000000004" customHeight="1" x14ac:dyDescent="0.25">
      <c r="A28" s="146"/>
      <c r="B28" s="30"/>
      <c r="C28" s="147"/>
      <c r="D28" s="742"/>
      <c r="E28" s="742"/>
      <c r="F28" s="742"/>
      <c r="G28" s="742"/>
      <c r="H28" s="206"/>
      <c r="I28" s="148"/>
      <c r="J28" s="148"/>
      <c r="K28" s="148"/>
      <c r="L28" s="148"/>
      <c r="M28" s="122"/>
      <c r="N28" s="155"/>
      <c r="O28" s="30"/>
      <c r="P28" s="166"/>
      <c r="Q28" s="16"/>
      <c r="R28" s="16"/>
      <c r="S28" s="16"/>
      <c r="T28" s="16"/>
      <c r="U28" s="16"/>
      <c r="V28" s="16"/>
    </row>
    <row r="29" spans="1:22" s="644" customFormat="1" ht="12.75" customHeight="1" x14ac:dyDescent="0.2">
      <c r="A29" s="146"/>
      <c r="B29" s="30"/>
      <c r="C29" s="147"/>
      <c r="D29" s="742" t="s">
        <v>369</v>
      </c>
      <c r="E29" s="991" t="str">
        <f>Translations!$B$88</f>
        <v>Номер на разрешителното за търговия с емисии</v>
      </c>
      <c r="F29" s="991"/>
      <c r="G29" s="991"/>
      <c r="H29" s="991"/>
      <c r="I29" s="999" t="str">
        <f>Translations!$B$89</f>
        <v>префикс на държавата членка/CA</v>
      </c>
      <c r="J29" s="1000"/>
      <c r="K29" s="996"/>
      <c r="L29" s="1001"/>
      <c r="M29" s="148"/>
      <c r="N29" s="148"/>
      <c r="O29" s="30"/>
      <c r="P29" s="149"/>
      <c r="Q29" s="16"/>
      <c r="R29" s="16"/>
      <c r="S29" s="16"/>
      <c r="T29" s="16"/>
      <c r="U29" s="16"/>
      <c r="V29" s="16"/>
    </row>
    <row r="30" spans="1:22" s="644" customFormat="1" ht="5.0999999999999996" customHeight="1" x14ac:dyDescent="0.2">
      <c r="A30" s="146"/>
      <c r="B30" s="30"/>
      <c r="C30" s="147"/>
      <c r="D30" s="147"/>
      <c r="E30" s="148"/>
      <c r="F30" s="148"/>
      <c r="G30" s="148"/>
      <c r="H30" s="148"/>
      <c r="I30" s="148"/>
      <c r="J30" s="148"/>
      <c r="K30" s="148"/>
      <c r="L30" s="148"/>
      <c r="M30" s="148"/>
      <c r="N30" s="148"/>
      <c r="O30" s="30"/>
      <c r="P30" s="149"/>
      <c r="Q30" s="16"/>
      <c r="R30" s="16"/>
      <c r="S30" s="16"/>
      <c r="T30" s="16"/>
      <c r="U30" s="16"/>
      <c r="V30" s="16"/>
    </row>
    <row r="31" spans="1:22" s="644" customFormat="1" ht="12.75" customHeight="1" x14ac:dyDescent="0.2">
      <c r="A31" s="146"/>
      <c r="B31" s="30"/>
      <c r="C31" s="147"/>
      <c r="D31" s="742" t="s">
        <v>116</v>
      </c>
      <c r="E31" s="991" t="str">
        <f>Translations!$B$90</f>
        <v>Компетентен орган</v>
      </c>
      <c r="F31" s="991"/>
      <c r="G31" s="991"/>
      <c r="H31" s="992"/>
      <c r="I31" s="996"/>
      <c r="J31" s="997"/>
      <c r="K31" s="997"/>
      <c r="L31" s="998"/>
      <c r="M31" s="30"/>
      <c r="N31" s="30"/>
      <c r="O31" s="30"/>
      <c r="P31" s="369" t="s">
        <v>779</v>
      </c>
      <c r="Q31" s="16"/>
      <c r="R31" s="16"/>
      <c r="S31" s="16"/>
      <c r="T31" s="16"/>
      <c r="U31" s="16"/>
      <c r="V31" s="16"/>
    </row>
    <row r="32" spans="1:22" s="644" customFormat="1" ht="5.0999999999999996" customHeight="1" x14ac:dyDescent="0.2">
      <c r="A32" s="146"/>
      <c r="B32" s="30"/>
      <c r="C32" s="147"/>
      <c r="D32" s="147"/>
      <c r="E32" s="148"/>
      <c r="F32" s="148"/>
      <c r="G32" s="148"/>
      <c r="H32" s="148"/>
      <c r="I32" s="148"/>
      <c r="J32" s="148"/>
      <c r="K32" s="148"/>
      <c r="L32" s="148"/>
      <c r="M32" s="148"/>
      <c r="N32" s="148"/>
      <c r="O32" s="30"/>
      <c r="P32" s="527"/>
      <c r="Q32" s="16"/>
      <c r="R32" s="16"/>
      <c r="S32" s="16"/>
      <c r="T32" s="16"/>
      <c r="U32" s="16"/>
      <c r="V32" s="16"/>
    </row>
    <row r="33" spans="1:22" s="644" customFormat="1" ht="12.75" customHeight="1" x14ac:dyDescent="0.2">
      <c r="A33" s="146"/>
      <c r="B33" s="30"/>
      <c r="C33" s="147"/>
      <c r="D33" s="28" t="s">
        <v>782</v>
      </c>
      <c r="E33" s="742" t="str">
        <f>Translations!$B$91</f>
        <v xml:space="preserve">Планът за неутралност по отношение на климата представя ли се от топлофикационното дружество на ниво дружество? </v>
      </c>
      <c r="F33" s="742"/>
      <c r="G33" s="742"/>
      <c r="H33" s="148"/>
      <c r="I33" s="123"/>
      <c r="J33" s="123"/>
      <c r="K33" s="123"/>
      <c r="L33" s="597"/>
      <c r="M33" s="148"/>
      <c r="N33" s="148"/>
      <c r="O33" s="30"/>
      <c r="P33" s="419" t="str">
        <f>IF(I27="","",COUNTIF(EUconst_MSlistDistrictHeating,I27)=0)</f>
        <v/>
      </c>
      <c r="Q33" s="16"/>
      <c r="R33" s="16"/>
      <c r="S33" s="16"/>
      <c r="T33" s="16"/>
      <c r="U33" s="16"/>
      <c r="V33" s="16"/>
    </row>
    <row r="34" spans="1:22" s="644" customFormat="1" ht="12.75" customHeight="1" x14ac:dyDescent="0.2">
      <c r="A34" s="146"/>
      <c r="B34" s="30"/>
      <c r="C34" s="147"/>
      <c r="D34" s="28"/>
      <c r="E34" s="1003" t="str">
        <f>Translations!$B$92</f>
        <v>Буква д) се отнася само за топлофикационните дружества в България, Чехия, Латвия и Полша.</v>
      </c>
      <c r="F34" s="1004"/>
      <c r="G34" s="1004"/>
      <c r="H34" s="1004"/>
      <c r="I34" s="1004"/>
      <c r="J34" s="1004"/>
      <c r="K34" s="1004"/>
      <c r="L34" s="1004"/>
      <c r="M34" s="1004"/>
      <c r="N34" s="1004"/>
      <c r="O34" s="30"/>
      <c r="P34" s="166"/>
      <c r="Q34" s="16"/>
      <c r="R34" s="16"/>
      <c r="S34" s="16"/>
      <c r="T34" s="16"/>
      <c r="U34" s="16"/>
      <c r="V34" s="16"/>
    </row>
    <row r="35" spans="1:22" s="644" customFormat="1" ht="25.5" customHeight="1" x14ac:dyDescent="0.2">
      <c r="A35" s="146"/>
      <c r="B35" s="30"/>
      <c r="C35" s="147"/>
      <c r="D35" s="742"/>
      <c r="E35" s="1003" t="str">
        <f>Translations!$B$93</f>
        <v>Ако планът за неутралност по отношение на климата се подава на ниво предприятие, историческите емисии и целите трябва да се сумират за всички инсталации, обхванати от плана за неутралност по отношение на климата, и общите стойности трябва да се въведат в листове D_HistoricalEmissions и G_FallBackBM и H_OtherProcesses.</v>
      </c>
      <c r="F35" s="1004"/>
      <c r="G35" s="1004"/>
      <c r="H35" s="1004"/>
      <c r="I35" s="1004"/>
      <c r="J35" s="1004"/>
      <c r="K35" s="1004"/>
      <c r="L35" s="1004"/>
      <c r="M35" s="1004"/>
      <c r="N35" s="1004"/>
      <c r="O35" s="30"/>
      <c r="P35" s="166"/>
      <c r="Q35" s="16"/>
      <c r="R35" s="16"/>
      <c r="S35" s="16"/>
      <c r="T35" s="16"/>
      <c r="U35" s="16"/>
      <c r="V35" s="16"/>
    </row>
    <row r="36" spans="1:22" s="165" customFormat="1" ht="5.0999999999999996" customHeight="1" x14ac:dyDescent="0.2">
      <c r="A36" s="410"/>
      <c r="B36" s="30"/>
      <c r="C36" s="30"/>
      <c r="D36" s="1005"/>
      <c r="E36" s="1005"/>
      <c r="F36" s="1005"/>
      <c r="G36" s="1005"/>
      <c r="H36" s="1005"/>
      <c r="I36" s="1005"/>
      <c r="J36" s="1005"/>
      <c r="K36" s="1005"/>
      <c r="L36" s="1005"/>
      <c r="M36" s="1005"/>
      <c r="N36" s="1005"/>
      <c r="O36" s="30"/>
      <c r="P36" s="166"/>
      <c r="Q36" s="166"/>
      <c r="R36" s="166"/>
      <c r="S36" s="166"/>
      <c r="T36" s="166"/>
      <c r="U36" s="166"/>
      <c r="V36" s="166"/>
    </row>
    <row r="37" spans="1:22" ht="15" x14ac:dyDescent="0.2">
      <c r="C37" s="737">
        <v>2</v>
      </c>
      <c r="D37" s="984" t="str">
        <f>Translations!$B$94</f>
        <v>За вашата инсталация(и)</v>
      </c>
      <c r="E37" s="984"/>
      <c r="F37" s="984"/>
      <c r="G37" s="984"/>
      <c r="H37" s="984"/>
      <c r="I37" s="984"/>
      <c r="J37" s="984"/>
      <c r="K37" s="984"/>
      <c r="L37" s="984"/>
      <c r="M37" s="984"/>
      <c r="N37" s="984"/>
      <c r="O37" s="644"/>
    </row>
    <row r="38" spans="1:22" s="644" customFormat="1" ht="5.0999999999999996" customHeight="1" x14ac:dyDescent="0.2">
      <c r="A38" s="146"/>
      <c r="B38" s="30"/>
      <c r="C38" s="147"/>
      <c r="D38" s="741"/>
      <c r="E38" s="743"/>
      <c r="F38" s="743"/>
      <c r="G38" s="743"/>
      <c r="H38" s="743"/>
      <c r="I38" s="743"/>
      <c r="J38" s="743"/>
      <c r="K38" s="743"/>
      <c r="L38" s="743"/>
      <c r="M38" s="148"/>
      <c r="N38" s="148"/>
      <c r="P38" s="166"/>
      <c r="Q38" s="16"/>
      <c r="R38" s="16"/>
      <c r="S38" s="16"/>
      <c r="T38" s="16"/>
      <c r="U38" s="16"/>
      <c r="V38" s="16"/>
    </row>
    <row r="39" spans="1:22" s="644" customFormat="1" ht="12.75" customHeight="1" x14ac:dyDescent="0.2">
      <c r="A39" s="150"/>
      <c r="B39" s="30"/>
      <c r="C39" s="151"/>
      <c r="D39" s="124" t="s">
        <v>114</v>
      </c>
      <c r="E39" s="124" t="str">
        <f>Translations!$B$95</f>
        <v>Име на инсталацията и идентификатор</v>
      </c>
      <c r="F39" s="152"/>
      <c r="G39" s="152"/>
      <c r="H39" s="152"/>
      <c r="I39" s="153"/>
      <c r="J39" s="125"/>
      <c r="K39" s="153"/>
      <c r="L39" s="153"/>
      <c r="M39" s="153"/>
      <c r="N39" s="153"/>
      <c r="P39" s="166"/>
      <c r="Q39" s="16"/>
      <c r="R39" s="16"/>
      <c r="S39" s="16"/>
      <c r="T39" s="16"/>
      <c r="U39" s="16"/>
      <c r="V39" s="16"/>
    </row>
    <row r="40" spans="1:22" s="644" customFormat="1" ht="4.9000000000000004" customHeight="1" x14ac:dyDescent="0.2">
      <c r="A40" s="146"/>
      <c r="B40" s="30"/>
      <c r="C40" s="147"/>
      <c r="D40" s="147"/>
      <c r="E40" s="738"/>
      <c r="F40" s="738"/>
      <c r="G40" s="738"/>
      <c r="H40" s="738"/>
      <c r="I40" s="148"/>
      <c r="J40" s="148"/>
      <c r="K40" s="148"/>
      <c r="L40" s="148"/>
      <c r="M40" s="126"/>
      <c r="N40" s="148"/>
      <c r="P40" s="166"/>
      <c r="Q40" s="16"/>
      <c r="R40" s="16"/>
      <c r="S40" s="16"/>
      <c r="T40" s="16"/>
      <c r="U40" s="16"/>
      <c r="V40" s="16"/>
    </row>
    <row r="41" spans="1:22" s="644" customFormat="1" ht="12.75" customHeight="1" x14ac:dyDescent="0.2">
      <c r="A41" s="146"/>
      <c r="B41" s="30"/>
      <c r="C41" s="147"/>
      <c r="D41" s="127" t="s">
        <v>117</v>
      </c>
      <c r="E41" s="987" t="str">
        <f>Translations!$B$8</f>
        <v>Име на инсталацията:</v>
      </c>
      <c r="F41" s="987"/>
      <c r="G41" s="987"/>
      <c r="H41" s="988"/>
      <c r="I41" s="989"/>
      <c r="J41" s="989"/>
      <c r="K41" s="989"/>
      <c r="L41" s="989"/>
      <c r="M41" s="30"/>
      <c r="N41" s="30"/>
      <c r="P41" s="166"/>
      <c r="Q41" s="16"/>
      <c r="R41" s="16"/>
      <c r="S41" s="16"/>
      <c r="T41" s="16"/>
      <c r="U41" s="16"/>
      <c r="V41" s="16"/>
    </row>
    <row r="42" spans="1:22" s="644" customFormat="1" ht="12.75" customHeight="1" x14ac:dyDescent="0.2">
      <c r="A42" s="146"/>
      <c r="B42" s="30"/>
      <c r="C42" s="147"/>
      <c r="D42" s="127" t="s">
        <v>118</v>
      </c>
      <c r="E42" s="987" t="str">
        <f>Translations!$B$96</f>
        <v>Идентификатор на инсталацията в регистъра (както в NIMs):</v>
      </c>
      <c r="F42" s="987"/>
      <c r="G42" s="987"/>
      <c r="H42" s="988"/>
      <c r="I42" s="990"/>
      <c r="J42" s="990"/>
      <c r="K42" s="990"/>
      <c r="L42" s="990"/>
      <c r="M42" s="30"/>
      <c r="N42" s="30"/>
      <c r="P42" s="166"/>
      <c r="Q42" s="16"/>
      <c r="R42" s="16"/>
      <c r="S42" s="16"/>
      <c r="T42" s="16"/>
      <c r="U42" s="16"/>
      <c r="V42" s="16"/>
    </row>
    <row r="43" spans="1:22" s="644" customFormat="1" ht="12.75" customHeight="1" x14ac:dyDescent="0.2">
      <c r="A43" s="146"/>
      <c r="B43" s="30"/>
      <c r="C43" s="147"/>
      <c r="D43" s="147"/>
      <c r="E43" s="1031" t="str">
        <f>Translations!$B$97</f>
        <v>Обикновено това е естествено число, т.е. код, различен от идентификатора на разрешението, използван в регистъра (EUTL).</v>
      </c>
      <c r="F43" s="1031"/>
      <c r="G43" s="1031"/>
      <c r="H43" s="1031"/>
      <c r="I43" s="1031"/>
      <c r="J43" s="1031"/>
      <c r="K43" s="1031"/>
      <c r="L43" s="1031"/>
      <c r="M43" s="1031"/>
      <c r="N43" s="1031"/>
      <c r="P43" s="166"/>
      <c r="Q43" s="16"/>
      <c r="R43" s="16"/>
      <c r="S43" s="16"/>
      <c r="T43" s="16"/>
      <c r="U43" s="16"/>
      <c r="V43" s="16"/>
    </row>
    <row r="44" spans="1:22" s="644" customFormat="1" ht="12.75" customHeight="1" x14ac:dyDescent="0.2">
      <c r="A44" s="146"/>
      <c r="B44" s="30"/>
      <c r="C44" s="147"/>
      <c r="D44" s="147"/>
      <c r="E44" s="1003" t="str">
        <f>Translations!$B$98</f>
        <v xml:space="preserve">Например, ако идентификационният номер на регистъра е BE000000000123456, моля, въведете тук 123456. Заедно с избраната в буква в) държава членка, този идентификатор на регистъра (уникален идентификатор) ще бъде показан автоматично в буква е) по-долу. </v>
      </c>
      <c r="F44" s="1004"/>
      <c r="G44" s="1004"/>
      <c r="H44" s="1004"/>
      <c r="I44" s="1004"/>
      <c r="J44" s="1004"/>
      <c r="K44" s="1004"/>
      <c r="L44" s="1004"/>
      <c r="M44" s="1004"/>
      <c r="N44" s="1004"/>
      <c r="P44" s="166"/>
      <c r="Q44" s="16"/>
      <c r="R44" s="16"/>
      <c r="S44" s="16"/>
      <c r="T44" s="16"/>
      <c r="U44" s="16"/>
      <c r="V44" s="16"/>
    </row>
    <row r="45" spans="1:22" s="644" customFormat="1" ht="12.75" customHeight="1" x14ac:dyDescent="0.2">
      <c r="A45" s="146"/>
      <c r="B45" s="30"/>
      <c r="C45" s="147"/>
      <c r="D45" s="127" t="s">
        <v>119</v>
      </c>
      <c r="E45" s="1040" t="str">
        <f>Translations!$B$99</f>
        <v>Уникален идентификатор:</v>
      </c>
      <c r="F45" s="1038"/>
      <c r="G45" s="1038"/>
      <c r="H45" s="743"/>
      <c r="I45" s="1039" t="str">
        <f>IF(AND(NOT(ISBLANK(I27)),ISNUMBER(I42)),CONCATENATE(INDEX(EUconst_MSlistEUTLcodes,MATCH(I27,EUconst_MSlist,0)),TEXT(I42,"000000000000000")),"")</f>
        <v/>
      </c>
      <c r="J45" s="1039"/>
      <c r="K45" s="1039"/>
      <c r="L45" s="1039"/>
      <c r="M45" s="30"/>
      <c r="N45" s="30"/>
      <c r="P45" s="166"/>
      <c r="Q45" s="16"/>
      <c r="R45" s="16"/>
      <c r="S45" s="16"/>
      <c r="T45" s="16"/>
      <c r="U45" s="16"/>
      <c r="V45" s="16"/>
    </row>
    <row r="46" spans="1:22" s="644" customFormat="1" ht="5.0999999999999996" customHeight="1" x14ac:dyDescent="0.2">
      <c r="A46" s="146"/>
      <c r="B46" s="30"/>
      <c r="C46" s="147"/>
      <c r="D46" s="147"/>
      <c r="E46" s="743"/>
      <c r="F46" s="743"/>
      <c r="G46" s="743"/>
      <c r="H46" s="743"/>
      <c r="I46" s="743"/>
      <c r="J46" s="743"/>
      <c r="K46" s="743"/>
      <c r="L46" s="743"/>
      <c r="M46" s="30"/>
      <c r="N46" s="30"/>
      <c r="P46" s="166"/>
      <c r="Q46" s="16"/>
      <c r="R46" s="16"/>
      <c r="S46" s="16"/>
      <c r="T46" s="16"/>
      <c r="U46" s="16"/>
      <c r="V46" s="16"/>
    </row>
    <row r="47" spans="1:22" s="644" customFormat="1" ht="12.75" customHeight="1" x14ac:dyDescent="0.2">
      <c r="A47" s="146"/>
      <c r="B47" s="30"/>
      <c r="C47" s="147"/>
      <c r="D47" s="147"/>
      <c r="E47" s="1035" t="str">
        <f>Translations!$B$100</f>
        <v>Включете всички специфични указания на държавите-членки относно наименованията на инсталациите.</v>
      </c>
      <c r="F47" s="1036"/>
      <c r="G47" s="1036"/>
      <c r="H47" s="1036"/>
      <c r="I47" s="1036"/>
      <c r="J47" s="1036"/>
      <c r="K47" s="1036"/>
      <c r="L47" s="1036"/>
      <c r="M47" s="1036"/>
      <c r="N47" s="1036"/>
      <c r="P47" s="166"/>
      <c r="Q47" s="16"/>
      <c r="R47" s="16"/>
      <c r="S47" s="16"/>
      <c r="T47" s="16"/>
      <c r="U47" s="16"/>
      <c r="V47" s="16"/>
    </row>
    <row r="48" spans="1:22" s="644" customFormat="1" ht="12.75" customHeight="1" x14ac:dyDescent="0.2">
      <c r="A48" s="146"/>
      <c r="B48" s="30"/>
      <c r="C48" s="147"/>
      <c r="D48" s="147"/>
      <c r="E48" s="148"/>
      <c r="F48" s="148"/>
      <c r="G48" s="148"/>
      <c r="H48" s="148"/>
      <c r="I48" s="148"/>
      <c r="J48" s="148"/>
      <c r="K48" s="148"/>
      <c r="L48" s="148"/>
      <c r="M48" s="148"/>
      <c r="N48" s="148"/>
      <c r="P48" s="166"/>
      <c r="Q48" s="16"/>
      <c r="R48" s="16"/>
      <c r="S48" s="16"/>
      <c r="T48" s="16"/>
      <c r="U48" s="16"/>
      <c r="V48" s="16"/>
    </row>
    <row r="49" spans="1:22" s="644" customFormat="1" ht="12.75" customHeight="1" x14ac:dyDescent="0.2">
      <c r="A49" s="146"/>
      <c r="B49" s="30"/>
      <c r="C49" s="147"/>
      <c r="D49" s="128" t="s">
        <v>115</v>
      </c>
      <c r="E49" s="1037" t="str">
        <f>Translations!$B$101</f>
        <v>Адрес / местоположение на мястото на инсталацията</v>
      </c>
      <c r="F49" s="1038"/>
      <c r="G49" s="1038"/>
      <c r="H49" s="1038"/>
      <c r="I49" s="1038"/>
      <c r="J49" s="1038"/>
      <c r="K49" s="148"/>
      <c r="L49" s="148"/>
      <c r="M49" s="148"/>
      <c r="N49" s="148"/>
      <c r="P49" s="166"/>
      <c r="Q49" s="16"/>
      <c r="R49" s="16"/>
      <c r="S49" s="16"/>
      <c r="T49" s="16"/>
      <c r="U49" s="16"/>
      <c r="V49" s="16"/>
    </row>
    <row r="50" spans="1:22" s="644" customFormat="1" ht="5.0999999999999996" customHeight="1" x14ac:dyDescent="0.2">
      <c r="A50" s="146"/>
      <c r="B50" s="30"/>
      <c r="C50" s="147"/>
      <c r="D50" s="147"/>
      <c r="E50" s="148"/>
      <c r="F50" s="148"/>
      <c r="G50" s="148"/>
      <c r="H50" s="148"/>
      <c r="I50" s="148"/>
      <c r="J50" s="148"/>
      <c r="K50" s="148"/>
      <c r="L50" s="148"/>
      <c r="M50" s="148"/>
      <c r="N50" s="148"/>
      <c r="P50" s="166"/>
      <c r="Q50" s="16"/>
      <c r="R50" s="16"/>
      <c r="S50" s="16"/>
      <c r="T50" s="16"/>
      <c r="U50" s="16"/>
      <c r="V50" s="16"/>
    </row>
    <row r="51" spans="1:22" s="644" customFormat="1" ht="12.75" customHeight="1" x14ac:dyDescent="0.2">
      <c r="A51" s="146"/>
      <c r="B51" s="30"/>
      <c r="C51" s="147"/>
      <c r="D51" s="127" t="s">
        <v>117</v>
      </c>
      <c r="E51" s="987" t="str">
        <f>Translations!$B$102</f>
        <v>Адресна линия 1:</v>
      </c>
      <c r="F51" s="987"/>
      <c r="G51" s="987"/>
      <c r="H51" s="988"/>
      <c r="I51" s="1032"/>
      <c r="J51" s="1033"/>
      <c r="K51" s="1033"/>
      <c r="L51" s="1034"/>
      <c r="M51" s="148"/>
      <c r="N51" s="148"/>
      <c r="P51" s="166"/>
      <c r="Q51" s="16"/>
      <c r="R51" s="16"/>
      <c r="S51" s="16"/>
      <c r="T51" s="16"/>
      <c r="U51" s="16"/>
      <c r="V51" s="16"/>
    </row>
    <row r="52" spans="1:22" s="644" customFormat="1" ht="12.75" customHeight="1" x14ac:dyDescent="0.2">
      <c r="A52" s="146"/>
      <c r="B52" s="30"/>
      <c r="C52" s="147"/>
      <c r="D52" s="127" t="s">
        <v>118</v>
      </c>
      <c r="E52" s="987" t="str">
        <f>Translations!$B$103</f>
        <v>Адресен ред 2:</v>
      </c>
      <c r="F52" s="987"/>
      <c r="G52" s="987"/>
      <c r="H52" s="988"/>
      <c r="I52" s="1032"/>
      <c r="J52" s="1033"/>
      <c r="K52" s="1033"/>
      <c r="L52" s="1034"/>
      <c r="M52" s="148"/>
      <c r="N52" s="148"/>
      <c r="P52" s="166"/>
      <c r="Q52" s="16"/>
      <c r="R52" s="16"/>
      <c r="S52" s="16"/>
      <c r="T52" s="16"/>
      <c r="U52" s="16"/>
      <c r="V52" s="16"/>
    </row>
    <row r="53" spans="1:22" s="644" customFormat="1" ht="12.75" customHeight="1" x14ac:dyDescent="0.2">
      <c r="A53" s="146"/>
      <c r="B53" s="30"/>
      <c r="C53" s="147"/>
      <c r="D53" s="127" t="s">
        <v>119</v>
      </c>
      <c r="E53" s="987" t="str">
        <f>Translations!$B$104</f>
        <v>Град:</v>
      </c>
      <c r="F53" s="987"/>
      <c r="G53" s="987"/>
      <c r="H53" s="988"/>
      <c r="I53" s="1032"/>
      <c r="J53" s="1033"/>
      <c r="K53" s="1033"/>
      <c r="L53" s="1034"/>
      <c r="M53" s="148"/>
      <c r="N53" s="148"/>
      <c r="P53" s="166"/>
      <c r="Q53" s="16"/>
      <c r="R53" s="16"/>
      <c r="S53" s="16"/>
      <c r="T53" s="16"/>
      <c r="U53" s="16"/>
      <c r="V53" s="16"/>
    </row>
    <row r="54" spans="1:22" s="644" customFormat="1" ht="12.75" customHeight="1" x14ac:dyDescent="0.2">
      <c r="A54" s="146"/>
      <c r="B54" s="30"/>
      <c r="C54" s="147"/>
      <c r="D54" s="127" t="s">
        <v>120</v>
      </c>
      <c r="E54" s="987" t="str">
        <f>Translations!$B$105</f>
        <v>Щат/провинция/регион:</v>
      </c>
      <c r="F54" s="987"/>
      <c r="G54" s="987"/>
      <c r="H54" s="988"/>
      <c r="I54" s="1032"/>
      <c r="J54" s="1033"/>
      <c r="K54" s="1033"/>
      <c r="L54" s="1034"/>
      <c r="M54" s="148"/>
      <c r="N54" s="148"/>
      <c r="P54" s="166"/>
      <c r="Q54" s="16"/>
      <c r="R54" s="16"/>
      <c r="S54" s="16"/>
      <c r="T54" s="16"/>
      <c r="U54" s="16"/>
      <c r="V54" s="16"/>
    </row>
    <row r="55" spans="1:22" s="644" customFormat="1" ht="12.75" customHeight="1" x14ac:dyDescent="0.2">
      <c r="A55" s="146"/>
      <c r="B55" s="30"/>
      <c r="C55" s="147"/>
      <c r="D55" s="127" t="s">
        <v>121</v>
      </c>
      <c r="E55" s="987" t="str">
        <f>Translations!$B$106</f>
        <v>Пощенски код/IP:</v>
      </c>
      <c r="F55" s="987"/>
      <c r="G55" s="987"/>
      <c r="H55" s="988"/>
      <c r="I55" s="1032"/>
      <c r="J55" s="1033"/>
      <c r="K55" s="1033"/>
      <c r="L55" s="1034"/>
      <c r="M55" s="148"/>
      <c r="N55" s="148"/>
      <c r="P55" s="166"/>
      <c r="Q55" s="16"/>
      <c r="R55" s="16"/>
      <c r="S55" s="16"/>
      <c r="T55" s="16"/>
      <c r="U55" s="16"/>
      <c r="V55" s="16"/>
    </row>
    <row r="56" spans="1:22" s="644" customFormat="1" ht="12.75" customHeight="1" x14ac:dyDescent="0.2">
      <c r="A56" s="146"/>
      <c r="B56" s="30"/>
      <c r="C56" s="147"/>
      <c r="D56" s="127" t="s">
        <v>122</v>
      </c>
      <c r="E56" s="987" t="str">
        <f>Translations!$B$107</f>
        <v>Държава:</v>
      </c>
      <c r="F56" s="987"/>
      <c r="G56" s="987"/>
      <c r="H56" s="988"/>
      <c r="I56" s="1032"/>
      <c r="J56" s="1033"/>
      <c r="K56" s="1033"/>
      <c r="L56" s="1034"/>
      <c r="M56" s="148"/>
      <c r="N56" s="148"/>
      <c r="P56" s="166"/>
      <c r="Q56" s="16"/>
      <c r="R56" s="16"/>
      <c r="S56" s="16"/>
      <c r="T56" s="16"/>
      <c r="U56" s="16"/>
      <c r="V56" s="16"/>
    </row>
    <row r="57" spans="1:22" s="165" customFormat="1" ht="5.0999999999999996" customHeight="1" x14ac:dyDescent="0.2">
      <c r="A57" s="410"/>
      <c r="B57" s="30"/>
      <c r="C57" s="30"/>
      <c r="D57" s="1005"/>
      <c r="E57" s="1005"/>
      <c r="F57" s="1005"/>
      <c r="G57" s="1005"/>
      <c r="H57" s="1005"/>
      <c r="I57" s="1005"/>
      <c r="J57" s="1005"/>
      <c r="K57" s="1005"/>
      <c r="L57" s="1005"/>
      <c r="M57" s="1005"/>
      <c r="N57" s="1005"/>
      <c r="O57" s="30"/>
      <c r="P57" s="166"/>
      <c r="Q57" s="166"/>
      <c r="R57" s="166"/>
      <c r="S57" s="166"/>
      <c r="T57" s="166"/>
      <c r="U57" s="166"/>
      <c r="V57" s="166"/>
    </row>
    <row r="58" spans="1:22" s="644" customFormat="1" ht="12.75" customHeight="1" x14ac:dyDescent="0.2">
      <c r="A58" s="411"/>
      <c r="B58" s="30"/>
      <c r="C58" s="30"/>
      <c r="D58" s="31"/>
      <c r="E58" s="1003" t="str">
        <f>Translations!$B$108</f>
        <v>Следващата таблица се отнася само за топлофикационните дружества в България, Чехия, Латвия и Словакия, които представят план за неутралност по отношение на климата на ниво дружество.</v>
      </c>
      <c r="F58" s="1004"/>
      <c r="G58" s="1004"/>
      <c r="H58" s="1004"/>
      <c r="I58" s="1004"/>
      <c r="J58" s="1004"/>
      <c r="K58" s="1004"/>
      <c r="L58" s="1004"/>
      <c r="M58" s="1004"/>
      <c r="N58" s="1004"/>
      <c r="O58" s="30"/>
      <c r="P58" s="16"/>
      <c r="Q58" s="16"/>
      <c r="R58" s="16"/>
      <c r="S58" s="16"/>
      <c r="T58" s="166"/>
      <c r="U58" s="166"/>
      <c r="V58" s="166"/>
    </row>
    <row r="59" spans="1:22" s="644" customFormat="1" ht="12.75" customHeight="1" x14ac:dyDescent="0.2">
      <c r="A59" s="411"/>
      <c r="B59" s="30"/>
      <c r="C59" s="30"/>
      <c r="D59" s="31"/>
      <c r="E59" s="1003" t="str">
        <f>Translations!$B$109</f>
        <v>Моля, избройте всички допълнителни инсталации, свързани с и експлоатирани от оператора и обхванати от плана за неутралност по отношение на климата.</v>
      </c>
      <c r="F59" s="1004"/>
      <c r="G59" s="1004"/>
      <c r="H59" s="1004"/>
      <c r="I59" s="1004"/>
      <c r="J59" s="1004"/>
      <c r="K59" s="1004"/>
      <c r="L59" s="1004"/>
      <c r="M59" s="1004"/>
      <c r="N59" s="1004"/>
      <c r="O59" s="30"/>
      <c r="P59" s="16"/>
      <c r="Q59" s="16"/>
      <c r="R59" s="16"/>
      <c r="S59" s="16"/>
      <c r="T59" s="166"/>
      <c r="U59" s="166"/>
      <c r="V59" s="166"/>
    </row>
    <row r="60" spans="1:22" s="165" customFormat="1" ht="5.0999999999999996" customHeight="1" x14ac:dyDescent="0.2">
      <c r="A60" s="410"/>
      <c r="B60" s="30"/>
      <c r="C60" s="30"/>
      <c r="D60" s="1005"/>
      <c r="E60" s="1005"/>
      <c r="F60" s="1005"/>
      <c r="G60" s="1005"/>
      <c r="H60" s="1005"/>
      <c r="I60" s="1005"/>
      <c r="J60" s="1005"/>
      <c r="K60" s="1005"/>
      <c r="L60" s="1005"/>
      <c r="M60" s="1005"/>
      <c r="N60" s="1005"/>
      <c r="O60" s="30"/>
      <c r="P60" s="166"/>
      <c r="Q60" s="166"/>
      <c r="R60" s="166"/>
      <c r="S60" s="166"/>
      <c r="T60" s="166"/>
      <c r="U60" s="166"/>
      <c r="V60" s="166"/>
    </row>
    <row r="61" spans="1:22" s="644" customFormat="1" ht="25.5" customHeight="1" x14ac:dyDescent="0.2">
      <c r="A61" s="146"/>
      <c r="B61" s="30"/>
      <c r="C61" s="147"/>
      <c r="D61" s="526" t="str">
        <f>Translations!$B$110</f>
        <v>Не.</v>
      </c>
      <c r="E61" s="1020" t="str">
        <f>Translations!$B$111</f>
        <v>Име на инсталацията</v>
      </c>
      <c r="F61" s="1021"/>
      <c r="G61" s="525" t="str">
        <f>Translations!$B$112</f>
        <v>Идентификатор на регистъра (както в NIM)</v>
      </c>
      <c r="H61" s="1020" t="str">
        <f>Translations!$B$113</f>
        <v>Уникален идентификатор</v>
      </c>
      <c r="I61" s="1021"/>
      <c r="J61" s="525" t="str">
        <f>Translations!$B$114</f>
        <v>Адрес</v>
      </c>
      <c r="K61" s="525" t="str">
        <f>Translations!$B$115</f>
        <v>Град</v>
      </c>
      <c r="L61" s="525" t="str">
        <f>Translations!$B$116</f>
        <v>Държава/провинция/регион</v>
      </c>
      <c r="M61" s="525" t="str">
        <f>Translations!$B$117</f>
        <v>Пощенски код/IP</v>
      </c>
      <c r="N61" s="525" t="str">
        <f>Translations!$B$118</f>
        <v>Държава</v>
      </c>
      <c r="O61" s="30"/>
      <c r="P61" s="166" t="s">
        <v>779</v>
      </c>
      <c r="Q61" s="16"/>
      <c r="R61" s="16"/>
      <c r="S61" s="16"/>
      <c r="T61" s="16"/>
      <c r="U61" s="16"/>
      <c r="V61" s="16"/>
    </row>
    <row r="62" spans="1:22" s="644" customFormat="1" ht="12.75" customHeight="1" x14ac:dyDescent="0.2">
      <c r="A62" s="146"/>
      <c r="B62" s="30"/>
      <c r="C62" s="147"/>
      <c r="D62" s="528">
        <v>2</v>
      </c>
      <c r="E62" s="1028"/>
      <c r="F62" s="1029"/>
      <c r="G62" s="598"/>
      <c r="H62" s="1022" t="str">
        <f t="shared" ref="H62:H80" si="0">IF(AND(NOT(ISBLANK($I$27)),ISNUMBER(G62)),CONCATENATE(INDEX(EUconst_MSlistEUTLcodes,MATCH($I$27,EUconst_MSlist,0)),TEXT(G62,"000000000000000")),"")</f>
        <v/>
      </c>
      <c r="I62" s="1023"/>
      <c r="J62" s="599"/>
      <c r="K62" s="599"/>
      <c r="L62" s="599"/>
      <c r="M62" s="599"/>
      <c r="N62" s="599"/>
      <c r="O62" s="30"/>
      <c r="P62" s="175" t="b">
        <f>AND(I27&lt;&gt;"",OR(P27=FALSE,AND(P27=TRUE,L33=FALSE)))</f>
        <v>0</v>
      </c>
      <c r="Q62" s="16"/>
      <c r="R62" s="16"/>
      <c r="S62" s="16"/>
      <c r="T62" s="16"/>
      <c r="U62" s="16"/>
      <c r="V62" s="16"/>
    </row>
    <row r="63" spans="1:22" s="644" customFormat="1" ht="12.75" customHeight="1" x14ac:dyDescent="0.2">
      <c r="A63" s="146"/>
      <c r="B63" s="30"/>
      <c r="C63" s="147"/>
      <c r="D63" s="529">
        <v>3</v>
      </c>
      <c r="E63" s="1016"/>
      <c r="F63" s="1017"/>
      <c r="G63" s="600"/>
      <c r="H63" s="1024" t="str">
        <f t="shared" si="0"/>
        <v/>
      </c>
      <c r="I63" s="1025"/>
      <c r="J63" s="601"/>
      <c r="K63" s="601"/>
      <c r="L63" s="601"/>
      <c r="M63" s="601"/>
      <c r="N63" s="601"/>
      <c r="O63" s="30"/>
      <c r="P63" s="16"/>
      <c r="Q63" s="16"/>
      <c r="R63" s="16"/>
      <c r="S63" s="16"/>
      <c r="T63" s="16"/>
      <c r="U63" s="16"/>
      <c r="V63" s="16"/>
    </row>
    <row r="64" spans="1:22" s="644" customFormat="1" ht="12.75" customHeight="1" x14ac:dyDescent="0.2">
      <c r="A64" s="146"/>
      <c r="B64" s="30"/>
      <c r="C64" s="147"/>
      <c r="D64" s="529">
        <v>4</v>
      </c>
      <c r="E64" s="1016"/>
      <c r="F64" s="1017"/>
      <c r="G64" s="600"/>
      <c r="H64" s="1024" t="str">
        <f t="shared" si="0"/>
        <v/>
      </c>
      <c r="I64" s="1025"/>
      <c r="J64" s="601"/>
      <c r="K64" s="601"/>
      <c r="L64" s="601"/>
      <c r="M64" s="601"/>
      <c r="N64" s="601"/>
      <c r="O64" s="30"/>
      <c r="P64" s="16"/>
      <c r="Q64" s="16"/>
      <c r="R64" s="16"/>
      <c r="S64" s="16"/>
      <c r="T64" s="16"/>
      <c r="U64" s="16"/>
      <c r="V64" s="16"/>
    </row>
    <row r="65" spans="1:22" s="644" customFormat="1" ht="12.75" customHeight="1" x14ac:dyDescent="0.2">
      <c r="A65" s="146"/>
      <c r="B65" s="30"/>
      <c r="C65" s="147"/>
      <c r="D65" s="529">
        <v>5</v>
      </c>
      <c r="E65" s="1016"/>
      <c r="F65" s="1017"/>
      <c r="G65" s="600"/>
      <c r="H65" s="1024" t="str">
        <f t="shared" si="0"/>
        <v/>
      </c>
      <c r="I65" s="1025"/>
      <c r="J65" s="601"/>
      <c r="K65" s="601"/>
      <c r="L65" s="601"/>
      <c r="M65" s="601"/>
      <c r="N65" s="601"/>
      <c r="O65" s="30"/>
      <c r="P65" s="16"/>
      <c r="Q65" s="16"/>
      <c r="R65" s="16"/>
      <c r="S65" s="16"/>
      <c r="T65" s="16"/>
      <c r="U65" s="16"/>
      <c r="V65" s="16"/>
    </row>
    <row r="66" spans="1:22" s="644" customFormat="1" ht="12.75" customHeight="1" x14ac:dyDescent="0.2">
      <c r="A66" s="146"/>
      <c r="B66" s="30"/>
      <c r="C66" s="147"/>
      <c r="D66" s="529">
        <v>6</v>
      </c>
      <c r="E66" s="1016"/>
      <c r="F66" s="1017"/>
      <c r="G66" s="600"/>
      <c r="H66" s="1024" t="str">
        <f t="shared" si="0"/>
        <v/>
      </c>
      <c r="I66" s="1025"/>
      <c r="J66" s="601"/>
      <c r="K66" s="601"/>
      <c r="L66" s="601"/>
      <c r="M66" s="601"/>
      <c r="N66" s="601"/>
      <c r="O66" s="30"/>
      <c r="P66" s="16"/>
      <c r="Q66" s="16"/>
      <c r="R66" s="16"/>
      <c r="S66" s="16"/>
      <c r="T66" s="16"/>
      <c r="U66" s="16"/>
      <c r="V66" s="16"/>
    </row>
    <row r="67" spans="1:22" s="644" customFormat="1" ht="12.75" customHeight="1" x14ac:dyDescent="0.2">
      <c r="A67" s="146"/>
      <c r="B67" s="30"/>
      <c r="C67" s="147"/>
      <c r="D67" s="529">
        <v>7</v>
      </c>
      <c r="E67" s="1016"/>
      <c r="F67" s="1017"/>
      <c r="G67" s="600"/>
      <c r="H67" s="1024" t="str">
        <f t="shared" si="0"/>
        <v/>
      </c>
      <c r="I67" s="1025"/>
      <c r="J67" s="601"/>
      <c r="K67" s="601"/>
      <c r="L67" s="601"/>
      <c r="M67" s="601"/>
      <c r="N67" s="601"/>
      <c r="O67" s="30"/>
      <c r="P67" s="16"/>
      <c r="Q67" s="16"/>
      <c r="R67" s="16"/>
      <c r="S67" s="16"/>
      <c r="T67" s="16"/>
      <c r="U67" s="16"/>
      <c r="V67" s="16"/>
    </row>
    <row r="68" spans="1:22" s="644" customFormat="1" ht="12.75" customHeight="1" x14ac:dyDescent="0.2">
      <c r="A68" s="146"/>
      <c r="B68" s="30"/>
      <c r="C68" s="147"/>
      <c r="D68" s="529">
        <v>8</v>
      </c>
      <c r="E68" s="1016"/>
      <c r="F68" s="1017"/>
      <c r="G68" s="600"/>
      <c r="H68" s="1024" t="str">
        <f t="shared" si="0"/>
        <v/>
      </c>
      <c r="I68" s="1025"/>
      <c r="J68" s="601"/>
      <c r="K68" s="601"/>
      <c r="L68" s="601"/>
      <c r="M68" s="601"/>
      <c r="N68" s="601"/>
      <c r="O68" s="30"/>
      <c r="P68" s="16"/>
      <c r="Q68" s="16"/>
      <c r="R68" s="16"/>
      <c r="S68" s="16"/>
      <c r="T68" s="16"/>
      <c r="U68" s="16"/>
      <c r="V68" s="16"/>
    </row>
    <row r="69" spans="1:22" s="644" customFormat="1" ht="12.75" customHeight="1" x14ac:dyDescent="0.2">
      <c r="A69" s="146"/>
      <c r="B69" s="30"/>
      <c r="C69" s="147"/>
      <c r="D69" s="529">
        <v>9</v>
      </c>
      <c r="E69" s="1016"/>
      <c r="F69" s="1017"/>
      <c r="G69" s="600"/>
      <c r="H69" s="1024" t="str">
        <f t="shared" si="0"/>
        <v/>
      </c>
      <c r="I69" s="1025"/>
      <c r="J69" s="601"/>
      <c r="K69" s="601"/>
      <c r="L69" s="601"/>
      <c r="M69" s="601"/>
      <c r="N69" s="601"/>
      <c r="O69" s="30"/>
      <c r="P69" s="16"/>
      <c r="Q69" s="16"/>
      <c r="R69" s="16"/>
      <c r="S69" s="16"/>
      <c r="T69" s="16"/>
      <c r="U69" s="16"/>
      <c r="V69" s="16"/>
    </row>
    <row r="70" spans="1:22" s="644" customFormat="1" ht="12.75" customHeight="1" x14ac:dyDescent="0.2">
      <c r="A70" s="146"/>
      <c r="B70" s="30"/>
      <c r="C70" s="147"/>
      <c r="D70" s="529">
        <v>10</v>
      </c>
      <c r="E70" s="1016"/>
      <c r="F70" s="1017"/>
      <c r="G70" s="600"/>
      <c r="H70" s="1024" t="str">
        <f t="shared" si="0"/>
        <v/>
      </c>
      <c r="I70" s="1025"/>
      <c r="J70" s="601"/>
      <c r="K70" s="601"/>
      <c r="L70" s="601"/>
      <c r="M70" s="601"/>
      <c r="N70" s="601"/>
      <c r="O70" s="30"/>
      <c r="P70" s="16"/>
      <c r="Q70" s="16"/>
      <c r="R70" s="16"/>
      <c r="S70" s="16"/>
      <c r="T70" s="16"/>
      <c r="U70" s="16"/>
      <c r="V70" s="16"/>
    </row>
    <row r="71" spans="1:22" s="644" customFormat="1" ht="12.75" customHeight="1" x14ac:dyDescent="0.2">
      <c r="A71" s="146"/>
      <c r="B71" s="30"/>
      <c r="C71" s="147"/>
      <c r="D71" s="529">
        <v>11</v>
      </c>
      <c r="E71" s="1016"/>
      <c r="F71" s="1017"/>
      <c r="G71" s="600"/>
      <c r="H71" s="1024" t="str">
        <f t="shared" si="0"/>
        <v/>
      </c>
      <c r="I71" s="1025"/>
      <c r="J71" s="601"/>
      <c r="K71" s="601"/>
      <c r="L71" s="601"/>
      <c r="M71" s="601"/>
      <c r="N71" s="601"/>
      <c r="O71" s="30"/>
      <c r="P71" s="16"/>
      <c r="Q71" s="16"/>
      <c r="R71" s="16"/>
      <c r="S71" s="16"/>
      <c r="T71" s="16"/>
      <c r="U71" s="16"/>
      <c r="V71" s="16"/>
    </row>
    <row r="72" spans="1:22" s="644" customFormat="1" ht="12.75" customHeight="1" x14ac:dyDescent="0.2">
      <c r="A72" s="146"/>
      <c r="B72" s="30"/>
      <c r="C72" s="147"/>
      <c r="D72" s="529">
        <v>12</v>
      </c>
      <c r="E72" s="1016"/>
      <c r="F72" s="1017"/>
      <c r="G72" s="600"/>
      <c r="H72" s="1024" t="str">
        <f t="shared" si="0"/>
        <v/>
      </c>
      <c r="I72" s="1025"/>
      <c r="J72" s="601"/>
      <c r="K72" s="601"/>
      <c r="L72" s="601"/>
      <c r="M72" s="601"/>
      <c r="N72" s="601"/>
      <c r="O72" s="30"/>
      <c r="P72" s="16"/>
      <c r="Q72" s="16"/>
      <c r="R72" s="16"/>
      <c r="S72" s="16"/>
      <c r="T72" s="16"/>
      <c r="U72" s="16"/>
      <c r="V72" s="16"/>
    </row>
    <row r="73" spans="1:22" s="644" customFormat="1" ht="12.75" customHeight="1" x14ac:dyDescent="0.2">
      <c r="A73" s="146"/>
      <c r="B73" s="30"/>
      <c r="C73" s="147"/>
      <c r="D73" s="529">
        <v>13</v>
      </c>
      <c r="E73" s="1016"/>
      <c r="F73" s="1017"/>
      <c r="G73" s="600"/>
      <c r="H73" s="1024" t="str">
        <f t="shared" si="0"/>
        <v/>
      </c>
      <c r="I73" s="1025"/>
      <c r="J73" s="601"/>
      <c r="K73" s="601"/>
      <c r="L73" s="601"/>
      <c r="M73" s="601"/>
      <c r="N73" s="601"/>
      <c r="O73" s="30"/>
      <c r="P73" s="16"/>
      <c r="Q73" s="16"/>
      <c r="R73" s="16"/>
      <c r="S73" s="16"/>
      <c r="T73" s="16"/>
      <c r="U73" s="16"/>
      <c r="V73" s="16"/>
    </row>
    <row r="74" spans="1:22" s="644" customFormat="1" ht="12.75" customHeight="1" x14ac:dyDescent="0.2">
      <c r="A74" s="146"/>
      <c r="B74" s="30"/>
      <c r="C74" s="147"/>
      <c r="D74" s="529">
        <v>14</v>
      </c>
      <c r="E74" s="1016"/>
      <c r="F74" s="1017"/>
      <c r="G74" s="600"/>
      <c r="H74" s="1024" t="str">
        <f t="shared" si="0"/>
        <v/>
      </c>
      <c r="I74" s="1025"/>
      <c r="J74" s="601"/>
      <c r="K74" s="601"/>
      <c r="L74" s="601"/>
      <c r="M74" s="601"/>
      <c r="N74" s="601"/>
      <c r="O74" s="30"/>
      <c r="P74" s="16"/>
      <c r="Q74" s="16"/>
      <c r="R74" s="16"/>
      <c r="S74" s="16"/>
      <c r="T74" s="16"/>
      <c r="U74" s="16"/>
      <c r="V74" s="16"/>
    </row>
    <row r="75" spans="1:22" s="644" customFormat="1" ht="12.75" customHeight="1" x14ac:dyDescent="0.2">
      <c r="A75" s="146"/>
      <c r="B75" s="30"/>
      <c r="C75" s="147"/>
      <c r="D75" s="529">
        <v>15</v>
      </c>
      <c r="E75" s="1016"/>
      <c r="F75" s="1017"/>
      <c r="G75" s="600"/>
      <c r="H75" s="1024" t="str">
        <f t="shared" si="0"/>
        <v/>
      </c>
      <c r="I75" s="1025"/>
      <c r="J75" s="601"/>
      <c r="K75" s="601"/>
      <c r="L75" s="601"/>
      <c r="M75" s="601"/>
      <c r="N75" s="601"/>
      <c r="O75" s="30"/>
      <c r="P75" s="16"/>
      <c r="Q75" s="16"/>
      <c r="R75" s="16"/>
      <c r="S75" s="16"/>
      <c r="T75" s="16"/>
      <c r="U75" s="16"/>
      <c r="V75" s="16"/>
    </row>
    <row r="76" spans="1:22" s="644" customFormat="1" ht="12.75" customHeight="1" x14ac:dyDescent="0.2">
      <c r="A76" s="146"/>
      <c r="B76" s="30"/>
      <c r="C76" s="147"/>
      <c r="D76" s="529">
        <v>16</v>
      </c>
      <c r="E76" s="1016"/>
      <c r="F76" s="1017"/>
      <c r="G76" s="600"/>
      <c r="H76" s="1024" t="str">
        <f t="shared" si="0"/>
        <v/>
      </c>
      <c r="I76" s="1025"/>
      <c r="J76" s="601"/>
      <c r="K76" s="601"/>
      <c r="L76" s="601"/>
      <c r="M76" s="601"/>
      <c r="N76" s="601"/>
      <c r="O76" s="30"/>
      <c r="P76" s="16"/>
      <c r="Q76" s="16"/>
      <c r="R76" s="16"/>
      <c r="S76" s="16"/>
      <c r="T76" s="16"/>
      <c r="U76" s="16"/>
      <c r="V76" s="16"/>
    </row>
    <row r="77" spans="1:22" s="644" customFormat="1" ht="12.75" customHeight="1" x14ac:dyDescent="0.2">
      <c r="A77" s="146"/>
      <c r="B77" s="30"/>
      <c r="C77" s="147"/>
      <c r="D77" s="529">
        <v>17</v>
      </c>
      <c r="E77" s="1016"/>
      <c r="F77" s="1017"/>
      <c r="G77" s="600"/>
      <c r="H77" s="1024" t="str">
        <f t="shared" si="0"/>
        <v/>
      </c>
      <c r="I77" s="1025"/>
      <c r="J77" s="601"/>
      <c r="K77" s="601"/>
      <c r="L77" s="601"/>
      <c r="M77" s="601"/>
      <c r="N77" s="601"/>
      <c r="O77" s="30"/>
      <c r="P77" s="16"/>
      <c r="Q77" s="16"/>
      <c r="R77" s="16"/>
      <c r="S77" s="16"/>
      <c r="T77" s="16"/>
      <c r="U77" s="16"/>
      <c r="V77" s="16"/>
    </row>
    <row r="78" spans="1:22" s="644" customFormat="1" ht="12.75" customHeight="1" x14ac:dyDescent="0.2">
      <c r="A78" s="146"/>
      <c r="B78" s="30"/>
      <c r="C78" s="147"/>
      <c r="D78" s="529">
        <v>18</v>
      </c>
      <c r="E78" s="1016"/>
      <c r="F78" s="1017"/>
      <c r="G78" s="600"/>
      <c r="H78" s="1024" t="str">
        <f t="shared" si="0"/>
        <v/>
      </c>
      <c r="I78" s="1025"/>
      <c r="J78" s="601"/>
      <c r="K78" s="601"/>
      <c r="L78" s="601"/>
      <c r="M78" s="601"/>
      <c r="N78" s="601"/>
      <c r="O78" s="30"/>
      <c r="P78" s="16"/>
      <c r="Q78" s="16"/>
      <c r="R78" s="16"/>
      <c r="S78" s="16"/>
      <c r="T78" s="16"/>
      <c r="U78" s="16"/>
      <c r="V78" s="16"/>
    </row>
    <row r="79" spans="1:22" s="644" customFormat="1" ht="12.75" customHeight="1" x14ac:dyDescent="0.2">
      <c r="A79" s="146"/>
      <c r="B79" s="30"/>
      <c r="C79" s="147"/>
      <c r="D79" s="529">
        <v>19</v>
      </c>
      <c r="E79" s="1016"/>
      <c r="F79" s="1017"/>
      <c r="G79" s="600"/>
      <c r="H79" s="1024" t="str">
        <f t="shared" si="0"/>
        <v/>
      </c>
      <c r="I79" s="1025"/>
      <c r="J79" s="601"/>
      <c r="K79" s="601"/>
      <c r="L79" s="601"/>
      <c r="M79" s="601"/>
      <c r="N79" s="601"/>
      <c r="O79" s="30"/>
      <c r="P79" s="166"/>
      <c r="Q79" s="16"/>
      <c r="R79" s="16"/>
      <c r="S79" s="16"/>
      <c r="T79" s="16"/>
      <c r="U79" s="16"/>
      <c r="V79" s="16"/>
    </row>
    <row r="80" spans="1:22" s="644" customFormat="1" ht="12.75" customHeight="1" x14ac:dyDescent="0.2">
      <c r="A80" s="146"/>
      <c r="B80" s="30"/>
      <c r="C80" s="147"/>
      <c r="D80" s="530">
        <v>20</v>
      </c>
      <c r="E80" s="1018"/>
      <c r="F80" s="1019"/>
      <c r="G80" s="602"/>
      <c r="H80" s="1026" t="str">
        <f t="shared" si="0"/>
        <v/>
      </c>
      <c r="I80" s="1027"/>
      <c r="J80" s="603"/>
      <c r="K80" s="603"/>
      <c r="L80" s="603"/>
      <c r="M80" s="603"/>
      <c r="N80" s="603"/>
      <c r="O80" s="30"/>
      <c r="P80" s="166"/>
      <c r="Q80" s="16"/>
      <c r="R80" s="16"/>
      <c r="S80" s="16"/>
      <c r="T80" s="16"/>
      <c r="U80" s="16"/>
      <c r="V80" s="16"/>
    </row>
    <row r="81" spans="1:22" s="644" customFormat="1" ht="12.75" customHeight="1" x14ac:dyDescent="0.2">
      <c r="A81" s="146"/>
      <c r="B81" s="30"/>
      <c r="C81" s="147"/>
      <c r="D81" s="147"/>
      <c r="E81" s="148"/>
      <c r="F81" s="148"/>
      <c r="G81" s="148"/>
      <c r="H81" s="148"/>
      <c r="I81" s="148"/>
      <c r="J81" s="148"/>
      <c r="K81" s="148"/>
      <c r="L81" s="148"/>
      <c r="M81" s="148"/>
      <c r="N81" s="148"/>
      <c r="O81" s="30"/>
      <c r="P81" s="166"/>
      <c r="Q81" s="16"/>
      <c r="R81" s="16"/>
      <c r="S81" s="16"/>
      <c r="T81" s="16"/>
      <c r="U81" s="16"/>
      <c r="V81" s="16"/>
    </row>
    <row r="82" spans="1:22" s="370" customFormat="1" ht="18" customHeight="1" x14ac:dyDescent="0.25">
      <c r="A82" s="402">
        <v>3</v>
      </c>
      <c r="B82" s="120"/>
      <c r="C82" s="415" t="s">
        <v>331</v>
      </c>
      <c r="D82" s="982" t="str">
        <f>Translations!$B$119</f>
        <v>Данни за контакт</v>
      </c>
      <c r="E82" s="982"/>
      <c r="F82" s="982"/>
      <c r="G82" s="982"/>
      <c r="H82" s="982"/>
      <c r="I82" s="982"/>
      <c r="J82" s="982"/>
      <c r="K82" s="982"/>
      <c r="L82" s="982"/>
      <c r="M82" s="982"/>
      <c r="N82" s="982"/>
      <c r="O82" s="120"/>
      <c r="P82" s="287" t="str">
        <f>D82</f>
        <v>Данни за контакт</v>
      </c>
      <c r="Q82" s="169"/>
      <c r="R82" s="169"/>
      <c r="S82" s="169"/>
      <c r="T82" s="169"/>
      <c r="U82" s="169"/>
      <c r="V82" s="169"/>
    </row>
    <row r="83" spans="1:22" ht="5.0999999999999996" customHeight="1" x14ac:dyDescent="0.2"/>
    <row r="84" spans="1:22" s="644" customFormat="1" ht="12.75" customHeight="1" x14ac:dyDescent="0.2">
      <c r="A84" s="146"/>
      <c r="B84" s="30"/>
      <c r="C84" s="147"/>
      <c r="D84" s="147"/>
      <c r="E84" s="1012" t="str">
        <f>Translations!$B$120</f>
        <v>С кого можем да се свържем относно вашия план за неутралност по отношение на климата?</v>
      </c>
      <c r="F84" s="1012"/>
      <c r="G84" s="1012"/>
      <c r="H84" s="1012"/>
      <c r="I84" s="1012"/>
      <c r="J84" s="1012"/>
      <c r="K84" s="1012"/>
      <c r="L84" s="1012"/>
      <c r="M84" s="148"/>
      <c r="N84" s="148"/>
      <c r="O84" s="30"/>
      <c r="P84" s="166"/>
      <c r="Q84" s="16"/>
      <c r="R84" s="16"/>
      <c r="S84" s="16"/>
      <c r="T84" s="16"/>
      <c r="U84" s="16"/>
      <c r="V84" s="16"/>
    </row>
    <row r="85" spans="1:22" s="644" customFormat="1" ht="24.75" customHeight="1" x14ac:dyDescent="0.2">
      <c r="A85" s="146"/>
      <c r="B85" s="30"/>
      <c r="C85" s="147"/>
      <c r="D85" s="129"/>
      <c r="E85" s="1013" t="str">
        <f>Translations!$B$121</f>
        <v xml:space="preserve">Това ще ни помогне да имаме човек, с когото можем да се свържем директно при всякакви въпроси относно вашия план за неутралност по отношение на климата. Лицата, които посочвате, трябва да са упълномощени да действат от името на оператора. </v>
      </c>
      <c r="F85" s="1013"/>
      <c r="G85" s="1013"/>
      <c r="H85" s="1013"/>
      <c r="I85" s="1013"/>
      <c r="J85" s="1013"/>
      <c r="K85" s="1013"/>
      <c r="L85" s="1013"/>
      <c r="M85" s="148"/>
      <c r="N85" s="148"/>
      <c r="O85" s="30"/>
      <c r="P85" s="166"/>
      <c r="Q85" s="16"/>
      <c r="R85" s="16"/>
      <c r="S85" s="16"/>
      <c r="T85" s="16"/>
      <c r="U85" s="16"/>
      <c r="V85" s="16"/>
    </row>
    <row r="86" spans="1:22" s="644" customFormat="1" ht="4.9000000000000004" customHeight="1" x14ac:dyDescent="0.2">
      <c r="A86" s="146"/>
      <c r="B86" s="30"/>
      <c r="C86" s="147"/>
      <c r="D86" s="742"/>
      <c r="E86" s="130"/>
      <c r="F86" s="742"/>
      <c r="G86" s="742"/>
      <c r="H86" s="148"/>
      <c r="I86" s="14"/>
      <c r="J86" s="148"/>
      <c r="K86" s="148"/>
      <c r="L86" s="148"/>
      <c r="M86" s="148"/>
      <c r="N86" s="148"/>
      <c r="O86" s="30"/>
      <c r="P86" s="166"/>
      <c r="Q86" s="16"/>
      <c r="R86" s="16"/>
      <c r="S86" s="16"/>
      <c r="T86" s="16"/>
      <c r="U86" s="16"/>
      <c r="V86" s="16"/>
    </row>
    <row r="87" spans="1:22" s="644" customFormat="1" ht="12.75" customHeight="1" x14ac:dyDescent="0.2">
      <c r="A87" s="146"/>
      <c r="B87" s="30"/>
      <c r="C87" s="147"/>
      <c r="D87" s="742" t="s">
        <v>114</v>
      </c>
      <c r="E87" s="742" t="str">
        <f>Translations!$B$122</f>
        <v>Упълномощен представител:</v>
      </c>
      <c r="F87" s="742"/>
      <c r="G87" s="14" t="str">
        <f>Translations!$B$123</f>
        <v>Заглавие:</v>
      </c>
      <c r="H87" s="148"/>
      <c r="I87" s="1014"/>
      <c r="J87" s="1014"/>
      <c r="K87" s="1014"/>
      <c r="L87" s="1015"/>
      <c r="M87" s="130"/>
      <c r="N87" s="148"/>
      <c r="O87" s="30"/>
      <c r="P87" s="166"/>
      <c r="Q87" s="16"/>
      <c r="R87" s="16"/>
      <c r="S87" s="16"/>
      <c r="T87" s="16"/>
      <c r="U87" s="16"/>
      <c r="V87" s="16"/>
    </row>
    <row r="88" spans="1:22" s="644" customFormat="1" ht="12.75" customHeight="1" x14ac:dyDescent="0.2">
      <c r="A88" s="146"/>
      <c r="B88" s="30"/>
      <c r="C88" s="147"/>
      <c r="D88" s="147"/>
      <c r="E88" s="148"/>
      <c r="F88" s="148"/>
      <c r="G88" s="14" t="str">
        <f>Translations!$B$124</f>
        <v>Първо име:</v>
      </c>
      <c r="H88" s="148"/>
      <c r="I88" s="1014"/>
      <c r="J88" s="1014"/>
      <c r="K88" s="1014"/>
      <c r="L88" s="1015"/>
      <c r="M88" s="148"/>
      <c r="N88" s="148"/>
      <c r="O88" s="30"/>
      <c r="P88" s="166"/>
      <c r="Q88" s="16"/>
      <c r="R88" s="16"/>
      <c r="S88" s="16"/>
      <c r="T88" s="16"/>
      <c r="U88" s="16"/>
      <c r="V88" s="16"/>
    </row>
    <row r="89" spans="1:22" s="644" customFormat="1" ht="12.75" customHeight="1" x14ac:dyDescent="0.2">
      <c r="A89" s="146"/>
      <c r="B89" s="30"/>
      <c r="C89" s="147"/>
      <c r="D89" s="147"/>
      <c r="E89" s="148"/>
      <c r="F89" s="148"/>
      <c r="G89" s="14" t="str">
        <f>Translations!$B$125</f>
        <v>Фамилно име:</v>
      </c>
      <c r="H89" s="148"/>
      <c r="I89" s="1014"/>
      <c r="J89" s="1014"/>
      <c r="K89" s="1014"/>
      <c r="L89" s="1015"/>
      <c r="M89" s="148"/>
      <c r="N89" s="148"/>
      <c r="O89" s="30"/>
      <c r="P89" s="166"/>
      <c r="Q89" s="16"/>
      <c r="R89" s="16"/>
      <c r="S89" s="16"/>
      <c r="T89" s="16"/>
      <c r="U89" s="16"/>
      <c r="V89" s="16"/>
    </row>
    <row r="90" spans="1:22" s="644" customFormat="1" ht="12.75" customHeight="1" x14ac:dyDescent="0.2">
      <c r="A90" s="146"/>
      <c r="B90" s="30"/>
      <c r="C90" s="147"/>
      <c r="D90" s="147"/>
      <c r="E90" s="148"/>
      <c r="F90" s="148"/>
      <c r="G90" s="14" t="str">
        <f>Translations!$B$126</f>
        <v>Заглавие на длъжността:</v>
      </c>
      <c r="H90" s="148"/>
      <c r="I90" s="1014"/>
      <c r="J90" s="1014"/>
      <c r="K90" s="1014"/>
      <c r="L90" s="1015"/>
      <c r="M90" s="148"/>
      <c r="N90" s="148"/>
      <c r="O90" s="30"/>
      <c r="P90" s="166"/>
      <c r="Q90" s="16"/>
      <c r="R90" s="16"/>
      <c r="S90" s="16"/>
      <c r="T90" s="16"/>
      <c r="U90" s="16"/>
      <c r="V90" s="16"/>
    </row>
    <row r="91" spans="1:22" s="644" customFormat="1" ht="12.75" customHeight="1" x14ac:dyDescent="0.2">
      <c r="A91" s="146"/>
      <c r="B91" s="30"/>
      <c r="C91" s="147"/>
      <c r="D91" s="147"/>
      <c r="E91" s="148"/>
      <c r="F91" s="148"/>
      <c r="G91" s="14" t="str">
        <f>Translations!$B$127</f>
        <v>Наименование на организацията (ако е различно от това на оператора):</v>
      </c>
      <c r="H91" s="31"/>
      <c r="I91" s="148"/>
      <c r="J91" s="148"/>
      <c r="K91" s="148"/>
      <c r="L91" s="148"/>
      <c r="M91" s="148"/>
      <c r="N91" s="148"/>
      <c r="O91" s="30"/>
      <c r="P91" s="166"/>
      <c r="Q91" s="16"/>
      <c r="R91" s="16"/>
      <c r="S91" s="16"/>
      <c r="T91" s="16"/>
      <c r="U91" s="16"/>
      <c r="V91" s="16"/>
    </row>
    <row r="92" spans="1:22" s="644" customFormat="1" ht="12.75" customHeight="1" x14ac:dyDescent="0.2">
      <c r="A92" s="146"/>
      <c r="B92" s="30"/>
      <c r="C92" s="147"/>
      <c r="D92" s="147"/>
      <c r="E92" s="148"/>
      <c r="F92" s="148"/>
      <c r="G92" s="14"/>
      <c r="H92" s="148"/>
      <c r="I92" s="1014"/>
      <c r="J92" s="1014"/>
      <c r="K92" s="1014"/>
      <c r="L92" s="1015"/>
      <c r="M92" s="148"/>
      <c r="N92" s="148"/>
      <c r="O92" s="30"/>
      <c r="P92" s="166"/>
      <c r="Q92" s="16"/>
      <c r="R92" s="16"/>
      <c r="S92" s="16"/>
      <c r="T92" s="16"/>
      <c r="U92" s="16"/>
      <c r="V92" s="16"/>
    </row>
    <row r="93" spans="1:22" s="644" customFormat="1" ht="12.75" customHeight="1" x14ac:dyDescent="0.2">
      <c r="A93" s="146"/>
      <c r="B93" s="30"/>
      <c r="C93" s="147"/>
      <c r="D93" s="147"/>
      <c r="E93" s="148"/>
      <c r="F93" s="148"/>
      <c r="G93" s="14" t="str">
        <f>Translations!$B$128</f>
        <v>Телефонен номер:</v>
      </c>
      <c r="H93" s="148"/>
      <c r="I93" s="1014"/>
      <c r="J93" s="1014"/>
      <c r="K93" s="1014"/>
      <c r="L93" s="1015"/>
      <c r="M93" s="148"/>
      <c r="N93" s="148"/>
      <c r="O93" s="30"/>
      <c r="P93" s="166"/>
      <c r="Q93" s="16"/>
      <c r="R93" s="16"/>
      <c r="S93" s="16"/>
      <c r="T93" s="16"/>
      <c r="U93" s="16"/>
      <c r="V93" s="16"/>
    </row>
    <row r="94" spans="1:22" s="644" customFormat="1" ht="12.75" customHeight="1" x14ac:dyDescent="0.2">
      <c r="A94" s="146"/>
      <c r="B94" s="30"/>
      <c r="C94" s="147"/>
      <c r="D94" s="147"/>
      <c r="E94" s="148"/>
      <c r="F94" s="148"/>
      <c r="G94" s="14" t="str">
        <f>Translations!$B$129</f>
        <v>Имейл адрес:</v>
      </c>
      <c r="H94" s="148"/>
      <c r="I94" s="1014"/>
      <c r="J94" s="1014"/>
      <c r="K94" s="1014"/>
      <c r="L94" s="1015"/>
      <c r="M94" s="148"/>
      <c r="N94" s="148"/>
      <c r="O94" s="30"/>
      <c r="P94" s="166"/>
      <c r="Q94" s="16"/>
      <c r="R94" s="16"/>
      <c r="S94" s="16"/>
      <c r="T94" s="16"/>
      <c r="U94" s="16"/>
      <c r="V94" s="16"/>
    </row>
    <row r="95" spans="1:22" s="644" customFormat="1" ht="12.75" customHeight="1" x14ac:dyDescent="0.2">
      <c r="A95" s="146"/>
      <c r="B95" s="30"/>
      <c r="C95" s="147"/>
      <c r="D95" s="147"/>
      <c r="E95" s="131"/>
      <c r="F95" s="148"/>
      <c r="G95" s="148"/>
      <c r="H95" s="148"/>
      <c r="I95" s="148"/>
      <c r="J95" s="148"/>
      <c r="K95" s="148"/>
      <c r="L95" s="148"/>
      <c r="M95" s="148"/>
      <c r="N95" s="148"/>
      <c r="O95" s="30"/>
      <c r="P95" s="166"/>
      <c r="Q95" s="16"/>
      <c r="R95" s="16"/>
      <c r="S95" s="16"/>
      <c r="T95" s="16"/>
      <c r="U95" s="16"/>
      <c r="V95" s="16"/>
    </row>
    <row r="96" spans="1:22" s="644" customFormat="1" ht="12.75" customHeight="1" x14ac:dyDescent="0.2">
      <c r="A96" s="146"/>
      <c r="B96" s="30"/>
      <c r="C96" s="147"/>
      <c r="D96" s="742" t="s">
        <v>115</v>
      </c>
      <c r="E96" s="742" t="str">
        <f>Translations!$B$130</f>
        <v>Основен контакт:</v>
      </c>
      <c r="F96" s="148"/>
      <c r="G96" s="14" t="str">
        <f>Translations!$B$123</f>
        <v>Заглавие:</v>
      </c>
      <c r="H96" s="148"/>
      <c r="I96" s="1030"/>
      <c r="J96" s="1030"/>
      <c r="K96" s="1030"/>
      <c r="L96" s="1015"/>
      <c r="M96" s="148"/>
      <c r="N96" s="148"/>
      <c r="O96" s="30"/>
      <c r="P96" s="166"/>
      <c r="Q96" s="16"/>
      <c r="R96" s="16"/>
      <c r="S96" s="16"/>
      <c r="T96" s="16"/>
      <c r="U96" s="16"/>
      <c r="V96" s="16"/>
    </row>
    <row r="97" spans="1:22" s="644" customFormat="1" ht="12.75" customHeight="1" x14ac:dyDescent="0.2">
      <c r="A97" s="146"/>
      <c r="B97" s="30"/>
      <c r="C97" s="147"/>
      <c r="D97" s="147"/>
      <c r="E97" s="131"/>
      <c r="F97" s="148"/>
      <c r="G97" s="14" t="str">
        <f>Translations!$B$124</f>
        <v>Първо име:</v>
      </c>
      <c r="H97" s="148"/>
      <c r="I97" s="1030"/>
      <c r="J97" s="1030"/>
      <c r="K97" s="1030"/>
      <c r="L97" s="1015"/>
      <c r="M97" s="148"/>
      <c r="N97" s="148"/>
      <c r="O97" s="30"/>
      <c r="P97" s="166"/>
      <c r="Q97" s="16"/>
      <c r="R97" s="16"/>
      <c r="S97" s="16"/>
      <c r="T97" s="16"/>
      <c r="U97" s="16"/>
      <c r="V97" s="16"/>
    </row>
    <row r="98" spans="1:22" s="644" customFormat="1" ht="12.75" customHeight="1" x14ac:dyDescent="0.2">
      <c r="A98" s="146"/>
      <c r="B98" s="30"/>
      <c r="C98" s="147"/>
      <c r="D98" s="147"/>
      <c r="E98" s="131"/>
      <c r="F98" s="148"/>
      <c r="G98" s="14" t="str">
        <f>Translations!$B$125</f>
        <v>Фамилно име:</v>
      </c>
      <c r="H98" s="148"/>
      <c r="I98" s="1030"/>
      <c r="J98" s="1030"/>
      <c r="K98" s="1030"/>
      <c r="L98" s="1015"/>
      <c r="M98" s="148"/>
      <c r="N98" s="148"/>
      <c r="O98" s="30"/>
      <c r="P98" s="166"/>
      <c r="Q98" s="16"/>
      <c r="R98" s="16"/>
      <c r="S98" s="16"/>
      <c r="T98" s="16"/>
      <c r="U98" s="16"/>
      <c r="V98" s="16"/>
    </row>
    <row r="99" spans="1:22" s="644" customFormat="1" ht="12.75" customHeight="1" x14ac:dyDescent="0.2">
      <c r="A99" s="146"/>
      <c r="B99" s="30"/>
      <c r="C99" s="147"/>
      <c r="D99" s="147"/>
      <c r="E99" s="131"/>
      <c r="F99" s="148"/>
      <c r="G99" s="14" t="str">
        <f>Translations!$B$126</f>
        <v>Заглавие на длъжността:</v>
      </c>
      <c r="H99" s="148"/>
      <c r="I99" s="1030"/>
      <c r="J99" s="1030"/>
      <c r="K99" s="1030"/>
      <c r="L99" s="1015"/>
      <c r="M99" s="148"/>
      <c r="N99" s="148"/>
      <c r="O99" s="30"/>
      <c r="P99" s="166"/>
      <c r="Q99" s="16"/>
      <c r="R99" s="16"/>
      <c r="S99" s="16"/>
      <c r="T99" s="16"/>
      <c r="U99" s="16"/>
      <c r="V99" s="16"/>
    </row>
    <row r="100" spans="1:22" s="644" customFormat="1" ht="12.75" customHeight="1" x14ac:dyDescent="0.2">
      <c r="A100" s="146"/>
      <c r="B100" s="30"/>
      <c r="C100" s="147"/>
      <c r="D100" s="147"/>
      <c r="E100" s="131"/>
      <c r="F100" s="148"/>
      <c r="G100" s="14" t="str">
        <f>Translations!$B$127</f>
        <v>Наименование на организацията (ако е различно от това на оператора):</v>
      </c>
      <c r="H100" s="31"/>
      <c r="I100" s="148"/>
      <c r="J100" s="148"/>
      <c r="K100" s="148"/>
      <c r="L100" s="148"/>
      <c r="M100" s="148"/>
      <c r="N100" s="148"/>
      <c r="O100" s="30"/>
      <c r="P100" s="166"/>
      <c r="Q100" s="16"/>
      <c r="R100" s="16"/>
      <c r="S100" s="16"/>
      <c r="T100" s="16"/>
      <c r="U100" s="16"/>
      <c r="V100" s="16"/>
    </row>
    <row r="101" spans="1:22" s="644" customFormat="1" ht="12.75" customHeight="1" x14ac:dyDescent="0.2">
      <c r="A101" s="146"/>
      <c r="B101" s="30"/>
      <c r="C101" s="147"/>
      <c r="D101" s="147"/>
      <c r="E101" s="131"/>
      <c r="F101" s="148"/>
      <c r="G101" s="14"/>
      <c r="H101" s="148"/>
      <c r="I101" s="1030"/>
      <c r="J101" s="1030"/>
      <c r="K101" s="1030"/>
      <c r="L101" s="1015"/>
      <c r="M101" s="148"/>
      <c r="N101" s="148"/>
      <c r="O101" s="30"/>
      <c r="P101" s="166"/>
      <c r="Q101" s="16"/>
      <c r="R101" s="16"/>
      <c r="S101" s="16"/>
      <c r="T101" s="16"/>
      <c r="U101" s="16"/>
      <c r="V101" s="16"/>
    </row>
    <row r="102" spans="1:22" s="644" customFormat="1" ht="12.75" customHeight="1" x14ac:dyDescent="0.2">
      <c r="A102" s="146"/>
      <c r="B102" s="30"/>
      <c r="C102" s="147"/>
      <c r="D102" s="147"/>
      <c r="E102" s="131"/>
      <c r="F102" s="148"/>
      <c r="G102" s="14" t="str">
        <f>Translations!$B$128</f>
        <v>Телефонен номер:</v>
      </c>
      <c r="H102" s="148"/>
      <c r="I102" s="1030"/>
      <c r="J102" s="1030"/>
      <c r="K102" s="1030"/>
      <c r="L102" s="1015"/>
      <c r="M102" s="148"/>
      <c r="N102" s="148"/>
      <c r="O102" s="30"/>
      <c r="P102" s="166"/>
      <c r="Q102" s="16"/>
      <c r="R102" s="16"/>
      <c r="S102" s="16"/>
      <c r="T102" s="16"/>
      <c r="U102" s="16"/>
      <c r="V102" s="16"/>
    </row>
    <row r="103" spans="1:22" s="644" customFormat="1" ht="12.75" customHeight="1" x14ac:dyDescent="0.2">
      <c r="A103" s="146"/>
      <c r="B103" s="30"/>
      <c r="C103" s="147"/>
      <c r="D103" s="147"/>
      <c r="E103" s="131"/>
      <c r="F103" s="148"/>
      <c r="G103" s="14" t="str">
        <f>Translations!$B$129</f>
        <v>Имейл адрес:</v>
      </c>
      <c r="H103" s="148"/>
      <c r="I103" s="1030"/>
      <c r="J103" s="1030"/>
      <c r="K103" s="1030"/>
      <c r="L103" s="1015"/>
      <c r="M103" s="148"/>
      <c r="N103" s="148"/>
      <c r="O103" s="30"/>
      <c r="P103" s="166"/>
      <c r="Q103" s="16"/>
      <c r="R103" s="16"/>
      <c r="S103" s="16"/>
      <c r="T103" s="16"/>
      <c r="U103" s="16"/>
      <c r="V103" s="16"/>
    </row>
    <row r="104" spans="1:22" ht="12.75" customHeight="1" x14ac:dyDescent="0.2"/>
    <row r="105" spans="1:22" s="644" customFormat="1" ht="12.75" customHeight="1" x14ac:dyDescent="0.2">
      <c r="A105" s="320" t="s">
        <v>637</v>
      </c>
      <c r="B105" s="30"/>
      <c r="C105" s="30"/>
      <c r="D105" s="30"/>
      <c r="E105" s="30"/>
      <c r="F105" s="30"/>
      <c r="G105" s="30"/>
      <c r="H105" s="30"/>
      <c r="I105" s="30"/>
      <c r="J105" s="30"/>
      <c r="K105" s="30"/>
      <c r="L105" s="30"/>
      <c r="M105" s="30"/>
      <c r="N105" s="30"/>
      <c r="O105" s="30"/>
      <c r="P105" s="16"/>
      <c r="Q105" s="166"/>
      <c r="R105" s="16"/>
      <c r="S105" s="16"/>
      <c r="T105" s="16"/>
      <c r="U105" s="16"/>
      <c r="V105" s="16"/>
    </row>
    <row r="106" spans="1:22" s="644" customFormat="1" ht="12.75" hidden="1" x14ac:dyDescent="0.25">
      <c r="A106" s="19" t="s">
        <v>248</v>
      </c>
      <c r="B106" s="19" t="s">
        <v>259</v>
      </c>
      <c r="C106" s="19" t="s">
        <v>259</v>
      </c>
      <c r="D106" s="19" t="s">
        <v>259</v>
      </c>
      <c r="E106" s="19" t="s">
        <v>259</v>
      </c>
      <c r="F106" s="19" t="s">
        <v>259</v>
      </c>
      <c r="G106" s="19" t="s">
        <v>259</v>
      </c>
      <c r="H106" s="19" t="s">
        <v>259</v>
      </c>
      <c r="I106" s="19" t="s">
        <v>259</v>
      </c>
      <c r="J106" s="19" t="s">
        <v>259</v>
      </c>
      <c r="K106" s="19" t="s">
        <v>259</v>
      </c>
      <c r="L106" s="19" t="s">
        <v>259</v>
      </c>
      <c r="M106" s="19" t="s">
        <v>259</v>
      </c>
      <c r="N106" s="19" t="s">
        <v>259</v>
      </c>
      <c r="O106" s="19" t="s">
        <v>259</v>
      </c>
      <c r="P106" s="19" t="s">
        <v>259</v>
      </c>
      <c r="Q106" s="19" t="s">
        <v>259</v>
      </c>
      <c r="R106" s="19" t="s">
        <v>259</v>
      </c>
      <c r="S106" s="19" t="s">
        <v>259</v>
      </c>
      <c r="T106" s="19" t="s">
        <v>259</v>
      </c>
      <c r="U106" s="19" t="s">
        <v>259</v>
      </c>
      <c r="V106" s="19" t="s">
        <v>259</v>
      </c>
    </row>
    <row r="107" spans="1:22" s="644" customFormat="1" ht="12.75" hidden="1" x14ac:dyDescent="0.2">
      <c r="A107" s="16" t="s">
        <v>248</v>
      </c>
      <c r="B107" s="16"/>
      <c r="C107" s="16"/>
      <c r="D107" s="16"/>
      <c r="E107" s="16"/>
      <c r="F107" s="16"/>
      <c r="G107" s="16"/>
      <c r="H107" s="16"/>
      <c r="I107" s="16"/>
      <c r="J107" s="16"/>
      <c r="K107" s="16"/>
      <c r="L107" s="16"/>
      <c r="M107" s="16"/>
      <c r="N107" s="16"/>
      <c r="O107" s="16" t="s">
        <v>613</v>
      </c>
      <c r="P107" s="16"/>
      <c r="Q107" s="166"/>
      <c r="R107" s="16"/>
      <c r="S107" s="16"/>
      <c r="T107" s="16"/>
      <c r="U107" s="16"/>
      <c r="V107" s="16"/>
    </row>
  </sheetData>
  <sheetProtection sheet="1" objects="1" scenarios="1" formatCells="0" formatColumns="0" formatRows="0"/>
  <mergeCells count="121">
    <mergeCell ref="D17:M17"/>
    <mergeCell ref="D16:M16"/>
    <mergeCell ref="E72:F72"/>
    <mergeCell ref="H72:I72"/>
    <mergeCell ref="E66:F66"/>
    <mergeCell ref="H66:I66"/>
    <mergeCell ref="E67:F67"/>
    <mergeCell ref="H67:I67"/>
    <mergeCell ref="E68:F68"/>
    <mergeCell ref="H68:I68"/>
    <mergeCell ref="E70:F70"/>
    <mergeCell ref="H70:I70"/>
    <mergeCell ref="E71:F71"/>
    <mergeCell ref="H71:I71"/>
    <mergeCell ref="D57:N57"/>
    <mergeCell ref="E56:H56"/>
    <mergeCell ref="I56:L56"/>
    <mergeCell ref="D37:N37"/>
    <mergeCell ref="E47:N47"/>
    <mergeCell ref="E49:J49"/>
    <mergeCell ref="E51:H51"/>
    <mergeCell ref="I45:L45"/>
    <mergeCell ref="E45:G45"/>
    <mergeCell ref="E44:N44"/>
    <mergeCell ref="H75:I75"/>
    <mergeCell ref="E73:F73"/>
    <mergeCell ref="H73:I73"/>
    <mergeCell ref="E74:F74"/>
    <mergeCell ref="H74:I74"/>
    <mergeCell ref="E78:F78"/>
    <mergeCell ref="H78:I78"/>
    <mergeCell ref="E76:F76"/>
    <mergeCell ref="H76:I76"/>
    <mergeCell ref="E77:F77"/>
    <mergeCell ref="H77:I77"/>
    <mergeCell ref="E43:N43"/>
    <mergeCell ref="I53:L53"/>
    <mergeCell ref="I54:L54"/>
    <mergeCell ref="I55:L55"/>
    <mergeCell ref="E53:H53"/>
    <mergeCell ref="I51:L51"/>
    <mergeCell ref="I52:L52"/>
    <mergeCell ref="E52:H52"/>
    <mergeCell ref="E54:H54"/>
    <mergeCell ref="E55:H55"/>
    <mergeCell ref="I101:L101"/>
    <mergeCell ref="I102:L102"/>
    <mergeCell ref="I103:L103"/>
    <mergeCell ref="I88:L88"/>
    <mergeCell ref="I89:L89"/>
    <mergeCell ref="I90:L90"/>
    <mergeCell ref="I92:L92"/>
    <mergeCell ref="I93:L93"/>
    <mergeCell ref="I94:L94"/>
    <mergeCell ref="I96:L96"/>
    <mergeCell ref="I97:L97"/>
    <mergeCell ref="I98:L98"/>
    <mergeCell ref="I99:L99"/>
    <mergeCell ref="E84:L84"/>
    <mergeCell ref="E85:L85"/>
    <mergeCell ref="D82:N82"/>
    <mergeCell ref="I87:L87"/>
    <mergeCell ref="E58:N58"/>
    <mergeCell ref="D60:N60"/>
    <mergeCell ref="E63:F63"/>
    <mergeCell ref="E69:F69"/>
    <mergeCell ref="E79:F79"/>
    <mergeCell ref="E80:F80"/>
    <mergeCell ref="H61:I61"/>
    <mergeCell ref="H62:I62"/>
    <mergeCell ref="H63:I63"/>
    <mergeCell ref="H69:I69"/>
    <mergeCell ref="H79:I79"/>
    <mergeCell ref="H80:I80"/>
    <mergeCell ref="E59:N59"/>
    <mergeCell ref="E61:F61"/>
    <mergeCell ref="E62:F62"/>
    <mergeCell ref="E64:F64"/>
    <mergeCell ref="H64:I64"/>
    <mergeCell ref="E65:F65"/>
    <mergeCell ref="H65:I65"/>
    <mergeCell ref="E75:F75"/>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D8:N8"/>
    <mergeCell ref="D6:N6"/>
    <mergeCell ref="D23:N23"/>
    <mergeCell ref="D11:M11"/>
    <mergeCell ref="D12:M12"/>
    <mergeCell ref="D13:M13"/>
    <mergeCell ref="D21:N21"/>
    <mergeCell ref="E42:H42"/>
    <mergeCell ref="E41:H41"/>
    <mergeCell ref="I41:L41"/>
    <mergeCell ref="I42:L42"/>
    <mergeCell ref="E25:H25"/>
    <mergeCell ref="I25:L25"/>
    <mergeCell ref="E31:H31"/>
    <mergeCell ref="I31:L31"/>
    <mergeCell ref="I29:J29"/>
    <mergeCell ref="K29:L29"/>
    <mergeCell ref="I27:L27"/>
    <mergeCell ref="E27:H27"/>
    <mergeCell ref="E29:H29"/>
    <mergeCell ref="E35:N35"/>
    <mergeCell ref="E34:N34"/>
    <mergeCell ref="D36:N36"/>
    <mergeCell ref="D15:M15"/>
  </mergeCells>
  <conditionalFormatting sqref="L33">
    <cfRule type="expression" dxfId="192" priority="4">
      <formula>$P$33</formula>
    </cfRule>
  </conditionalFormatting>
  <conditionalFormatting sqref="E62:N80">
    <cfRule type="expression" dxfId="191" priority="19584">
      <formula>$P$62</formula>
    </cfRule>
  </conditionalFormatting>
  <conditionalFormatting sqref="E65:E78">
    <cfRule type="expression" dxfId="190" priority="1">
      <formula>$P$62</formula>
    </cfRule>
  </conditionalFormatting>
  <dataValidations count="4">
    <dataValidation type="list" allowBlank="1" showInputMessage="1" showErrorMessage="1" sqref="I56:L56 I27:L27 N62:N80">
      <formula1>EUconst_MSlist</formula1>
    </dataValidation>
    <dataValidation type="list" allowBlank="1" showInputMessage="1" showErrorMessage="1" sqref="D13">
      <formula1>EUconst_ConfirmAllowUseOfData</formula1>
    </dataValidation>
    <dataValidation type="list" allowBlank="1" showInputMessage="1" showErrorMessage="1" sqref="L33">
      <formula1>Euconst_TrueFalse</formula1>
    </dataValidation>
    <dataValidation type="list" allowBlank="1" showInputMessage="1" showErrorMessage="1" sqref="D17:M17">
      <formula1>EUconst_ConfirmHistoricalEmissions</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6" tint="0.39997558519241921"/>
  </sheetPr>
  <dimension ref="A1:X95"/>
  <sheetViews>
    <sheetView zoomScaleNormal="100" workbookViewId="0">
      <pane ySplit="4" topLeftCell="A5" activePane="bottomLeft" state="frozen"/>
      <selection pane="bottomLeft" activeCell="B2" sqref="B2:D4"/>
    </sheetView>
  </sheetViews>
  <sheetFormatPr defaultColWidth="11.42578125" defaultRowHeight="14.25" x14ac:dyDescent="0.2"/>
  <cols>
    <col min="1" max="1" width="5.7109375" style="149" hidden="1" customWidth="1"/>
    <col min="2" max="4" width="5.7109375" style="30" customWidth="1"/>
    <col min="5" max="14" width="12.7109375" style="30" customWidth="1"/>
    <col min="15" max="15" width="5.7109375" style="30" customWidth="1"/>
    <col min="16" max="23" width="11.42578125" style="166" hidden="1" customWidth="1"/>
    <col min="24" max="16384" width="11.42578125" style="343"/>
  </cols>
  <sheetData>
    <row r="1" spans="1:24" ht="15" hidden="1" thickBot="1" x14ac:dyDescent="0.25">
      <c r="A1" s="149" t="s">
        <v>248</v>
      </c>
      <c r="B1" s="16"/>
      <c r="C1" s="16"/>
      <c r="D1" s="16"/>
      <c r="E1" s="16"/>
      <c r="F1" s="16"/>
      <c r="G1" s="16"/>
      <c r="H1" s="16"/>
      <c r="I1" s="16"/>
      <c r="J1" s="16"/>
      <c r="K1" s="16"/>
      <c r="L1" s="16"/>
      <c r="M1" s="16"/>
      <c r="N1" s="16"/>
      <c r="O1" s="16"/>
      <c r="P1" s="166" t="s">
        <v>248</v>
      </c>
      <c r="Q1" s="166" t="s">
        <v>248</v>
      </c>
      <c r="R1" s="166" t="s">
        <v>248</v>
      </c>
      <c r="S1" s="166" t="s">
        <v>248</v>
      </c>
      <c r="T1" s="166" t="s">
        <v>248</v>
      </c>
      <c r="U1" s="166" t="s">
        <v>248</v>
      </c>
      <c r="V1" s="166" t="s">
        <v>248</v>
      </c>
      <c r="W1" s="166" t="s">
        <v>248</v>
      </c>
    </row>
    <row r="2" spans="1:24" ht="15" customHeight="1" thickBot="1" x14ac:dyDescent="0.25">
      <c r="A2" s="16"/>
      <c r="B2" s="973" t="str">
        <f>Translations!$B$131</f>
        <v xml:space="preserve">C. 
 InstDescription
</v>
      </c>
      <c r="C2" s="974"/>
      <c r="D2" s="975"/>
      <c r="E2" s="191" t="str">
        <f>Translations!$B$2</f>
        <v>Навигационна зона:</v>
      </c>
      <c r="F2" s="190"/>
      <c r="G2" s="892" t="str">
        <f>Translations!$B$14</f>
        <v>Съдържание</v>
      </c>
      <c r="H2" s="889"/>
      <c r="I2" s="907" t="str">
        <f ca="1">HYPERLINK("#"&amp;INDEX(a_Contents!$P$4:$P$53,MATCH(INDEX(a_Contents!$T$4:$T$53,MATCH($S$2,a_Contents!$Q$4:$Q$53,0))-1,a_Contents!$T$4:$T$53,0)),EUconst_PreviousSheet)</f>
        <v>Предишен лист</v>
      </c>
      <c r="J2" s="908"/>
      <c r="K2" s="907" t="str">
        <f ca="1">HYPERLINK("#"&amp;INDEX(a_Contents!$P$4:$P$53,MATCH(INDEX(a_Contents!$T$4:$T$53,MATCH($S$2,a_Contents!$Q$4:$Q$53,0))+1,a_Contents!$T$4:$T$53,0)),EUconst_NextSheet)</f>
        <v>Следващ лист</v>
      </c>
      <c r="L2" s="908"/>
      <c r="M2" s="909" t="str">
        <f ca="1">HYPERLINK("#"&amp;a_Contents!$P$39,INDIRECT(a_Contents!$P$39))</f>
        <v>РЕЗЮМЕ</v>
      </c>
      <c r="N2" s="909"/>
      <c r="O2" s="17"/>
      <c r="P2" s="169" t="s">
        <v>250</v>
      </c>
      <c r="Q2" s="286" t="str">
        <f>ADDRESS(ROW($B$6),COLUMN($B$6)) &amp; ":" &amp; ADDRESS(MATCH("PRINT",$O:$O,0),COLUMN($O$6))</f>
        <v>$B$6:$O$66</v>
      </c>
      <c r="R2" s="169" t="s">
        <v>612</v>
      </c>
      <c r="S2" s="287" t="str">
        <f ca="1">IF(ISERROR(CELL("filename",T2)),"C_InstallationDescription",MID(CELL("filename",T2),FIND("]",CELL("filename",T2))+1,1024))</f>
        <v>C_InstallationDescription</v>
      </c>
    </row>
    <row r="3" spans="1:24" ht="13.5" thickBot="1" x14ac:dyDescent="0.25">
      <c r="A3" s="16"/>
      <c r="B3" s="976"/>
      <c r="C3" s="977"/>
      <c r="D3" s="978"/>
      <c r="E3" s="889"/>
      <c r="F3" s="889"/>
      <c r="G3" s="1006" t="str">
        <f>IFERROR(HYPERLINK("#"&amp;ADDRESS(ROW($A$1)+MATCH(P3,$A:$A,0)-1,3),INDEX($P:$P,MATCH(P3,$A:$A,0))),"")</f>
        <v>Подинсталации на продуктови показатели</v>
      </c>
      <c r="H3" s="1007"/>
      <c r="I3" s="1007" t="str">
        <f>IFERROR(HYPERLINK("#"&amp;ADDRESS(ROW($A$1)+MATCH(R3,$A:$A,0)-1,3),INDEX($P:$P,MATCH(R3,$A:$A,0))),"")</f>
        <v>"Fall-back" подинсталации</v>
      </c>
      <c r="J3" s="1007"/>
      <c r="K3" s="1007" t="str">
        <f>IFERROR(HYPERLINK("#"&amp;ADDRESS(ROW($A$1)+MATCH(T3,$A:$A,0)-1,3),INDEX($P:$P,MATCH(T3,$A:$A,0))),"")</f>
        <v>Други процеси</v>
      </c>
      <c r="L3" s="1007"/>
      <c r="M3" s="1008" t="str">
        <f>IFERROR(HYPERLINK("#"&amp;ADDRESS(ROW($A$1)+MATCH(V3,$A:$A,0)-1,3),INDEX($P:$P,MATCH(V3,$A:$A,0))),"")</f>
        <v/>
      </c>
      <c r="N3" s="1008"/>
      <c r="O3" s="17"/>
      <c r="P3" s="289">
        <v>1</v>
      </c>
      <c r="Q3" s="290"/>
      <c r="R3" s="290">
        <v>2</v>
      </c>
      <c r="S3" s="290"/>
      <c r="T3" s="290">
        <v>3</v>
      </c>
      <c r="U3" s="290"/>
      <c r="V3" s="291">
        <v>4</v>
      </c>
    </row>
    <row r="4" spans="1:24" ht="13.5" thickBot="1" x14ac:dyDescent="0.25">
      <c r="A4" s="16"/>
      <c r="B4" s="979"/>
      <c r="C4" s="980"/>
      <c r="D4" s="981"/>
      <c r="E4" s="889"/>
      <c r="F4" s="889"/>
      <c r="G4" s="1009" t="str">
        <f>IFERROR(HYPERLINK("#"&amp;ADDRESS(ROW($A$1)+MATCH(P4,$A:$A,0)-1,3),INDEX($P:$P,MATCH(P4,$A:$A,0))),"")</f>
        <v/>
      </c>
      <c r="H4" s="1010"/>
      <c r="I4" s="1010" t="str">
        <f>IFERROR(HYPERLINK("#"&amp;ADDRESS(ROW($A$1)+MATCH(R4,$A:$A,0)-1,3),INDEX($P:$P,MATCH(R4,$A:$A,0))),"")</f>
        <v/>
      </c>
      <c r="J4" s="1010"/>
      <c r="K4" s="1010" t="str">
        <f>IFERROR(HYPERLINK("#"&amp;ADDRESS(ROW($A$1)+MATCH(T4,$A:$A,0)-1,3),INDEX($P:$P,MATCH(T4,$A:$A,0))),"")</f>
        <v/>
      </c>
      <c r="L4" s="1010"/>
      <c r="M4" s="1011" t="str">
        <f>IFERROR(HYPERLINK("#"&amp;ADDRESS(ROW($A$1)+MATCH(V4,$A:$A,0)-1,3),INDEX($P:$P,MATCH(V4,$A:$A,0))),"")</f>
        <v/>
      </c>
      <c r="N4" s="1010"/>
      <c r="O4" s="17"/>
      <c r="P4" s="292">
        <v>5</v>
      </c>
      <c r="Q4" s="293"/>
      <c r="R4" s="293">
        <v>6</v>
      </c>
      <c r="S4" s="293"/>
      <c r="T4" s="293">
        <v>7</v>
      </c>
      <c r="U4" s="293"/>
      <c r="V4" s="294">
        <v>8</v>
      </c>
    </row>
    <row r="5" spans="1:24" ht="12.75" customHeight="1" x14ac:dyDescent="0.2">
      <c r="A5" s="16"/>
      <c r="O5" s="17"/>
    </row>
    <row r="6" spans="1:24" ht="18" x14ac:dyDescent="0.2">
      <c r="A6" s="301" t="s">
        <v>636</v>
      </c>
      <c r="C6" s="2" t="s">
        <v>245</v>
      </c>
      <c r="D6" s="983" t="str">
        <f>Translations!$B$132</f>
        <v>ОПИСАНИЕ НА ИНСТАЛАЦИЯТА</v>
      </c>
      <c r="E6" s="983"/>
      <c r="F6" s="983"/>
      <c r="G6" s="983"/>
      <c r="H6" s="983"/>
      <c r="I6" s="983"/>
      <c r="J6" s="983"/>
      <c r="K6" s="983"/>
      <c r="L6" s="983"/>
      <c r="M6" s="983"/>
      <c r="N6" s="983"/>
    </row>
    <row r="7" spans="1:24" ht="12.75" customHeight="1" x14ac:dyDescent="0.2"/>
    <row r="8" spans="1:24" s="370" customFormat="1" ht="16.5" customHeight="1" x14ac:dyDescent="0.25">
      <c r="A8" s="170"/>
      <c r="B8" s="120"/>
      <c r="C8" s="415" t="s">
        <v>113</v>
      </c>
      <c r="D8" s="1072" t="str">
        <f>Translations!$B$133</f>
        <v>Списък на подинсталациите</v>
      </c>
      <c r="E8" s="1072"/>
      <c r="F8" s="1072"/>
      <c r="G8" s="1072"/>
      <c r="H8" s="1072"/>
      <c r="I8" s="1072"/>
      <c r="J8" s="1072"/>
      <c r="K8" s="1072"/>
      <c r="L8" s="1072"/>
      <c r="M8" s="1072"/>
      <c r="N8" s="1072"/>
      <c r="O8" s="120"/>
      <c r="P8" s="169"/>
      <c r="Q8" s="169"/>
      <c r="R8" s="169"/>
      <c r="S8" s="169"/>
      <c r="T8" s="169"/>
      <c r="U8" s="169"/>
      <c r="V8" s="169"/>
      <c r="W8" s="169"/>
    </row>
    <row r="9" spans="1:24" ht="5.0999999999999996" customHeight="1" x14ac:dyDescent="0.2"/>
    <row r="10" spans="1:24" ht="15" customHeight="1" x14ac:dyDescent="0.2">
      <c r="A10" s="402">
        <f>C10</f>
        <v>1</v>
      </c>
      <c r="C10" s="133">
        <v>1</v>
      </c>
      <c r="D10" s="984" t="str">
        <f>Translations!$B$134</f>
        <v>Подинсталации на продуктови показатели</v>
      </c>
      <c r="E10" s="984"/>
      <c r="F10" s="984"/>
      <c r="G10" s="984"/>
      <c r="H10" s="984"/>
      <c r="I10" s="984"/>
      <c r="J10" s="984"/>
      <c r="K10" s="984"/>
      <c r="L10" s="984"/>
      <c r="M10" s="984"/>
      <c r="N10" s="984"/>
      <c r="P10" s="175" t="str">
        <f>Translations!$B$135</f>
        <v>Подинсталации на продуктови показатели</v>
      </c>
    </row>
    <row r="11" spans="1:24" ht="5.0999999999999996" customHeight="1" x14ac:dyDescent="0.2">
      <c r="D11" s="1005"/>
      <c r="E11" s="1005"/>
      <c r="F11" s="1005"/>
      <c r="G11" s="1005"/>
      <c r="H11" s="1005"/>
      <c r="I11" s="1005"/>
      <c r="J11" s="1005"/>
      <c r="K11" s="1005"/>
      <c r="L11" s="1005"/>
      <c r="M11" s="1005"/>
      <c r="N11" s="1005"/>
    </row>
    <row r="12" spans="1:24" s="644" customFormat="1" ht="12.75" customHeight="1" x14ac:dyDescent="0.2">
      <c r="A12" s="19"/>
      <c r="B12" s="30"/>
      <c r="C12" s="30"/>
      <c r="D12" s="1042" t="str">
        <f>Translations!$B$136</f>
        <v>Моля, изберете тук всички съответни подинсталации на продуктови показатели, които съответстват на предоставените в доклада за базовите данни.</v>
      </c>
      <c r="E12" s="1043"/>
      <c r="F12" s="1043"/>
      <c r="G12" s="1043"/>
      <c r="H12" s="1043"/>
      <c r="I12" s="1043"/>
      <c r="J12" s="1043"/>
      <c r="K12" s="1043"/>
      <c r="L12" s="1043"/>
      <c r="M12" s="1043"/>
      <c r="N12" s="1043"/>
      <c r="O12" s="30"/>
      <c r="P12" s="16"/>
      <c r="Q12" s="16"/>
      <c r="R12" s="16"/>
      <c r="S12" s="16"/>
      <c r="T12" s="166"/>
      <c r="U12" s="166"/>
      <c r="V12" s="166"/>
      <c r="W12" s="166"/>
      <c r="X12" s="343"/>
    </row>
    <row r="13" spans="1:24" s="644" customFormat="1" ht="12.75" customHeight="1" x14ac:dyDescent="0.2">
      <c r="A13" s="19"/>
      <c r="B13" s="30"/>
      <c r="C13" s="30"/>
      <c r="D13" s="1042" t="str">
        <f>Translations!$B$137</f>
        <v>Моля, посочете тук и всички подинсталации, които се планира да започнат да функционират след подаването на CNP.</v>
      </c>
      <c r="E13" s="1043"/>
      <c r="F13" s="1043"/>
      <c r="G13" s="1043"/>
      <c r="H13" s="1043"/>
      <c r="I13" s="1043"/>
      <c r="J13" s="1043"/>
      <c r="K13" s="1043"/>
      <c r="L13" s="1043"/>
      <c r="M13" s="1043"/>
      <c r="N13" s="1043"/>
      <c r="O13" s="30"/>
      <c r="P13" s="16"/>
      <c r="Q13" s="16"/>
      <c r="R13" s="16"/>
      <c r="S13" s="16"/>
      <c r="T13" s="166"/>
      <c r="U13" s="166"/>
      <c r="V13" s="166"/>
      <c r="W13" s="166"/>
      <c r="X13" s="343"/>
    </row>
    <row r="14" spans="1:24" s="644" customFormat="1" ht="25.5" customHeight="1" x14ac:dyDescent="0.2">
      <c r="A14" s="19"/>
      <c r="B14" s="30"/>
      <c r="C14" s="30"/>
      <c r="D14" s="1042" t="str">
        <f>Translations!$B$138</f>
        <v>Когато се планира подинсталацията да започне да функционира или да прекрати дейността си след подаването на CNP, моля, изберете съответния период от падащия списък. В случай че не са направени никакви вписвания, се приема, че подинсталацията вече съществува и ще продължи да функционира поне до 2050 г.</v>
      </c>
      <c r="E14" s="1043"/>
      <c r="F14" s="1043"/>
      <c r="G14" s="1043"/>
      <c r="H14" s="1043"/>
      <c r="I14" s="1043"/>
      <c r="J14" s="1043"/>
      <c r="K14" s="1043"/>
      <c r="L14" s="1043"/>
      <c r="M14" s="1043"/>
      <c r="N14" s="1043"/>
      <c r="O14" s="30"/>
      <c r="P14" s="16"/>
      <c r="Q14" s="16"/>
      <c r="R14" s="16"/>
      <c r="S14" s="16"/>
      <c r="T14" s="166"/>
      <c r="U14" s="166"/>
      <c r="V14" s="166"/>
      <c r="W14" s="166"/>
      <c r="X14" s="343"/>
    </row>
    <row r="15" spans="1:24" ht="5.0999999999999996" customHeight="1" x14ac:dyDescent="0.2">
      <c r="D15" s="1005"/>
      <c r="E15" s="1005"/>
      <c r="F15" s="1005"/>
      <c r="G15" s="1005"/>
      <c r="H15" s="1005"/>
      <c r="I15" s="1005"/>
      <c r="J15" s="1005"/>
      <c r="K15" s="1005"/>
      <c r="L15" s="1005"/>
      <c r="M15" s="1005"/>
      <c r="N15" s="1005"/>
    </row>
    <row r="16" spans="1:24" ht="12.75" customHeight="1" thickBot="1" x14ac:dyDescent="0.25">
      <c r="D16" s="262" t="str">
        <f>Translations!$B$110</f>
        <v>Не.</v>
      </c>
      <c r="E16" s="1069" t="str">
        <f>Translations!$B$139</f>
        <v>Вид на продукта</v>
      </c>
      <c r="F16" s="1073"/>
      <c r="G16" s="1073"/>
      <c r="H16" s="1073"/>
      <c r="I16" s="1074"/>
      <c r="J16" s="302" t="str">
        <f>Translations!$B$140</f>
        <v>Започване на</v>
      </c>
      <c r="K16" s="646" t="str">
        <f>Translations!$B$141</f>
        <v>Прекратяване?</v>
      </c>
      <c r="L16" s="649" t="str">
        <f>Translations!$B$142</f>
        <v>CL е изложен?</v>
      </c>
      <c r="M16" s="648" t="str">
        <f>Translations!$B$143</f>
        <v>CBAM?</v>
      </c>
      <c r="N16" s="302" t="str">
        <f xml:space="preserve"> EUconst_Unit</f>
        <v>Единица</v>
      </c>
      <c r="R16" s="22" t="s">
        <v>197</v>
      </c>
      <c r="S16" s="22" t="s">
        <v>198</v>
      </c>
      <c r="U16" s="275"/>
      <c r="V16" s="561" t="str">
        <f>Translations!$B$140</f>
        <v>Започване на</v>
      </c>
      <c r="W16" s="561" t="str">
        <f>Translations!$B$141</f>
        <v>Прекратяване?</v>
      </c>
    </row>
    <row r="17" spans="1:24" ht="12.75" customHeight="1" x14ac:dyDescent="0.2">
      <c r="D17" s="6">
        <v>1</v>
      </c>
      <c r="E17" s="1075"/>
      <c r="F17" s="1076"/>
      <c r="G17" s="1076"/>
      <c r="H17" s="1076"/>
      <c r="I17" s="1077"/>
      <c r="J17" s="576"/>
      <c r="K17" s="607"/>
      <c r="L17" s="186" t="str">
        <f t="shared" ref="L17:L26" si="0">IF(R17=Euconst_NA,"",INDEX(EUconst_BMlistCLstatus,R17))</f>
        <v/>
      </c>
      <c r="M17" s="357" t="str">
        <f t="shared" ref="M17:M26" si="1">IF(E17="","",INDEX(EUconst_BMlistCBAMstatus,MATCH($E17,EUconst_BMlistNames,0)))</f>
        <v/>
      </c>
      <c r="N17" s="371" t="str">
        <f t="shared" ref="N17:N26" si="2">IF(E17="","",INDEX(EUconst_BMlistUnits,MATCH($E17,EUconst_BMlistNames,0)))</f>
        <v/>
      </c>
      <c r="P17" s="175" t="str">
        <f t="shared" ref="P17:P26" si="3">EUconst_StartRow&amp;E17</f>
        <v>Start_</v>
      </c>
      <c r="Q17" s="175" t="str">
        <f t="shared" ref="Q17:Q26" si="4">EUconst_CessationRow&amp;E17</f>
        <v>Cessation_</v>
      </c>
      <c r="R17" s="23" t="str">
        <f t="shared" ref="R17:R26" si="5">IF(ISBLANK($E17),Euconst_NA,MATCH($E17,EUconst_BMlistNames,0))</f>
        <v>N.A.</v>
      </c>
      <c r="S17" s="24" t="str">
        <f>IF(E17="","",1)</f>
        <v/>
      </c>
      <c r="T17" s="276"/>
      <c r="U17" s="134"/>
      <c r="V17" s="419" t="str">
        <f t="shared" ref="V17:V26" si="6">IF($E17="","",IF(J17="",INDEX(EUconst_SubinstallationStart,1),J17))</f>
        <v/>
      </c>
      <c r="W17" s="419" t="str">
        <f t="shared" ref="W17:W26" si="7">IF($E17="","",IF(K17="",INDEX(EUconst_SubinstallationCessation,1),K17))</f>
        <v/>
      </c>
    </row>
    <row r="18" spans="1:24" ht="12.75" customHeight="1" x14ac:dyDescent="0.2">
      <c r="D18" s="5">
        <v>2</v>
      </c>
      <c r="E18" s="1053"/>
      <c r="F18" s="1054"/>
      <c r="G18" s="1054"/>
      <c r="H18" s="1054"/>
      <c r="I18" s="1055"/>
      <c r="J18" s="578"/>
      <c r="K18" s="608"/>
      <c r="L18" s="187" t="str">
        <f t="shared" si="0"/>
        <v/>
      </c>
      <c r="M18" s="358" t="str">
        <f t="shared" si="1"/>
        <v/>
      </c>
      <c r="N18" s="372" t="str">
        <f t="shared" si="2"/>
        <v/>
      </c>
      <c r="P18" s="175" t="str">
        <f t="shared" si="3"/>
        <v>Start_</v>
      </c>
      <c r="Q18" s="175" t="str">
        <f t="shared" si="4"/>
        <v>Cessation_</v>
      </c>
      <c r="R18" s="23" t="str">
        <f t="shared" si="5"/>
        <v>N.A.</v>
      </c>
      <c r="S18" s="25" t="str">
        <f>IF(ISNUMBER(R18),COUNT(R$17:R18),"")</f>
        <v/>
      </c>
      <c r="T18" s="276"/>
      <c r="U18" s="134"/>
      <c r="V18" s="419" t="str">
        <f t="shared" si="6"/>
        <v/>
      </c>
      <c r="W18" s="419" t="str">
        <f t="shared" si="7"/>
        <v/>
      </c>
    </row>
    <row r="19" spans="1:24" ht="12.75" customHeight="1" x14ac:dyDescent="0.2">
      <c r="D19" s="5">
        <v>3</v>
      </c>
      <c r="E19" s="1053"/>
      <c r="F19" s="1054"/>
      <c r="G19" s="1054"/>
      <c r="H19" s="1054"/>
      <c r="I19" s="1055"/>
      <c r="J19" s="578"/>
      <c r="K19" s="608"/>
      <c r="L19" s="187" t="str">
        <f t="shared" si="0"/>
        <v/>
      </c>
      <c r="M19" s="358" t="str">
        <f t="shared" si="1"/>
        <v/>
      </c>
      <c r="N19" s="372" t="str">
        <f t="shared" si="2"/>
        <v/>
      </c>
      <c r="P19" s="175" t="str">
        <f t="shared" si="3"/>
        <v>Start_</v>
      </c>
      <c r="Q19" s="175" t="str">
        <f t="shared" si="4"/>
        <v>Cessation_</v>
      </c>
      <c r="R19" s="23" t="str">
        <f t="shared" si="5"/>
        <v>N.A.</v>
      </c>
      <c r="S19" s="25" t="str">
        <f>IF(ISNUMBER(R19),COUNT(R$17:R19),"")</f>
        <v/>
      </c>
      <c r="T19" s="276"/>
      <c r="U19" s="134"/>
      <c r="V19" s="419" t="str">
        <f t="shared" si="6"/>
        <v/>
      </c>
      <c r="W19" s="419" t="str">
        <f t="shared" si="7"/>
        <v/>
      </c>
    </row>
    <row r="20" spans="1:24" ht="12.75" customHeight="1" x14ac:dyDescent="0.2">
      <c r="D20" s="5">
        <v>4</v>
      </c>
      <c r="E20" s="1053"/>
      <c r="F20" s="1054"/>
      <c r="G20" s="1054"/>
      <c r="H20" s="1054"/>
      <c r="I20" s="1055"/>
      <c r="J20" s="578"/>
      <c r="K20" s="608"/>
      <c r="L20" s="187" t="str">
        <f t="shared" si="0"/>
        <v/>
      </c>
      <c r="M20" s="358" t="str">
        <f t="shared" si="1"/>
        <v/>
      </c>
      <c r="N20" s="372" t="str">
        <f t="shared" si="2"/>
        <v/>
      </c>
      <c r="P20" s="175" t="str">
        <f t="shared" si="3"/>
        <v>Start_</v>
      </c>
      <c r="Q20" s="175" t="str">
        <f t="shared" si="4"/>
        <v>Cessation_</v>
      </c>
      <c r="R20" s="23" t="str">
        <f t="shared" si="5"/>
        <v>N.A.</v>
      </c>
      <c r="S20" s="25" t="str">
        <f>IF(ISNUMBER(R20),COUNT(R$17:R20),"")</f>
        <v/>
      </c>
      <c r="T20" s="276"/>
      <c r="U20" s="134"/>
      <c r="V20" s="419" t="str">
        <f t="shared" si="6"/>
        <v/>
      </c>
      <c r="W20" s="419" t="str">
        <f t="shared" si="7"/>
        <v/>
      </c>
    </row>
    <row r="21" spans="1:24" ht="12.75" customHeight="1" x14ac:dyDescent="0.2">
      <c r="D21" s="5">
        <v>5</v>
      </c>
      <c r="E21" s="1053"/>
      <c r="F21" s="1054"/>
      <c r="G21" s="1054"/>
      <c r="H21" s="1054"/>
      <c r="I21" s="1055"/>
      <c r="J21" s="578"/>
      <c r="K21" s="608"/>
      <c r="L21" s="187" t="str">
        <f t="shared" si="0"/>
        <v/>
      </c>
      <c r="M21" s="358" t="str">
        <f t="shared" si="1"/>
        <v/>
      </c>
      <c r="N21" s="372" t="str">
        <f t="shared" si="2"/>
        <v/>
      </c>
      <c r="P21" s="175" t="str">
        <f t="shared" si="3"/>
        <v>Start_</v>
      </c>
      <c r="Q21" s="175" t="str">
        <f t="shared" si="4"/>
        <v>Cessation_</v>
      </c>
      <c r="R21" s="23" t="str">
        <f t="shared" si="5"/>
        <v>N.A.</v>
      </c>
      <c r="S21" s="25" t="str">
        <f>IF(ISNUMBER(R21),COUNT(R$17:R21),"")</f>
        <v/>
      </c>
      <c r="T21" s="276"/>
      <c r="U21" s="134"/>
      <c r="V21" s="419" t="str">
        <f t="shared" si="6"/>
        <v/>
      </c>
      <c r="W21" s="419" t="str">
        <f t="shared" si="7"/>
        <v/>
      </c>
    </row>
    <row r="22" spans="1:24" ht="12.75" customHeight="1" x14ac:dyDescent="0.2">
      <c r="D22" s="5">
        <v>6</v>
      </c>
      <c r="E22" s="1053"/>
      <c r="F22" s="1054"/>
      <c r="G22" s="1054"/>
      <c r="H22" s="1054"/>
      <c r="I22" s="1055"/>
      <c r="J22" s="578"/>
      <c r="K22" s="608"/>
      <c r="L22" s="187" t="str">
        <f t="shared" si="0"/>
        <v/>
      </c>
      <c r="M22" s="358" t="str">
        <f t="shared" si="1"/>
        <v/>
      </c>
      <c r="N22" s="372" t="str">
        <f t="shared" si="2"/>
        <v/>
      </c>
      <c r="P22" s="175" t="str">
        <f t="shared" si="3"/>
        <v>Start_</v>
      </c>
      <c r="Q22" s="175" t="str">
        <f t="shared" si="4"/>
        <v>Cessation_</v>
      </c>
      <c r="R22" s="23" t="str">
        <f t="shared" si="5"/>
        <v>N.A.</v>
      </c>
      <c r="S22" s="25" t="str">
        <f>IF(ISNUMBER(R22),COUNT(R$17:R22),"")</f>
        <v/>
      </c>
      <c r="T22" s="276"/>
      <c r="U22" s="134"/>
      <c r="V22" s="419" t="str">
        <f t="shared" si="6"/>
        <v/>
      </c>
      <c r="W22" s="419" t="str">
        <f t="shared" si="7"/>
        <v/>
      </c>
    </row>
    <row r="23" spans="1:24" ht="12.75" customHeight="1" x14ac:dyDescent="0.2">
      <c r="D23" s="5">
        <v>7</v>
      </c>
      <c r="E23" s="1053"/>
      <c r="F23" s="1054"/>
      <c r="G23" s="1054"/>
      <c r="H23" s="1054"/>
      <c r="I23" s="1055"/>
      <c r="J23" s="578"/>
      <c r="K23" s="608"/>
      <c r="L23" s="187" t="str">
        <f t="shared" si="0"/>
        <v/>
      </c>
      <c r="M23" s="358" t="str">
        <f t="shared" si="1"/>
        <v/>
      </c>
      <c r="N23" s="372" t="str">
        <f t="shared" si="2"/>
        <v/>
      </c>
      <c r="P23" s="175" t="str">
        <f t="shared" si="3"/>
        <v>Start_</v>
      </c>
      <c r="Q23" s="175" t="str">
        <f t="shared" si="4"/>
        <v>Cessation_</v>
      </c>
      <c r="R23" s="23" t="str">
        <f t="shared" si="5"/>
        <v>N.A.</v>
      </c>
      <c r="S23" s="25" t="str">
        <f>IF(ISNUMBER(R23),COUNT(R$17:R23),"")</f>
        <v/>
      </c>
      <c r="T23" s="276"/>
      <c r="U23" s="134"/>
      <c r="V23" s="419" t="str">
        <f t="shared" si="6"/>
        <v/>
      </c>
      <c r="W23" s="419" t="str">
        <f t="shared" si="7"/>
        <v/>
      </c>
    </row>
    <row r="24" spans="1:24" ht="12.75" customHeight="1" x14ac:dyDescent="0.2">
      <c r="D24" s="5">
        <v>8</v>
      </c>
      <c r="E24" s="1053"/>
      <c r="F24" s="1054"/>
      <c r="G24" s="1054"/>
      <c r="H24" s="1054"/>
      <c r="I24" s="1055"/>
      <c r="J24" s="578"/>
      <c r="K24" s="608"/>
      <c r="L24" s="187" t="str">
        <f t="shared" si="0"/>
        <v/>
      </c>
      <c r="M24" s="358" t="str">
        <f t="shared" si="1"/>
        <v/>
      </c>
      <c r="N24" s="372" t="str">
        <f t="shared" si="2"/>
        <v/>
      </c>
      <c r="P24" s="175" t="str">
        <f t="shared" si="3"/>
        <v>Start_</v>
      </c>
      <c r="Q24" s="175" t="str">
        <f t="shared" si="4"/>
        <v>Cessation_</v>
      </c>
      <c r="R24" s="23" t="str">
        <f t="shared" si="5"/>
        <v>N.A.</v>
      </c>
      <c r="S24" s="25" t="str">
        <f>IF(ISNUMBER(R24),COUNT(R$17:R24),"")</f>
        <v/>
      </c>
      <c r="T24" s="276"/>
      <c r="U24" s="134"/>
      <c r="V24" s="419" t="str">
        <f t="shared" si="6"/>
        <v/>
      </c>
      <c r="W24" s="419" t="str">
        <f t="shared" si="7"/>
        <v/>
      </c>
    </row>
    <row r="25" spans="1:24" ht="12.75" customHeight="1" x14ac:dyDescent="0.2">
      <c r="D25" s="5">
        <v>9</v>
      </c>
      <c r="E25" s="1053"/>
      <c r="F25" s="1054"/>
      <c r="G25" s="1054"/>
      <c r="H25" s="1054"/>
      <c r="I25" s="1055"/>
      <c r="J25" s="578"/>
      <c r="K25" s="608"/>
      <c r="L25" s="187" t="str">
        <f t="shared" si="0"/>
        <v/>
      </c>
      <c r="M25" s="358" t="str">
        <f t="shared" si="1"/>
        <v/>
      </c>
      <c r="N25" s="372" t="str">
        <f t="shared" si="2"/>
        <v/>
      </c>
      <c r="P25" s="175" t="str">
        <f t="shared" si="3"/>
        <v>Start_</v>
      </c>
      <c r="Q25" s="175" t="str">
        <f t="shared" si="4"/>
        <v>Cessation_</v>
      </c>
      <c r="R25" s="23" t="str">
        <f t="shared" si="5"/>
        <v>N.A.</v>
      </c>
      <c r="S25" s="25" t="str">
        <f>IF(ISNUMBER(R25),COUNT(R$17:R25),"")</f>
        <v/>
      </c>
      <c r="T25" s="276"/>
      <c r="U25" s="134"/>
      <c r="V25" s="419" t="str">
        <f t="shared" si="6"/>
        <v/>
      </c>
      <c r="W25" s="419" t="str">
        <f t="shared" si="7"/>
        <v/>
      </c>
    </row>
    <row r="26" spans="1:24" ht="12.75" customHeight="1" thickBot="1" x14ac:dyDescent="0.25">
      <c r="D26" s="3">
        <v>10</v>
      </c>
      <c r="E26" s="1056"/>
      <c r="F26" s="1057"/>
      <c r="G26" s="1057"/>
      <c r="H26" s="1057"/>
      <c r="I26" s="1058"/>
      <c r="J26" s="580"/>
      <c r="K26" s="609"/>
      <c r="L26" s="188" t="str">
        <f t="shared" si="0"/>
        <v/>
      </c>
      <c r="M26" s="359" t="str">
        <f t="shared" si="1"/>
        <v/>
      </c>
      <c r="N26" s="373" t="str">
        <f t="shared" si="2"/>
        <v/>
      </c>
      <c r="P26" s="175" t="str">
        <f t="shared" si="3"/>
        <v>Start_</v>
      </c>
      <c r="Q26" s="175" t="str">
        <f t="shared" si="4"/>
        <v>Cessation_</v>
      </c>
      <c r="R26" s="23" t="str">
        <f t="shared" si="5"/>
        <v>N.A.</v>
      </c>
      <c r="S26" s="26" t="str">
        <f>IF(ISNUMBER(R26),COUNT(R$17:R26),"")</f>
        <v/>
      </c>
      <c r="T26" s="276"/>
      <c r="U26" s="134"/>
      <c r="V26" s="419" t="str">
        <f t="shared" si="6"/>
        <v/>
      </c>
      <c r="W26" s="419" t="str">
        <f t="shared" si="7"/>
        <v/>
      </c>
    </row>
    <row r="27" spans="1:24" ht="5.0999999999999996" customHeight="1" x14ac:dyDescent="0.2">
      <c r="C27" s="532"/>
      <c r="D27" s="266"/>
      <c r="E27" s="277"/>
      <c r="F27" s="277"/>
      <c r="G27" s="277"/>
      <c r="H27" s="277"/>
      <c r="I27" s="277"/>
      <c r="J27" s="277"/>
      <c r="L27" s="121"/>
      <c r="M27" s="13"/>
      <c r="N27" s="9"/>
      <c r="P27" s="134"/>
      <c r="R27" s="278"/>
      <c r="S27" s="134"/>
      <c r="T27" s="268"/>
    </row>
    <row r="28" spans="1:24" ht="25.5" customHeight="1" x14ac:dyDescent="0.2">
      <c r="C28" s="532"/>
      <c r="D28" s="266"/>
      <c r="E28" s="1041" t="str">
        <f>IF(AND(B_InstallationData!L33=TRUE,COUNTA(E17:E26)),EUconst_DHErrorMessage,"")</f>
        <v/>
      </c>
      <c r="F28" s="1041"/>
      <c r="G28" s="1041"/>
      <c r="H28" s="1041"/>
      <c r="I28" s="1041"/>
      <c r="J28" s="1041"/>
      <c r="K28" s="1041"/>
      <c r="L28" s="1041"/>
      <c r="M28" s="1041"/>
      <c r="N28" s="1041"/>
      <c r="P28" s="134"/>
      <c r="R28" s="278"/>
      <c r="S28" s="134"/>
      <c r="T28" s="268"/>
    </row>
    <row r="29" spans="1:24" ht="12.75" customHeight="1" x14ac:dyDescent="0.2">
      <c r="C29" s="532"/>
      <c r="D29" s="266"/>
      <c r="E29" s="277"/>
      <c r="F29" s="277"/>
      <c r="G29" s="277"/>
      <c r="H29" s="277"/>
      <c r="I29" s="277"/>
      <c r="J29" s="277"/>
      <c r="L29" s="121"/>
      <c r="M29" s="13"/>
      <c r="N29" s="9"/>
      <c r="P29" s="134"/>
      <c r="R29" s="278"/>
      <c r="S29" s="134"/>
      <c r="T29" s="268"/>
    </row>
    <row r="30" spans="1:24" ht="15" customHeight="1" x14ac:dyDescent="0.2">
      <c r="A30" s="402">
        <f>C30</f>
        <v>2</v>
      </c>
      <c r="C30" s="133">
        <v>2</v>
      </c>
      <c r="D30" s="984" t="str">
        <f>Translations!$B$144</f>
        <v>Подинсталации с "fall-back" подходи</v>
      </c>
      <c r="E30" s="984"/>
      <c r="F30" s="984"/>
      <c r="G30" s="984"/>
      <c r="H30" s="984"/>
      <c r="I30" s="984"/>
      <c r="J30" s="984"/>
      <c r="K30" s="984"/>
      <c r="L30" s="984"/>
      <c r="M30" s="984"/>
      <c r="N30" s="984"/>
      <c r="P30" s="175" t="str">
        <f>Translations!$B$145</f>
        <v>"Fall-back" подинсталации</v>
      </c>
      <c r="S30" s="369"/>
      <c r="T30" s="369"/>
    </row>
    <row r="31" spans="1:24" ht="5.0999999999999996" customHeight="1" x14ac:dyDescent="0.2">
      <c r="D31" s="1005"/>
      <c r="E31" s="1005"/>
      <c r="F31" s="1005"/>
      <c r="G31" s="1005"/>
      <c r="H31" s="1005"/>
      <c r="I31" s="1005"/>
      <c r="J31" s="1005"/>
      <c r="K31" s="1005"/>
      <c r="L31" s="1005"/>
      <c r="M31" s="1005"/>
      <c r="N31" s="1005"/>
    </row>
    <row r="32" spans="1:24" s="644" customFormat="1" ht="12.75" customHeight="1" x14ac:dyDescent="0.2">
      <c r="A32" s="19"/>
      <c r="B32" s="30"/>
      <c r="C32" s="30"/>
      <c r="D32" s="1042" t="str">
        <f>Translations!$B$146</f>
        <v>Моля, изберете тук всички съответни подинсталации с "fall-back " подходи, които съответстват на предоставените в доклада за базовите данни.</v>
      </c>
      <c r="E32" s="1043"/>
      <c r="F32" s="1043"/>
      <c r="G32" s="1043"/>
      <c r="H32" s="1043"/>
      <c r="I32" s="1043"/>
      <c r="J32" s="1043"/>
      <c r="K32" s="1043"/>
      <c r="L32" s="1043"/>
      <c r="M32" s="1043"/>
      <c r="N32" s="1043"/>
      <c r="O32" s="30"/>
      <c r="P32" s="166"/>
      <c r="Q32" s="166"/>
      <c r="R32" s="166"/>
      <c r="S32" s="166"/>
      <c r="T32" s="16"/>
      <c r="U32" s="166"/>
      <c r="V32" s="166"/>
      <c r="W32" s="166"/>
      <c r="X32" s="343"/>
    </row>
    <row r="33" spans="1:24" s="644" customFormat="1" ht="12.75" customHeight="1" x14ac:dyDescent="0.2">
      <c r="A33" s="19"/>
      <c r="B33" s="30"/>
      <c r="C33" s="30"/>
      <c r="D33" s="1042" t="str">
        <f>Translations!$B$137</f>
        <v>Моля, посочете тук и всички подинсталации, които се планира да започнат да функционират след подаването на CNP.</v>
      </c>
      <c r="E33" s="1043"/>
      <c r="F33" s="1043"/>
      <c r="G33" s="1043"/>
      <c r="H33" s="1043"/>
      <c r="I33" s="1043"/>
      <c r="J33" s="1043"/>
      <c r="K33" s="1043"/>
      <c r="L33" s="1043"/>
      <c r="M33" s="1043"/>
      <c r="N33" s="1043"/>
      <c r="O33" s="30"/>
      <c r="P33" s="166"/>
      <c r="Q33" s="166"/>
      <c r="R33" s="166"/>
      <c r="S33" s="166"/>
      <c r="T33" s="16"/>
      <c r="U33" s="166"/>
      <c r="V33" s="166"/>
      <c r="W33" s="166"/>
      <c r="X33" s="343"/>
    </row>
    <row r="34" spans="1:24" s="644" customFormat="1" ht="25.5" customHeight="1" x14ac:dyDescent="0.2">
      <c r="A34" s="19"/>
      <c r="B34" s="30"/>
      <c r="C34" s="30"/>
      <c r="D34" s="1042" t="str">
        <f>Translations!$B$138</f>
        <v>Когато се планира подинсталацията да започне да функционира или да прекрати дейността си след подаването на CNP, моля, изберете съответния период от падащия списък. В случай че не са направени никакви вписвания, се приема, че подинсталацията вече съществува и ще продължи да функционира поне до 2050 г.</v>
      </c>
      <c r="E34" s="1043"/>
      <c r="F34" s="1043"/>
      <c r="G34" s="1043"/>
      <c r="H34" s="1043"/>
      <c r="I34" s="1043"/>
      <c r="J34" s="1043"/>
      <c r="K34" s="1043"/>
      <c r="L34" s="1043"/>
      <c r="M34" s="1043"/>
      <c r="N34" s="1043"/>
      <c r="O34" s="30"/>
      <c r="P34" s="16"/>
      <c r="Q34" s="16"/>
      <c r="R34" s="16"/>
      <c r="S34" s="16"/>
      <c r="T34" s="166"/>
      <c r="U34" s="166"/>
      <c r="V34" s="166"/>
      <c r="W34" s="166"/>
      <c r="X34" s="343"/>
    </row>
    <row r="35" spans="1:24" s="644" customFormat="1" ht="25.5" customHeight="1" x14ac:dyDescent="0.2">
      <c r="A35" s="19"/>
      <c r="B35" s="30"/>
      <c r="C35" s="30"/>
      <c r="D35" s="1042" t="str">
        <f>Translations!$B$147</f>
        <v>Съгласно приложението към Регламента за CNP можете да предоставите специфични емисии в следващите листове на този образец по отношение на други единици, различни от единиците по подразбиране за съответната дейност, когато това е по-подходящо. Например, може да искате да предоставите специфичните емисии за подинсталация на топлинен показател за тон (агрегирано) производство, вместо за TJ.</v>
      </c>
      <c r="E35" s="1043"/>
      <c r="F35" s="1043"/>
      <c r="G35" s="1043"/>
      <c r="H35" s="1043"/>
      <c r="I35" s="1043"/>
      <c r="J35" s="1043"/>
      <c r="K35" s="1043"/>
      <c r="L35" s="1043"/>
      <c r="M35" s="1043"/>
      <c r="N35" s="1043"/>
      <c r="O35" s="30"/>
      <c r="P35" s="166"/>
      <c r="Q35" s="166"/>
      <c r="R35" s="166"/>
      <c r="S35" s="166"/>
      <c r="T35" s="16"/>
      <c r="U35" s="166"/>
      <c r="V35" s="166"/>
      <c r="W35" s="166"/>
      <c r="X35" s="343"/>
    </row>
    <row r="36" spans="1:24" s="644" customFormat="1" ht="25.5" customHeight="1" x14ac:dyDescent="0.2">
      <c r="A36" s="19"/>
      <c r="B36" s="30"/>
      <c r="C36" s="30"/>
      <c r="D36" s="1042" t="str">
        <f>Translations!$B$148</f>
        <v>Моля, въведете съответната производствена единица в колона N. Ако там не са въведени никакви данни, за подинсталациите на топлинен и горивен показател ще се използват единиците по подразбиране TJ. За емисиите от процесите единиците по подразбиране ще бъдат тонове (агрегирано) производство.</v>
      </c>
      <c r="E36" s="1043"/>
      <c r="F36" s="1043"/>
      <c r="G36" s="1043"/>
      <c r="H36" s="1043"/>
      <c r="I36" s="1043"/>
      <c r="J36" s="1043"/>
      <c r="K36" s="1043"/>
      <c r="L36" s="1043"/>
      <c r="M36" s="1043"/>
      <c r="N36" s="1043"/>
      <c r="O36" s="30"/>
      <c r="P36" s="166"/>
      <c r="Q36" s="166"/>
      <c r="R36" s="166"/>
      <c r="S36" s="166"/>
      <c r="T36" s="16"/>
      <c r="U36" s="166"/>
      <c r="V36" s="166"/>
      <c r="W36" s="166"/>
      <c r="X36" s="343"/>
    </row>
    <row r="37" spans="1:24" ht="5.0999999999999996" customHeight="1" x14ac:dyDescent="0.2">
      <c r="D37" s="1005"/>
      <c r="E37" s="1005"/>
      <c r="F37" s="1005"/>
      <c r="G37" s="1005"/>
      <c r="H37" s="1005"/>
      <c r="I37" s="1005"/>
      <c r="J37" s="1005"/>
      <c r="K37" s="1005"/>
      <c r="L37" s="1005"/>
      <c r="M37" s="1005"/>
      <c r="N37" s="1005"/>
    </row>
    <row r="38" spans="1:24" ht="12.75" customHeight="1" thickBot="1" x14ac:dyDescent="0.25">
      <c r="C38" s="13"/>
      <c r="D38" s="645" t="str">
        <f>Translations!$B$110</f>
        <v>Не.</v>
      </c>
      <c r="E38" s="1069" t="str">
        <f>Translations!$B$149</f>
        <v>Тип подинсталация</v>
      </c>
      <c r="F38" s="1073"/>
      <c r="G38" s="1073"/>
      <c r="H38" s="1074"/>
      <c r="I38" s="562" t="str">
        <f>Translations!$B$150</f>
        <v>От значение?</v>
      </c>
      <c r="J38" s="302" t="str">
        <f>Translations!$B$140</f>
        <v>Започване на</v>
      </c>
      <c r="K38" s="646" t="str">
        <f>Translations!$B$141</f>
        <v>Прекратяване?</v>
      </c>
      <c r="L38" s="647" t="str">
        <f>Translations!$B$142</f>
        <v>CL е изложен?</v>
      </c>
      <c r="M38" s="648" t="str">
        <f>Translations!$B$143</f>
        <v>CBAM?</v>
      </c>
      <c r="N38" s="302" t="str">
        <f xml:space="preserve"> EUconst_Unit</f>
        <v>Единица</v>
      </c>
      <c r="R38" s="23" t="s">
        <v>197</v>
      </c>
      <c r="S38" s="23" t="s">
        <v>198</v>
      </c>
      <c r="T38" s="297" t="s">
        <v>600</v>
      </c>
      <c r="U38" s="561" t="s">
        <v>856</v>
      </c>
      <c r="V38" s="561" t="str">
        <f>Translations!$B$140</f>
        <v>Започване на</v>
      </c>
      <c r="W38" s="561" t="str">
        <f>Translations!$B$141</f>
        <v>Прекратяване?</v>
      </c>
    </row>
    <row r="39" spans="1:24" ht="12.75" customHeight="1" x14ac:dyDescent="0.2">
      <c r="C39" s="13"/>
      <c r="D39" s="6">
        <v>11</v>
      </c>
      <c r="E39" s="1044" t="str">
        <f>INDEX(EUconst_FallBackListNames,D39-10)</f>
        <v>Подинсталация на топлинен еталон, CL, не-CBAM</v>
      </c>
      <c r="F39" s="1045"/>
      <c r="G39" s="1045"/>
      <c r="H39" s="1046"/>
      <c r="I39" s="158"/>
      <c r="J39" s="576"/>
      <c r="K39" s="607"/>
      <c r="L39" s="183" t="b">
        <f t="shared" ref="L39:L48" si="8">INDEX(EUconst_FallBackListCLstatus,MATCH($E39,EUconst_FallBackListNames,0))</f>
        <v>1</v>
      </c>
      <c r="M39" s="328" t="b">
        <f t="shared" ref="M39:M48" si="9">INDEX(EUconst_FallBackListCBAMstatus,MATCH($E39,EUconst_FallBackListNames,0))</f>
        <v>0</v>
      </c>
      <c r="N39" s="403"/>
      <c r="P39" s="175" t="str">
        <f t="shared" ref="P39:P48" si="10">EUconst_StartRow&amp;E39</f>
        <v>Start_Подинсталация на топлинен еталон, CL, не-CBAM</v>
      </c>
      <c r="Q39" s="175" t="str">
        <f t="shared" ref="Q39:Q48" si="11">EUconst_CessationRow&amp;E39</f>
        <v>Cessation_Подинсталация на топлинен еталон, CL, не-CBAM</v>
      </c>
      <c r="R39" s="27" t="str">
        <f>IFERROR(IF(ISBLANK($I39),Euconst_NA,IF($I39,INDEX(EUconst_FallBackListNumber,MATCH($E39,EUconst_FallBackListNames,0)),Euconst_NA)),"")</f>
        <v>N.A.</v>
      </c>
      <c r="S39" s="27" t="str">
        <f>IF(ISNUMBER(R39),COUNT(R39:R$39)+10,"")</f>
        <v/>
      </c>
      <c r="T39" s="298">
        <f>IF(OR(R39=INDEX(EUconst_FallBackListNumber,8),R39=INDEX(EUconst_FallBackListNumber,9),R39=INDEX(EUconst_FallBackListNumber,10)),1,0)</f>
        <v>0</v>
      </c>
      <c r="U39" s="419" t="b">
        <f t="shared" ref="U39:U45" si="12">OR(N39="",N39=INDEX(EUconst_FallBackListUnits,D39-10))</f>
        <v>1</v>
      </c>
      <c r="V39" s="419" t="str">
        <f t="shared" ref="V39:V48" si="13">IF($I39&lt;&gt;TRUE,"",IF(J39="",INDEX(EUconst_SubinstallationStart,1),J39))</f>
        <v/>
      </c>
      <c r="W39" s="419" t="str">
        <f t="shared" ref="W39:W48" si="14">IF($E39&lt;&gt;TRUE,"",IF(K39="",INDEX(EUconst_SubinstallationCessation,1),K39))</f>
        <v/>
      </c>
    </row>
    <row r="40" spans="1:24" ht="12.75" customHeight="1" x14ac:dyDescent="0.2">
      <c r="C40" s="13"/>
      <c r="D40" s="5">
        <v>12</v>
      </c>
      <c r="E40" s="1047" t="str">
        <f t="shared" ref="E40:E45" si="15">INDEX(EUconst_FallBackListNames,D40-10)</f>
        <v>Подинсталация на топлинния еталон, не-CL, не-CBAM</v>
      </c>
      <c r="F40" s="1048"/>
      <c r="G40" s="1048"/>
      <c r="H40" s="1049"/>
      <c r="I40" s="159"/>
      <c r="J40" s="578"/>
      <c r="K40" s="608"/>
      <c r="L40" s="184" t="b">
        <f t="shared" si="8"/>
        <v>0</v>
      </c>
      <c r="M40" s="329" t="b">
        <f t="shared" si="9"/>
        <v>0</v>
      </c>
      <c r="N40" s="404"/>
      <c r="P40" s="175" t="str">
        <f t="shared" si="10"/>
        <v>Start_Подинсталация на топлинния еталон, не-CL, не-CBAM</v>
      </c>
      <c r="Q40" s="175" t="str">
        <f t="shared" si="11"/>
        <v>Cessation_Подинсталация на топлинния еталон, не-CL, не-CBAM</v>
      </c>
      <c r="R40" s="25" t="str">
        <f t="shared" ref="R40:R48" si="16">IF(ISBLANK($I40),Euconst_NA,IF($I40,INDEX(EUconst_FallBackListNumber,MATCH($E40,EUconst_FallBackListNames,0)),Euconst_NA))</f>
        <v>N.A.</v>
      </c>
      <c r="S40" s="264" t="str">
        <f>IF(ISNUMBER(R40),COUNT(R$39:R40)+10,"")</f>
        <v/>
      </c>
      <c r="T40" s="299">
        <f t="shared" ref="T40:T48" si="17">IF(R40=Euconst_NA,0,IF(OR(R40=INDEX(EUconst_FallBackListNumber,8),R40=INDEX(EUconst_FallBackListNumber,9),R40=INDEX(EUconst_FallBackListNumber,10)),1,0)+T39)</f>
        <v>0</v>
      </c>
      <c r="U40" s="419" t="b">
        <f t="shared" si="12"/>
        <v>1</v>
      </c>
      <c r="V40" s="419" t="str">
        <f t="shared" si="13"/>
        <v/>
      </c>
      <c r="W40" s="419" t="str">
        <f t="shared" si="14"/>
        <v/>
      </c>
    </row>
    <row r="41" spans="1:24" ht="12.75" customHeight="1" x14ac:dyDescent="0.2">
      <c r="C41" s="13"/>
      <c r="D41" s="5">
        <v>13</v>
      </c>
      <c r="E41" s="1047" t="str">
        <f t="shared" si="15"/>
        <v>Подинсталация на топлинен еталон, CBAM</v>
      </c>
      <c r="F41" s="1048"/>
      <c r="G41" s="1048"/>
      <c r="H41" s="1049"/>
      <c r="I41" s="159"/>
      <c r="J41" s="578"/>
      <c r="K41" s="608"/>
      <c r="L41" s="184" t="b">
        <f t="shared" si="8"/>
        <v>1</v>
      </c>
      <c r="M41" s="329" t="b">
        <f t="shared" si="9"/>
        <v>1</v>
      </c>
      <c r="N41" s="404"/>
      <c r="P41" s="175" t="str">
        <f t="shared" si="10"/>
        <v>Start_Подинсталация на топлинен еталон, CBAM</v>
      </c>
      <c r="Q41" s="175" t="str">
        <f t="shared" si="11"/>
        <v>Cessation_Подинсталация на топлинен еталон, CBAM</v>
      </c>
      <c r="R41" s="25" t="str">
        <f t="shared" si="16"/>
        <v>N.A.</v>
      </c>
      <c r="S41" s="264" t="str">
        <f>IF(ISNUMBER(R41),COUNT(R$39:R41)+10,"")</f>
        <v/>
      </c>
      <c r="T41" s="299">
        <f t="shared" si="17"/>
        <v>0</v>
      </c>
      <c r="U41" s="419" t="b">
        <f t="shared" si="12"/>
        <v>1</v>
      </c>
      <c r="V41" s="419" t="str">
        <f t="shared" si="13"/>
        <v/>
      </c>
      <c r="W41" s="419" t="str">
        <f t="shared" si="14"/>
        <v/>
      </c>
    </row>
    <row r="42" spans="1:24" ht="12.75" customHeight="1" x14ac:dyDescent="0.2">
      <c r="C42" s="13"/>
      <c r="D42" s="374">
        <v>14</v>
      </c>
      <c r="E42" s="1050" t="str">
        <f t="shared" si="15"/>
        <v>Подинсталация за централно отопление</v>
      </c>
      <c r="F42" s="1051"/>
      <c r="G42" s="1051"/>
      <c r="H42" s="1052"/>
      <c r="I42" s="375"/>
      <c r="J42" s="610"/>
      <c r="K42" s="611"/>
      <c r="L42" s="376" t="b">
        <f t="shared" si="8"/>
        <v>0</v>
      </c>
      <c r="M42" s="377" t="b">
        <f t="shared" si="9"/>
        <v>0</v>
      </c>
      <c r="N42" s="405"/>
      <c r="P42" s="175" t="str">
        <f t="shared" si="10"/>
        <v>Start_Подинсталация за централно отопление</v>
      </c>
      <c r="Q42" s="175" t="str">
        <f t="shared" si="11"/>
        <v>Cessation_Подинсталация за централно отопление</v>
      </c>
      <c r="R42" s="25" t="str">
        <f t="shared" si="16"/>
        <v>N.A.</v>
      </c>
      <c r="S42" s="264" t="str">
        <f>IF(ISNUMBER(R42),COUNT(R$39:R42)+10,"")</f>
        <v/>
      </c>
      <c r="T42" s="299">
        <f t="shared" si="17"/>
        <v>0</v>
      </c>
      <c r="U42" s="419" t="b">
        <f t="shared" si="12"/>
        <v>1</v>
      </c>
      <c r="V42" s="419" t="str">
        <f t="shared" si="13"/>
        <v/>
      </c>
      <c r="W42" s="419" t="str">
        <f t="shared" si="14"/>
        <v/>
      </c>
    </row>
    <row r="43" spans="1:24" ht="12.75" customHeight="1" x14ac:dyDescent="0.2">
      <c r="C43" s="13"/>
      <c r="D43" s="6">
        <v>15</v>
      </c>
      <c r="E43" s="1044" t="str">
        <f t="shared" si="15"/>
        <v>Подинсталация на еталон за гориво, CL, не-CBAM</v>
      </c>
      <c r="F43" s="1045"/>
      <c r="G43" s="1045"/>
      <c r="H43" s="1046"/>
      <c r="I43" s="158"/>
      <c r="J43" s="576"/>
      <c r="K43" s="607"/>
      <c r="L43" s="183" t="b">
        <f t="shared" si="8"/>
        <v>1</v>
      </c>
      <c r="M43" s="328" t="b">
        <f t="shared" si="9"/>
        <v>0</v>
      </c>
      <c r="N43" s="403"/>
      <c r="P43" s="175" t="str">
        <f t="shared" si="10"/>
        <v>Start_Подинсталация на еталон за гориво, CL, не-CBAM</v>
      </c>
      <c r="Q43" s="175" t="str">
        <f t="shared" si="11"/>
        <v>Cessation_Подинсталация на еталон за гориво, CL, не-CBAM</v>
      </c>
      <c r="R43" s="25" t="str">
        <f t="shared" si="16"/>
        <v>N.A.</v>
      </c>
      <c r="S43" s="264" t="str">
        <f>IF(ISNUMBER(R43),COUNT(R$39:R43)+10,"")</f>
        <v/>
      </c>
      <c r="T43" s="299">
        <f t="shared" si="17"/>
        <v>0</v>
      </c>
      <c r="U43" s="419" t="b">
        <f t="shared" si="12"/>
        <v>1</v>
      </c>
      <c r="V43" s="419" t="str">
        <f t="shared" si="13"/>
        <v/>
      </c>
      <c r="W43" s="419" t="str">
        <f t="shared" si="14"/>
        <v/>
      </c>
    </row>
    <row r="44" spans="1:24" ht="12.75" customHeight="1" x14ac:dyDescent="0.2">
      <c r="C44" s="13"/>
      <c r="D44" s="5">
        <v>16</v>
      </c>
      <c r="E44" s="1047" t="str">
        <f t="shared" si="15"/>
        <v>Подинсталация на бенчмарка за гориво, не-CL, не-CBAM</v>
      </c>
      <c r="F44" s="1048"/>
      <c r="G44" s="1048"/>
      <c r="H44" s="1049"/>
      <c r="I44" s="159"/>
      <c r="J44" s="578"/>
      <c r="K44" s="608"/>
      <c r="L44" s="184" t="b">
        <f t="shared" si="8"/>
        <v>0</v>
      </c>
      <c r="M44" s="329" t="b">
        <f t="shared" si="9"/>
        <v>0</v>
      </c>
      <c r="N44" s="404"/>
      <c r="P44" s="175" t="str">
        <f t="shared" si="10"/>
        <v>Start_Подинсталация на бенчмарка за гориво, не-CL, не-CBAM</v>
      </c>
      <c r="Q44" s="175" t="str">
        <f t="shared" si="11"/>
        <v>Cessation_Подинсталация на бенчмарка за гориво, не-CL, не-CBAM</v>
      </c>
      <c r="R44" s="25" t="str">
        <f t="shared" si="16"/>
        <v>N.A.</v>
      </c>
      <c r="S44" s="264" t="str">
        <f>IF(ISNUMBER(R44),COUNT(R$39:R44)+10,"")</f>
        <v/>
      </c>
      <c r="T44" s="299">
        <f t="shared" si="17"/>
        <v>0</v>
      </c>
      <c r="U44" s="419" t="b">
        <f t="shared" si="12"/>
        <v>1</v>
      </c>
      <c r="V44" s="419" t="str">
        <f t="shared" si="13"/>
        <v/>
      </c>
      <c r="W44" s="419" t="str">
        <f t="shared" si="14"/>
        <v/>
      </c>
    </row>
    <row r="45" spans="1:24" ht="12.75" customHeight="1" x14ac:dyDescent="0.2">
      <c r="C45" s="13"/>
      <c r="D45" s="3">
        <v>17</v>
      </c>
      <c r="E45" s="1050" t="str">
        <f t="shared" si="15"/>
        <v>Подинсталация на еталон за гориво, CBAM</v>
      </c>
      <c r="F45" s="1051"/>
      <c r="G45" s="1051"/>
      <c r="H45" s="1052"/>
      <c r="I45" s="160"/>
      <c r="J45" s="580"/>
      <c r="K45" s="609"/>
      <c r="L45" s="185" t="b">
        <f t="shared" si="8"/>
        <v>1</v>
      </c>
      <c r="M45" s="330" t="b">
        <f t="shared" si="9"/>
        <v>1</v>
      </c>
      <c r="N45" s="406"/>
      <c r="P45" s="175" t="str">
        <f t="shared" si="10"/>
        <v>Start_Подинсталация на еталон за гориво, CBAM</v>
      </c>
      <c r="Q45" s="175" t="str">
        <f t="shared" si="11"/>
        <v>Cessation_Подинсталация на еталон за гориво, CBAM</v>
      </c>
      <c r="R45" s="25" t="str">
        <f t="shared" si="16"/>
        <v>N.A.</v>
      </c>
      <c r="S45" s="264" t="str">
        <f>IF(ISNUMBER(R45),COUNT(R$39:R45)+10,"")</f>
        <v/>
      </c>
      <c r="T45" s="299">
        <f t="shared" si="17"/>
        <v>0</v>
      </c>
      <c r="U45" s="419" t="b">
        <f t="shared" si="12"/>
        <v>1</v>
      </c>
      <c r="V45" s="419" t="str">
        <f t="shared" si="13"/>
        <v/>
      </c>
      <c r="W45" s="419" t="str">
        <f t="shared" si="14"/>
        <v/>
      </c>
    </row>
    <row r="46" spans="1:24" ht="12.75" customHeight="1" x14ac:dyDescent="0.2">
      <c r="C46" s="13"/>
      <c r="D46" s="279">
        <v>18</v>
      </c>
      <c r="E46" s="1044" t="str">
        <f t="shared" ref="E46:E48" si="18">INDEX(EUconst_FallBackListNames,D46-10)</f>
        <v>Подинсталация на технологични емисии, CL, не-CBAM</v>
      </c>
      <c r="F46" s="1045"/>
      <c r="G46" s="1045"/>
      <c r="H46" s="1046"/>
      <c r="I46" s="280"/>
      <c r="J46" s="612"/>
      <c r="K46" s="613"/>
      <c r="L46" s="378" t="b">
        <f t="shared" si="8"/>
        <v>1</v>
      </c>
      <c r="M46" s="379" t="b">
        <f t="shared" si="9"/>
        <v>0</v>
      </c>
      <c r="N46" s="407"/>
      <c r="P46" s="175" t="str">
        <f t="shared" si="10"/>
        <v>Start_Подинсталация на технологични емисии, CL, не-CBAM</v>
      </c>
      <c r="Q46" s="175" t="str">
        <f t="shared" si="11"/>
        <v>Cessation_Подинсталация на технологични емисии, CL, не-CBAM</v>
      </c>
      <c r="R46" s="25" t="str">
        <f t="shared" si="16"/>
        <v>N.A.</v>
      </c>
      <c r="S46" s="264" t="str">
        <f>IF(ISNUMBER(R46),COUNT(R$39:R46)+10,"")</f>
        <v/>
      </c>
      <c r="T46" s="299">
        <f t="shared" si="17"/>
        <v>0</v>
      </c>
      <c r="U46" s="654" t="b">
        <v>0</v>
      </c>
      <c r="V46" s="419" t="str">
        <f t="shared" si="13"/>
        <v/>
      </c>
      <c r="W46" s="419" t="str">
        <f t="shared" si="14"/>
        <v/>
      </c>
    </row>
    <row r="47" spans="1:24" ht="12.75" customHeight="1" x14ac:dyDescent="0.2">
      <c r="C47" s="13"/>
      <c r="D47" s="5">
        <v>19</v>
      </c>
      <c r="E47" s="1047" t="str">
        <f t="shared" si="18"/>
        <v>Подинсталация на технологични емисии, не-CL, не-CBAM</v>
      </c>
      <c r="F47" s="1048"/>
      <c r="G47" s="1048"/>
      <c r="H47" s="1049"/>
      <c r="I47" s="159"/>
      <c r="J47" s="578"/>
      <c r="K47" s="608"/>
      <c r="L47" s="184" t="b">
        <f t="shared" si="8"/>
        <v>0</v>
      </c>
      <c r="M47" s="329" t="b">
        <f t="shared" si="9"/>
        <v>0</v>
      </c>
      <c r="N47" s="404"/>
      <c r="P47" s="175" t="str">
        <f t="shared" si="10"/>
        <v>Start_Подинсталация на технологични емисии, не-CL, не-CBAM</v>
      </c>
      <c r="Q47" s="175" t="str">
        <f t="shared" si="11"/>
        <v>Cessation_Подинсталация на технологични емисии, не-CL, не-CBAM</v>
      </c>
      <c r="R47" s="25" t="str">
        <f t="shared" si="16"/>
        <v>N.A.</v>
      </c>
      <c r="S47" s="264" t="str">
        <f>IF(ISNUMBER(R47),COUNT(R$39:R47)+10,"")</f>
        <v/>
      </c>
      <c r="T47" s="299">
        <f t="shared" si="17"/>
        <v>0</v>
      </c>
      <c r="U47" s="654" t="b">
        <v>0</v>
      </c>
      <c r="V47" s="419" t="str">
        <f t="shared" si="13"/>
        <v/>
      </c>
      <c r="W47" s="419" t="str">
        <f t="shared" si="14"/>
        <v/>
      </c>
    </row>
    <row r="48" spans="1:24" ht="12.75" customHeight="1" thickBot="1" x14ac:dyDescent="0.25">
      <c r="C48" s="13"/>
      <c r="D48" s="3">
        <v>20</v>
      </c>
      <c r="E48" s="1050" t="str">
        <f t="shared" si="18"/>
        <v>Подинсталация за технологични емисии, CBAM</v>
      </c>
      <c r="F48" s="1051"/>
      <c r="G48" s="1051"/>
      <c r="H48" s="1052"/>
      <c r="I48" s="160"/>
      <c r="J48" s="580"/>
      <c r="K48" s="609"/>
      <c r="L48" s="185" t="b">
        <f t="shared" si="8"/>
        <v>1</v>
      </c>
      <c r="M48" s="330" t="b">
        <f t="shared" si="9"/>
        <v>1</v>
      </c>
      <c r="N48" s="406"/>
      <c r="P48" s="175" t="str">
        <f t="shared" si="10"/>
        <v>Start_Подинсталация за технологични емисии, CBAM</v>
      </c>
      <c r="Q48" s="175" t="str">
        <f t="shared" si="11"/>
        <v>Cessation_Подинсталация за технологични емисии, CBAM</v>
      </c>
      <c r="R48" s="26" t="str">
        <f t="shared" si="16"/>
        <v>N.A.</v>
      </c>
      <c r="S48" s="265" t="str">
        <f>IF(ISNUMBER(R48),COUNT(R$39:R48)+10,"")</f>
        <v/>
      </c>
      <c r="T48" s="300">
        <f t="shared" si="17"/>
        <v>0</v>
      </c>
      <c r="U48" s="654" t="b">
        <v>0</v>
      </c>
      <c r="V48" s="419" t="str">
        <f t="shared" si="13"/>
        <v/>
      </c>
      <c r="W48" s="419" t="str">
        <f t="shared" si="14"/>
        <v/>
      </c>
    </row>
    <row r="49" spans="1:24" ht="5.0999999999999996" customHeight="1" x14ac:dyDescent="0.2">
      <c r="C49" s="532"/>
      <c r="D49" s="266"/>
      <c r="E49" s="277"/>
      <c r="F49" s="277"/>
      <c r="G49" s="277"/>
      <c r="H49" s="277"/>
      <c r="I49" s="277"/>
      <c r="J49" s="277"/>
      <c r="L49" s="121"/>
      <c r="M49" s="13"/>
      <c r="N49" s="9"/>
      <c r="P49" s="134"/>
      <c r="R49" s="278"/>
      <c r="S49" s="134"/>
      <c r="T49" s="268"/>
    </row>
    <row r="50" spans="1:24" ht="25.5" customHeight="1" x14ac:dyDescent="0.2">
      <c r="C50" s="532"/>
      <c r="D50" s="266"/>
      <c r="E50" s="1041" t="str">
        <f>IF(AND(B_InstallationData!L33=TRUE,OR(I42=FALSE,COUNTA(E17:E26)+COUNT(S43:S48)&gt;0,)),EUconst_DHErrorMessage,"")</f>
        <v/>
      </c>
      <c r="F50" s="1041"/>
      <c r="G50" s="1041"/>
      <c r="H50" s="1041"/>
      <c r="I50" s="1041"/>
      <c r="J50" s="1041"/>
      <c r="K50" s="1041"/>
      <c r="L50" s="1041"/>
      <c r="M50" s="1041"/>
      <c r="N50" s="1041"/>
      <c r="P50" s="134"/>
      <c r="R50" s="278"/>
      <c r="S50" s="134"/>
      <c r="T50" s="268"/>
    </row>
    <row r="51" spans="1:24" ht="12.75" customHeight="1" x14ac:dyDescent="0.2">
      <c r="C51" s="532"/>
      <c r="D51" s="266"/>
      <c r="E51" s="277"/>
      <c r="F51" s="277"/>
      <c r="G51" s="277"/>
      <c r="H51" s="277"/>
      <c r="I51" s="277"/>
      <c r="J51" s="277"/>
      <c r="L51" s="121"/>
      <c r="M51" s="13"/>
      <c r="N51" s="9"/>
      <c r="P51" s="134"/>
      <c r="R51" s="278"/>
      <c r="S51" s="134"/>
      <c r="T51" s="268"/>
    </row>
    <row r="52" spans="1:24" ht="16.5" customHeight="1" x14ac:dyDescent="0.2">
      <c r="A52" s="402">
        <f>C52</f>
        <v>3</v>
      </c>
      <c r="C52" s="133">
        <v>3</v>
      </c>
      <c r="D52" s="984" t="str">
        <f>Translations!$B$151</f>
        <v>Други процеси, които не са обхванати от подинсталациите</v>
      </c>
      <c r="E52" s="984"/>
      <c r="F52" s="984"/>
      <c r="G52" s="984"/>
      <c r="H52" s="984"/>
      <c r="I52" s="984"/>
      <c r="J52" s="984"/>
      <c r="K52" s="984"/>
      <c r="L52" s="984"/>
      <c r="M52" s="984"/>
      <c r="N52" s="984"/>
      <c r="P52" s="175" t="str">
        <f>Translations!$B$152</f>
        <v>Други процеси</v>
      </c>
      <c r="S52" s="531"/>
    </row>
    <row r="53" spans="1:24" ht="5.0999999999999996" customHeight="1" x14ac:dyDescent="0.2">
      <c r="C53" s="13"/>
      <c r="D53" s="266"/>
      <c r="E53" s="277"/>
      <c r="F53" s="277"/>
      <c r="G53" s="277"/>
      <c r="H53" s="277"/>
      <c r="I53" s="277"/>
      <c r="J53" s="277"/>
      <c r="L53" s="121"/>
      <c r="M53" s="13"/>
      <c r="N53" s="9"/>
      <c r="P53" s="134"/>
      <c r="R53" s="278"/>
      <c r="S53" s="134"/>
      <c r="T53" s="268"/>
    </row>
    <row r="54" spans="1:24" ht="25.5" customHeight="1" x14ac:dyDescent="0.2">
      <c r="C54" s="13"/>
      <c r="D54" s="1042" t="str">
        <f>Translations!$B$153</f>
        <v>Регламентът за CNP изисква границите на системата да обхващат всички съответни емисии на инсталацията, определени в съответствие с Регламент (ЕС) 2018/2066 относно мониторинга и докладването. Това означава, че могат да бъдат релевантни емисии, които не отговарят на условията за безплатно разпределение, напр. производството на електроенергия или изгарянето на отпадъци, които не са свързани с безопасността.</v>
      </c>
      <c r="E54" s="1043"/>
      <c r="F54" s="1043"/>
      <c r="G54" s="1043"/>
      <c r="H54" s="1043"/>
      <c r="I54" s="1043"/>
      <c r="J54" s="1043"/>
      <c r="K54" s="1043"/>
      <c r="L54" s="1043"/>
      <c r="M54" s="1043"/>
      <c r="N54" s="1043"/>
      <c r="P54" s="134"/>
      <c r="R54" s="278"/>
      <c r="S54" s="134"/>
      <c r="T54" s="268"/>
    </row>
    <row r="55" spans="1:24" s="644" customFormat="1" ht="25.5" customHeight="1" x14ac:dyDescent="0.2">
      <c r="A55" s="19"/>
      <c r="B55" s="30"/>
      <c r="C55" s="30"/>
      <c r="D55" s="1042" t="str">
        <f>Translations!$B$154</f>
        <v>Затова, моля, представете тук кратко описание на всеки процес, който не е обхванат от подинсталации, и въведете съответните производствени единици. Например за производството на електроенергия може да искате да въведете производството, изразено като "MWh" нетно произведена електроенергия.</v>
      </c>
      <c r="E55" s="1043"/>
      <c r="F55" s="1043"/>
      <c r="G55" s="1043"/>
      <c r="H55" s="1043"/>
      <c r="I55" s="1043"/>
      <c r="J55" s="1043"/>
      <c r="K55" s="1043"/>
      <c r="L55" s="1043"/>
      <c r="M55" s="1043"/>
      <c r="N55" s="1043"/>
      <c r="O55" s="30"/>
      <c r="P55" s="16"/>
      <c r="Q55" s="16"/>
      <c r="R55" s="16"/>
      <c r="S55" s="16"/>
      <c r="T55" s="166"/>
      <c r="U55" s="166"/>
      <c r="V55" s="166"/>
      <c r="W55" s="166"/>
      <c r="X55" s="343"/>
    </row>
    <row r="56" spans="1:24" ht="25.5" customHeight="1" x14ac:dyDescent="0.2">
      <c r="C56" s="13"/>
      <c r="D56" s="1042" t="str">
        <f>Translations!$B$155</f>
        <v>Когато се планира процесът да започне да функционира или да бъде преустановен след подаването на CNP, моля, изберете съответно съответния период от падащия списък. В случай че не са направени никакви вписвания, се приема, че подинсталацията вече съществува и ще продължи да функционира поне до 2050 г.</v>
      </c>
      <c r="E56" s="1043"/>
      <c r="F56" s="1043"/>
      <c r="G56" s="1043"/>
      <c r="H56" s="1043"/>
      <c r="I56" s="1043"/>
      <c r="J56" s="1043"/>
      <c r="K56" s="1043"/>
      <c r="L56" s="1043"/>
      <c r="M56" s="1043"/>
      <c r="N56" s="1043"/>
      <c r="P56" s="134"/>
      <c r="R56" s="278"/>
      <c r="S56" s="134"/>
      <c r="T56" s="268"/>
    </row>
    <row r="57" spans="1:24" ht="12.75" customHeight="1" x14ac:dyDescent="0.2">
      <c r="C57" s="13"/>
      <c r="D57" s="1042" t="str">
        <f>Translations!$B$156</f>
        <v>Процесите, идентифицирани тук, ще бъдат третирани подобно на всички останали подинсталации по-горе в следващите таблици относно мерките, инвестициите, основните етапи, целите и въздействията.</v>
      </c>
      <c r="E57" s="1043"/>
      <c r="F57" s="1043"/>
      <c r="G57" s="1043"/>
      <c r="H57" s="1043"/>
      <c r="I57" s="1043"/>
      <c r="J57" s="1043"/>
      <c r="K57" s="1043"/>
      <c r="L57" s="1043"/>
      <c r="M57" s="1043"/>
      <c r="N57" s="1043"/>
      <c r="P57" s="134"/>
      <c r="R57" s="278"/>
      <c r="S57" s="134"/>
      <c r="T57" s="268"/>
    </row>
    <row r="58" spans="1:24" ht="5.0999999999999996" customHeight="1" x14ac:dyDescent="0.2">
      <c r="C58" s="13"/>
      <c r="D58" s="266"/>
      <c r="E58" s="277"/>
      <c r="F58" s="277"/>
      <c r="G58" s="277"/>
      <c r="H58" s="277"/>
      <c r="I58" s="277"/>
      <c r="J58" s="277"/>
      <c r="L58" s="121"/>
      <c r="M58" s="13"/>
      <c r="N58" s="9"/>
      <c r="P58" s="134"/>
      <c r="R58" s="278"/>
      <c r="S58" s="134"/>
      <c r="T58" s="268"/>
    </row>
    <row r="59" spans="1:24" ht="12.75" customHeight="1" thickBot="1" x14ac:dyDescent="0.25">
      <c r="C59" s="13"/>
      <c r="D59" s="645" t="str">
        <f>Translations!$B$110</f>
        <v>Не.</v>
      </c>
      <c r="E59" s="1069" t="str">
        <f>Translations!$B$157</f>
        <v>Кратко име или идентификационен номер</v>
      </c>
      <c r="F59" s="1070"/>
      <c r="G59" s="1069" t="str">
        <f>Translations!$B$158</f>
        <v>Описание на процеса</v>
      </c>
      <c r="H59" s="1071"/>
      <c r="I59" s="1070"/>
      <c r="J59" s="302" t="str">
        <f>Translations!$B$140</f>
        <v>Започване на</v>
      </c>
      <c r="K59" s="646" t="str">
        <f>Translations!$B$141</f>
        <v>Прекратяване?</v>
      </c>
      <c r="L59" s="647" t="str">
        <f>Translations!$B$142</f>
        <v>CL е изложен?</v>
      </c>
      <c r="M59" s="648" t="str">
        <f>Translations!$B$143</f>
        <v>CBAM?</v>
      </c>
      <c r="N59" s="302" t="str">
        <f>Translations!$B$159</f>
        <v>Единици</v>
      </c>
      <c r="S59" s="332" t="s">
        <v>198</v>
      </c>
      <c r="U59" s="561" t="s">
        <v>856</v>
      </c>
      <c r="V59" s="561" t="str">
        <f>Translations!$B$140</f>
        <v>Започване на</v>
      </c>
      <c r="W59" s="561" t="str">
        <f>Translations!$B$141</f>
        <v>Прекратяване?</v>
      </c>
    </row>
    <row r="60" spans="1:24" ht="12.75" customHeight="1" x14ac:dyDescent="0.2">
      <c r="C60" s="13"/>
      <c r="D60" s="6">
        <v>21</v>
      </c>
      <c r="E60" s="1059"/>
      <c r="F60" s="1060"/>
      <c r="G60" s="1065"/>
      <c r="H60" s="1066"/>
      <c r="I60" s="1066"/>
      <c r="J60" s="576"/>
      <c r="K60" s="607"/>
      <c r="L60" s="604" t="str">
        <f t="shared" ref="L60:M62" si="19">Euconst_NA</f>
        <v>N.A.</v>
      </c>
      <c r="M60" s="604" t="str">
        <f t="shared" si="19"/>
        <v>N.A.</v>
      </c>
      <c r="N60" s="461"/>
      <c r="P60" s="175" t="str">
        <f>EUconst_StartRow&amp;E60</f>
        <v>Start_</v>
      </c>
      <c r="Q60" s="175" t="str">
        <f>EUconst_CessationRow&amp;E60</f>
        <v>Cessation_</v>
      </c>
      <c r="S60" s="331" t="str">
        <f>IF(E60="","",COUNT($S$59:S59)+21)</f>
        <v/>
      </c>
      <c r="U60" s="654" t="b">
        <v>0</v>
      </c>
      <c r="V60" s="419" t="str">
        <f>IF($E60="","",IF(J60="",INDEX(EUconst_SubinstallationStart,1),J60))</f>
        <v/>
      </c>
      <c r="W60" s="419" t="str">
        <f>IF($E60="","",IF(K60="",INDEX(EUconst_SubinstallationCessation,1),K60))</f>
        <v/>
      </c>
    </row>
    <row r="61" spans="1:24" ht="12.75" customHeight="1" x14ac:dyDescent="0.2">
      <c r="C61" s="13"/>
      <c r="D61" s="5">
        <v>22</v>
      </c>
      <c r="E61" s="1061"/>
      <c r="F61" s="1062"/>
      <c r="G61" s="1067"/>
      <c r="H61" s="1067"/>
      <c r="I61" s="1067"/>
      <c r="J61" s="578"/>
      <c r="K61" s="608"/>
      <c r="L61" s="605" t="str">
        <f t="shared" si="19"/>
        <v>N.A.</v>
      </c>
      <c r="M61" s="605" t="str">
        <f t="shared" si="19"/>
        <v>N.A.</v>
      </c>
      <c r="N61" s="462"/>
      <c r="P61" s="175" t="str">
        <f>EUconst_StartRow&amp;E61</f>
        <v>Start_</v>
      </c>
      <c r="Q61" s="175" t="str">
        <f>EUconst_CessationRow&amp;E61</f>
        <v>Cessation_</v>
      </c>
      <c r="S61" s="25" t="str">
        <f>IF(E61="","",COUNT($S$59:S60)+21)</f>
        <v/>
      </c>
      <c r="U61" s="654" t="b">
        <v>0</v>
      </c>
      <c r="V61" s="419" t="str">
        <f>IF($E61="","",IF(J61="",INDEX(EUconst_SubinstallationStart,1),J61))</f>
        <v/>
      </c>
      <c r="W61" s="419" t="str">
        <f>IF($E61="","",IF(K61="",INDEX(EUconst_SubinstallationCessation,1),K61))</f>
        <v/>
      </c>
    </row>
    <row r="62" spans="1:24" ht="12.75" customHeight="1" thickBot="1" x14ac:dyDescent="0.25">
      <c r="C62" s="13"/>
      <c r="D62" s="3">
        <v>23</v>
      </c>
      <c r="E62" s="1063"/>
      <c r="F62" s="1064"/>
      <c r="G62" s="1068"/>
      <c r="H62" s="1068"/>
      <c r="I62" s="1068"/>
      <c r="J62" s="580"/>
      <c r="K62" s="609"/>
      <c r="L62" s="606" t="str">
        <f t="shared" si="19"/>
        <v>N.A.</v>
      </c>
      <c r="M62" s="606" t="str">
        <f t="shared" si="19"/>
        <v>N.A.</v>
      </c>
      <c r="N62" s="463"/>
      <c r="P62" s="175" t="str">
        <f>EUconst_StartRow&amp;E62</f>
        <v>Start_</v>
      </c>
      <c r="Q62" s="175" t="str">
        <f>EUconst_CessationRow&amp;E62</f>
        <v>Cessation_</v>
      </c>
      <c r="S62" s="26" t="str">
        <f>IF(E62="","",COUNT($S$59:S61)+21)</f>
        <v/>
      </c>
      <c r="U62" s="654" t="b">
        <v>0</v>
      </c>
      <c r="V62" s="419" t="str">
        <f>IF($E62="","",IF(J62="",INDEX(EUconst_SubinstallationStart,1),J62))</f>
        <v/>
      </c>
      <c r="W62" s="419" t="str">
        <f>IF($E62="","",IF(K62="",INDEX(EUconst_SubinstallationCessation,1),K62))</f>
        <v/>
      </c>
    </row>
    <row r="63" spans="1:24" ht="12.75" customHeight="1" x14ac:dyDescent="0.2"/>
    <row r="64" spans="1:24" ht="12.75" customHeight="1" x14ac:dyDescent="0.2">
      <c r="A64" s="301" t="s">
        <v>637</v>
      </c>
    </row>
    <row r="65" spans="1:23" s="644" customFormat="1" ht="12.75" hidden="1" customHeight="1" x14ac:dyDescent="0.25">
      <c r="A65" s="16" t="s">
        <v>248</v>
      </c>
      <c r="B65" s="19" t="s">
        <v>259</v>
      </c>
      <c r="C65" s="19" t="s">
        <v>259</v>
      </c>
      <c r="D65" s="19" t="s">
        <v>259</v>
      </c>
      <c r="E65" s="19" t="s">
        <v>259</v>
      </c>
      <c r="F65" s="19" t="s">
        <v>259</v>
      </c>
      <c r="G65" s="19" t="s">
        <v>259</v>
      </c>
      <c r="H65" s="19" t="s">
        <v>259</v>
      </c>
      <c r="I65" s="19" t="s">
        <v>259</v>
      </c>
      <c r="J65" s="19" t="s">
        <v>259</v>
      </c>
      <c r="K65" s="19" t="s">
        <v>259</v>
      </c>
      <c r="L65" s="19" t="s">
        <v>259</v>
      </c>
      <c r="M65" s="19" t="s">
        <v>259</v>
      </c>
      <c r="N65" s="19" t="s">
        <v>259</v>
      </c>
      <c r="O65" s="19" t="s">
        <v>259</v>
      </c>
      <c r="P65" s="16" t="s">
        <v>259</v>
      </c>
      <c r="Q65" s="16" t="s">
        <v>259</v>
      </c>
      <c r="R65" s="16" t="s">
        <v>259</v>
      </c>
      <c r="S65" s="16" t="s">
        <v>259</v>
      </c>
      <c r="T65" s="16" t="s">
        <v>259</v>
      </c>
      <c r="U65" s="16" t="s">
        <v>259</v>
      </c>
      <c r="V65" s="16" t="s">
        <v>259</v>
      </c>
      <c r="W65" s="16"/>
    </row>
    <row r="66" spans="1:23" ht="12.75" hidden="1" customHeight="1" x14ac:dyDescent="0.2">
      <c r="A66" s="16" t="s">
        <v>248</v>
      </c>
      <c r="B66" s="16"/>
      <c r="C66" s="16"/>
      <c r="D66" s="16"/>
      <c r="E66" s="16"/>
      <c r="F66" s="16"/>
      <c r="G66" s="16"/>
      <c r="H66" s="16"/>
      <c r="I66" s="16"/>
      <c r="J66" s="16"/>
      <c r="K66" s="16"/>
      <c r="L66" s="16"/>
      <c r="M66" s="16"/>
      <c r="N66" s="16"/>
      <c r="O66" s="16" t="s">
        <v>613</v>
      </c>
    </row>
    <row r="67" spans="1:23" ht="12.75" hidden="1" customHeight="1" x14ac:dyDescent="0.2">
      <c r="A67" s="16" t="s">
        <v>248</v>
      </c>
      <c r="E67" s="28" t="str">
        <f>Translations!$B$160</f>
        <v>Списък с подинсталации за падащи списъци:</v>
      </c>
    </row>
    <row r="68" spans="1:23" ht="12.75" hidden="1" customHeight="1" x14ac:dyDescent="0.2">
      <c r="A68" s="16" t="s">
        <v>248</v>
      </c>
      <c r="E68" s="137"/>
      <c r="F68" s="137" t="str">
        <f>Translations!$B$149</f>
        <v>Тип подинсталация</v>
      </c>
      <c r="G68" s="137"/>
      <c r="H68" s="137" t="s">
        <v>257</v>
      </c>
      <c r="I68" s="137" t="s">
        <v>258</v>
      </c>
      <c r="J68" s="137" t="s">
        <v>855</v>
      </c>
      <c r="K68" s="138" t="s">
        <v>367</v>
      </c>
    </row>
    <row r="69" spans="1:23" ht="12.75" hidden="1" customHeight="1" x14ac:dyDescent="0.2">
      <c r="A69" s="16" t="s">
        <v>248</v>
      </c>
      <c r="E69" s="139">
        <v>1</v>
      </c>
      <c r="F69" s="140" t="str">
        <f t="shared" ref="F69:F91" si="20">IF(COUNTIF($S$17:$S$62,$E69)=0,Euconst_NA,INDEX($E$17:$E$62,MATCH($E69,$S$17:$S$62,0)))</f>
        <v>N.A.</v>
      </c>
      <c r="G69" s="137"/>
      <c r="H69" s="141" t="b">
        <f t="shared" ref="H69:H87" si="21">(E69&lt;=MAX($S$17:$S$26))</f>
        <v>0</v>
      </c>
      <c r="I69" s="142" t="str">
        <f t="shared" ref="I69:I91" si="22">IF(H69,MATCH(F69,EUconst_BMlistNames,0),"")</f>
        <v/>
      </c>
      <c r="J69" s="142" t="str">
        <f>IF(F69=Euconst_NA,"",MAX(J$68:J68)+1)</f>
        <v/>
      </c>
      <c r="K69" s="143" t="b">
        <f>COUNTIF(CNTR_SubInstListNames,Euconst_NA)&lt;16</f>
        <v>0</v>
      </c>
    </row>
    <row r="70" spans="1:23" ht="12.75" hidden="1" customHeight="1" x14ac:dyDescent="0.2">
      <c r="A70" s="16" t="s">
        <v>248</v>
      </c>
      <c r="E70" s="139">
        <f t="shared" ref="E70:E84" si="23">E69+1</f>
        <v>2</v>
      </c>
      <c r="F70" s="140" t="str">
        <f t="shared" si="20"/>
        <v>N.A.</v>
      </c>
      <c r="G70" s="137"/>
      <c r="H70" s="141" t="b">
        <f t="shared" si="21"/>
        <v>0</v>
      </c>
      <c r="I70" s="142" t="str">
        <f t="shared" si="22"/>
        <v/>
      </c>
      <c r="J70" s="142" t="str">
        <f>IF(F70=Euconst_NA,"",MAX(J$68:J69)+1)</f>
        <v/>
      </c>
      <c r="K70" s="137"/>
    </row>
    <row r="71" spans="1:23" ht="12.75" hidden="1" customHeight="1" x14ac:dyDescent="0.2">
      <c r="A71" s="16" t="s">
        <v>248</v>
      </c>
      <c r="E71" s="139">
        <f t="shared" si="23"/>
        <v>3</v>
      </c>
      <c r="F71" s="140" t="str">
        <f t="shared" si="20"/>
        <v>N.A.</v>
      </c>
      <c r="G71" s="137"/>
      <c r="H71" s="141" t="b">
        <f t="shared" si="21"/>
        <v>0</v>
      </c>
      <c r="I71" s="142" t="str">
        <f t="shared" si="22"/>
        <v/>
      </c>
      <c r="J71" s="142" t="str">
        <f>IF(F71=Euconst_NA,"",MAX(J$68:J70)+1)</f>
        <v/>
      </c>
      <c r="K71" s="137"/>
    </row>
    <row r="72" spans="1:23" ht="12.75" hidden="1" customHeight="1" x14ac:dyDescent="0.2">
      <c r="A72" s="16" t="s">
        <v>248</v>
      </c>
      <c r="E72" s="139">
        <f t="shared" si="23"/>
        <v>4</v>
      </c>
      <c r="F72" s="140" t="str">
        <f t="shared" si="20"/>
        <v>N.A.</v>
      </c>
      <c r="G72" s="137"/>
      <c r="H72" s="141" t="b">
        <f t="shared" si="21"/>
        <v>0</v>
      </c>
      <c r="I72" s="142" t="str">
        <f t="shared" si="22"/>
        <v/>
      </c>
      <c r="J72" s="142" t="str">
        <f>IF(F72=Euconst_NA,"",MAX(J$68:J71)+1)</f>
        <v/>
      </c>
      <c r="K72" s="137"/>
    </row>
    <row r="73" spans="1:23" ht="12.75" hidden="1" customHeight="1" x14ac:dyDescent="0.2">
      <c r="A73" s="16" t="s">
        <v>248</v>
      </c>
      <c r="E73" s="139">
        <f t="shared" si="23"/>
        <v>5</v>
      </c>
      <c r="F73" s="140" t="str">
        <f t="shared" si="20"/>
        <v>N.A.</v>
      </c>
      <c r="G73" s="137"/>
      <c r="H73" s="141" t="b">
        <f t="shared" si="21"/>
        <v>0</v>
      </c>
      <c r="I73" s="142" t="str">
        <f t="shared" si="22"/>
        <v/>
      </c>
      <c r="J73" s="142" t="str">
        <f>IF(F73=Euconst_NA,"",MAX(J$68:J72)+1)</f>
        <v/>
      </c>
      <c r="K73" s="137"/>
    </row>
    <row r="74" spans="1:23" ht="12.75" hidden="1" customHeight="1" x14ac:dyDescent="0.2">
      <c r="A74" s="16" t="s">
        <v>248</v>
      </c>
      <c r="E74" s="139">
        <f t="shared" si="23"/>
        <v>6</v>
      </c>
      <c r="F74" s="140" t="str">
        <f t="shared" si="20"/>
        <v>N.A.</v>
      </c>
      <c r="G74" s="137"/>
      <c r="H74" s="141" t="b">
        <f t="shared" si="21"/>
        <v>0</v>
      </c>
      <c r="I74" s="142" t="str">
        <f t="shared" si="22"/>
        <v/>
      </c>
      <c r="J74" s="142" t="str">
        <f>IF(F74=Euconst_NA,"",MAX(J$68:J73)+1)</f>
        <v/>
      </c>
      <c r="K74" s="137"/>
    </row>
    <row r="75" spans="1:23" ht="12.75" hidden="1" customHeight="1" x14ac:dyDescent="0.2">
      <c r="A75" s="16" t="s">
        <v>248</v>
      </c>
      <c r="E75" s="139">
        <f t="shared" si="23"/>
        <v>7</v>
      </c>
      <c r="F75" s="140" t="str">
        <f t="shared" si="20"/>
        <v>N.A.</v>
      </c>
      <c r="G75" s="137"/>
      <c r="H75" s="141" t="b">
        <f t="shared" si="21"/>
        <v>0</v>
      </c>
      <c r="I75" s="142" t="str">
        <f t="shared" si="22"/>
        <v/>
      </c>
      <c r="J75" s="142" t="str">
        <f>IF(F75=Euconst_NA,"",MAX(J$68:J74)+1)</f>
        <v/>
      </c>
      <c r="K75" s="137"/>
    </row>
    <row r="76" spans="1:23" ht="12.75" hidden="1" customHeight="1" x14ac:dyDescent="0.2">
      <c r="A76" s="16" t="s">
        <v>248</v>
      </c>
      <c r="E76" s="139">
        <f t="shared" si="23"/>
        <v>8</v>
      </c>
      <c r="F76" s="140" t="str">
        <f t="shared" si="20"/>
        <v>N.A.</v>
      </c>
      <c r="G76" s="137"/>
      <c r="H76" s="141" t="b">
        <f t="shared" si="21"/>
        <v>0</v>
      </c>
      <c r="I76" s="142" t="str">
        <f t="shared" si="22"/>
        <v/>
      </c>
      <c r="J76" s="142" t="str">
        <f>IF(F76=Euconst_NA,"",MAX(J$68:J75)+1)</f>
        <v/>
      </c>
      <c r="K76" s="137"/>
    </row>
    <row r="77" spans="1:23" ht="12.75" hidden="1" customHeight="1" x14ac:dyDescent="0.2">
      <c r="A77" s="16" t="s">
        <v>248</v>
      </c>
      <c r="E77" s="139">
        <f t="shared" si="23"/>
        <v>9</v>
      </c>
      <c r="F77" s="140" t="str">
        <f t="shared" si="20"/>
        <v>N.A.</v>
      </c>
      <c r="G77" s="137"/>
      <c r="H77" s="141" t="b">
        <f t="shared" si="21"/>
        <v>0</v>
      </c>
      <c r="I77" s="142" t="str">
        <f t="shared" si="22"/>
        <v/>
      </c>
      <c r="J77" s="142" t="str">
        <f>IF(F77=Euconst_NA,"",MAX(J$68:J76)+1)</f>
        <v/>
      </c>
      <c r="K77" s="137"/>
      <c r="L77" s="165"/>
      <c r="M77" s="165"/>
      <c r="N77" s="165"/>
      <c r="O77" s="165"/>
    </row>
    <row r="78" spans="1:23" ht="12.75" hidden="1" customHeight="1" x14ac:dyDescent="0.2">
      <c r="A78" s="16" t="s">
        <v>248</v>
      </c>
      <c r="E78" s="139">
        <f t="shared" si="23"/>
        <v>10</v>
      </c>
      <c r="F78" s="140" t="str">
        <f t="shared" si="20"/>
        <v>N.A.</v>
      </c>
      <c r="G78" s="137"/>
      <c r="H78" s="141" t="b">
        <f t="shared" si="21"/>
        <v>0</v>
      </c>
      <c r="I78" s="142" t="str">
        <f t="shared" si="22"/>
        <v/>
      </c>
      <c r="J78" s="142" t="str">
        <f>IF(F78=Euconst_NA,"",MAX(J$68:J77)+1)</f>
        <v/>
      </c>
      <c r="K78" s="137"/>
      <c r="L78" s="165"/>
      <c r="M78" s="165"/>
      <c r="N78" s="165"/>
      <c r="O78" s="165"/>
    </row>
    <row r="79" spans="1:23" ht="12.75" hidden="1" customHeight="1" x14ac:dyDescent="0.2">
      <c r="A79" s="16" t="s">
        <v>248</v>
      </c>
      <c r="E79" s="139">
        <f t="shared" si="23"/>
        <v>11</v>
      </c>
      <c r="F79" s="140" t="str">
        <f t="shared" si="20"/>
        <v>N.A.</v>
      </c>
      <c r="G79" s="137"/>
      <c r="H79" s="141" t="b">
        <f t="shared" si="21"/>
        <v>0</v>
      </c>
      <c r="I79" s="142" t="str">
        <f t="shared" si="22"/>
        <v/>
      </c>
      <c r="J79" s="142" t="str">
        <f>IF(F79=Euconst_NA,"",MAX(J$68:J78)+1)</f>
        <v/>
      </c>
      <c r="K79" s="137"/>
      <c r="L79" s="165"/>
      <c r="M79" s="165"/>
      <c r="N79" s="165"/>
      <c r="O79" s="165"/>
    </row>
    <row r="80" spans="1:23" ht="12.75" hidden="1" customHeight="1" x14ac:dyDescent="0.2">
      <c r="A80" s="16" t="s">
        <v>248</v>
      </c>
      <c r="E80" s="139">
        <f t="shared" si="23"/>
        <v>12</v>
      </c>
      <c r="F80" s="140" t="str">
        <f t="shared" si="20"/>
        <v>N.A.</v>
      </c>
      <c r="G80" s="137"/>
      <c r="H80" s="141" t="b">
        <f t="shared" si="21"/>
        <v>0</v>
      </c>
      <c r="I80" s="142" t="str">
        <f t="shared" si="22"/>
        <v/>
      </c>
      <c r="J80" s="142" t="str">
        <f>IF(F80=Euconst_NA,"",MAX(J$68:J79)+1)</f>
        <v/>
      </c>
      <c r="K80" s="137"/>
      <c r="L80" s="165"/>
      <c r="M80" s="165"/>
      <c r="N80" s="165"/>
      <c r="O80" s="165"/>
    </row>
    <row r="81" spans="1:15" ht="12.75" hidden="1" customHeight="1" x14ac:dyDescent="0.2">
      <c r="A81" s="16" t="s">
        <v>248</v>
      </c>
      <c r="E81" s="139">
        <f t="shared" si="23"/>
        <v>13</v>
      </c>
      <c r="F81" s="140" t="str">
        <f t="shared" si="20"/>
        <v>N.A.</v>
      </c>
      <c r="G81" s="137"/>
      <c r="H81" s="141" t="b">
        <f t="shared" si="21"/>
        <v>0</v>
      </c>
      <c r="I81" s="142" t="str">
        <f t="shared" si="22"/>
        <v/>
      </c>
      <c r="J81" s="142" t="str">
        <f>IF(F81=Euconst_NA,"",MAX(J$68:J80)+1)</f>
        <v/>
      </c>
      <c r="K81" s="137"/>
      <c r="L81" s="165"/>
      <c r="M81" s="165"/>
      <c r="N81" s="165"/>
      <c r="O81" s="165"/>
    </row>
    <row r="82" spans="1:15" ht="12.75" hidden="1" customHeight="1" x14ac:dyDescent="0.2">
      <c r="A82" s="16" t="s">
        <v>248</v>
      </c>
      <c r="E82" s="139">
        <f t="shared" si="23"/>
        <v>14</v>
      </c>
      <c r="F82" s="140" t="str">
        <f t="shared" si="20"/>
        <v>N.A.</v>
      </c>
      <c r="G82" s="137"/>
      <c r="H82" s="141" t="b">
        <f t="shared" si="21"/>
        <v>0</v>
      </c>
      <c r="I82" s="142" t="str">
        <f t="shared" si="22"/>
        <v/>
      </c>
      <c r="J82" s="142" t="str">
        <f>IF(F82=Euconst_NA,"",MAX(J$68:J81)+1)</f>
        <v/>
      </c>
      <c r="K82" s="137"/>
      <c r="L82" s="165"/>
      <c r="M82" s="165"/>
      <c r="N82" s="165"/>
      <c r="O82" s="165"/>
    </row>
    <row r="83" spans="1:15" ht="12.75" hidden="1" customHeight="1" x14ac:dyDescent="0.2">
      <c r="A83" s="16" t="s">
        <v>248</v>
      </c>
      <c r="E83" s="139">
        <f t="shared" si="23"/>
        <v>15</v>
      </c>
      <c r="F83" s="140" t="str">
        <f t="shared" si="20"/>
        <v>N.A.</v>
      </c>
      <c r="G83" s="137"/>
      <c r="H83" s="141" t="b">
        <f t="shared" si="21"/>
        <v>0</v>
      </c>
      <c r="I83" s="142" t="str">
        <f t="shared" si="22"/>
        <v/>
      </c>
      <c r="J83" s="142" t="str">
        <f>IF(F83=Euconst_NA,"",MAX(J$68:J82)+1)</f>
        <v/>
      </c>
      <c r="K83" s="137"/>
      <c r="L83" s="165"/>
      <c r="M83" s="165"/>
      <c r="N83" s="165"/>
      <c r="O83" s="165"/>
    </row>
    <row r="84" spans="1:15" ht="12.75" hidden="1" customHeight="1" x14ac:dyDescent="0.2">
      <c r="A84" s="16" t="s">
        <v>248</v>
      </c>
      <c r="E84" s="139">
        <f t="shared" si="23"/>
        <v>16</v>
      </c>
      <c r="F84" s="140" t="str">
        <f t="shared" si="20"/>
        <v>N.A.</v>
      </c>
      <c r="G84" s="137"/>
      <c r="H84" s="141" t="b">
        <f t="shared" si="21"/>
        <v>0</v>
      </c>
      <c r="I84" s="142" t="str">
        <f t="shared" si="22"/>
        <v/>
      </c>
      <c r="J84" s="142" t="str">
        <f>IF(F84=Euconst_NA,"",MAX(J$68:J83)+1)</f>
        <v/>
      </c>
      <c r="K84" s="137"/>
      <c r="L84" s="165"/>
      <c r="M84" s="165"/>
      <c r="N84" s="165"/>
      <c r="O84" s="165"/>
    </row>
    <row r="85" spans="1:15" ht="12.75" hidden="1" customHeight="1" x14ac:dyDescent="0.2">
      <c r="A85" s="16" t="s">
        <v>248</v>
      </c>
      <c r="E85" s="139">
        <v>17</v>
      </c>
      <c r="F85" s="140" t="str">
        <f t="shared" si="20"/>
        <v>N.A.</v>
      </c>
      <c r="G85" s="137"/>
      <c r="H85" s="141" t="b">
        <f t="shared" si="21"/>
        <v>0</v>
      </c>
      <c r="I85" s="142" t="str">
        <f t="shared" si="22"/>
        <v/>
      </c>
      <c r="J85" s="142" t="str">
        <f>IF(F85=Euconst_NA,"",MAX(J$68:J84)+1)</f>
        <v/>
      </c>
      <c r="K85" s="137"/>
      <c r="L85" s="165"/>
      <c r="M85" s="165"/>
      <c r="N85" s="165"/>
      <c r="O85" s="165"/>
    </row>
    <row r="86" spans="1:15" ht="12.75" hidden="1" customHeight="1" x14ac:dyDescent="0.2">
      <c r="A86" s="16" t="s">
        <v>248</v>
      </c>
      <c r="E86" s="139">
        <v>18</v>
      </c>
      <c r="F86" s="140" t="str">
        <f t="shared" si="20"/>
        <v>N.A.</v>
      </c>
      <c r="G86" s="137"/>
      <c r="H86" s="141" t="b">
        <f t="shared" si="21"/>
        <v>0</v>
      </c>
      <c r="I86" s="142" t="str">
        <f t="shared" si="22"/>
        <v/>
      </c>
      <c r="J86" s="142" t="str">
        <f>IF(F86=Euconst_NA,"",MAX(J$68:J85)+1)</f>
        <v/>
      </c>
      <c r="K86" s="137"/>
      <c r="L86" s="165"/>
      <c r="M86" s="165"/>
      <c r="N86" s="165"/>
      <c r="O86" s="165"/>
    </row>
    <row r="87" spans="1:15" ht="12.75" hidden="1" customHeight="1" x14ac:dyDescent="0.2">
      <c r="A87" s="16" t="s">
        <v>248</v>
      </c>
      <c r="E87" s="139">
        <v>19</v>
      </c>
      <c r="F87" s="140" t="str">
        <f t="shared" si="20"/>
        <v>N.A.</v>
      </c>
      <c r="G87" s="137"/>
      <c r="H87" s="141" t="b">
        <f t="shared" si="21"/>
        <v>0</v>
      </c>
      <c r="I87" s="142" t="str">
        <f t="shared" si="22"/>
        <v/>
      </c>
      <c r="J87" s="142" t="str">
        <f>IF(F87=Euconst_NA,"",MAX(J$68:J86)+1)</f>
        <v/>
      </c>
      <c r="K87" s="137"/>
      <c r="L87" s="165"/>
      <c r="M87" s="165"/>
      <c r="N87" s="165"/>
      <c r="O87" s="165"/>
    </row>
    <row r="88" spans="1:15" ht="12.75" hidden="1" customHeight="1" x14ac:dyDescent="0.2">
      <c r="A88" s="16" t="s">
        <v>248</v>
      </c>
      <c r="E88" s="139">
        <v>20</v>
      </c>
      <c r="F88" s="140" t="str">
        <f t="shared" si="20"/>
        <v>N.A.</v>
      </c>
      <c r="G88" s="137"/>
      <c r="H88" s="141" t="b">
        <f t="shared" ref="H88:H91" si="24">(E88&lt;=MAX($S$17:$S$26))</f>
        <v>0</v>
      </c>
      <c r="I88" s="142"/>
      <c r="J88" s="142" t="str">
        <f>IF(F88=Euconst_NA,"",MAX(J$68:J87)+1)</f>
        <v/>
      </c>
      <c r="K88" s="137"/>
      <c r="L88" s="165"/>
      <c r="M88" s="165"/>
      <c r="N88" s="165"/>
      <c r="O88" s="165"/>
    </row>
    <row r="89" spans="1:15" ht="12.75" hidden="1" customHeight="1" x14ac:dyDescent="0.2">
      <c r="A89" s="16" t="s">
        <v>248</v>
      </c>
      <c r="E89" s="139">
        <v>21</v>
      </c>
      <c r="F89" s="140" t="str">
        <f t="shared" si="20"/>
        <v>N.A.</v>
      </c>
      <c r="G89" s="137"/>
      <c r="H89" s="141" t="b">
        <f t="shared" si="24"/>
        <v>0</v>
      </c>
      <c r="I89" s="142"/>
      <c r="J89" s="142" t="str">
        <f>IF(F89=Euconst_NA,"",MAX(J$68:J88)+1)</f>
        <v/>
      </c>
      <c r="K89" s="137"/>
      <c r="L89" s="165"/>
      <c r="M89" s="165"/>
      <c r="N89" s="165"/>
      <c r="O89" s="165"/>
    </row>
    <row r="90" spans="1:15" ht="12.75" hidden="1" customHeight="1" x14ac:dyDescent="0.2">
      <c r="A90" s="16" t="s">
        <v>248</v>
      </c>
      <c r="E90" s="139">
        <v>22</v>
      </c>
      <c r="F90" s="140" t="str">
        <f t="shared" si="20"/>
        <v>N.A.</v>
      </c>
      <c r="G90" s="137"/>
      <c r="H90" s="141" t="b">
        <f t="shared" si="24"/>
        <v>0</v>
      </c>
      <c r="I90" s="142"/>
      <c r="J90" s="142" t="str">
        <f>IF(F90=Euconst_NA,"",MAX(J$68:J89)+1)</f>
        <v/>
      </c>
      <c r="K90" s="137"/>
      <c r="L90" s="165"/>
      <c r="M90" s="165"/>
      <c r="N90" s="165"/>
      <c r="O90" s="165"/>
    </row>
    <row r="91" spans="1:15" ht="12.75" hidden="1" customHeight="1" x14ac:dyDescent="0.2">
      <c r="A91" s="16" t="s">
        <v>248</v>
      </c>
      <c r="E91" s="139">
        <v>23</v>
      </c>
      <c r="F91" s="140" t="str">
        <f t="shared" si="20"/>
        <v>N.A.</v>
      </c>
      <c r="G91" s="137"/>
      <c r="H91" s="141" t="b">
        <f t="shared" si="24"/>
        <v>0</v>
      </c>
      <c r="I91" s="142" t="str">
        <f t="shared" si="22"/>
        <v/>
      </c>
      <c r="J91" s="142" t="str">
        <f>IF(F91=Euconst_NA,"",MAX(J$68:J90)+1)</f>
        <v/>
      </c>
      <c r="K91" s="137"/>
      <c r="L91" s="165"/>
      <c r="M91" s="165"/>
      <c r="N91" s="165"/>
      <c r="O91" s="165"/>
    </row>
    <row r="92" spans="1:15" ht="12.75" hidden="1" customHeight="1" x14ac:dyDescent="0.2">
      <c r="A92" s="16" t="s">
        <v>248</v>
      </c>
      <c r="L92" s="165"/>
      <c r="M92" s="165"/>
      <c r="N92" s="165"/>
      <c r="O92" s="165"/>
    </row>
    <row r="93" spans="1:15" hidden="1" x14ac:dyDescent="0.2">
      <c r="A93" s="16" t="s">
        <v>248</v>
      </c>
      <c r="L93" s="165"/>
      <c r="M93" s="165"/>
      <c r="N93" s="165"/>
      <c r="O93" s="165"/>
    </row>
    <row r="94" spans="1:15" hidden="1" x14ac:dyDescent="0.2">
      <c r="A94" s="16" t="s">
        <v>248</v>
      </c>
      <c r="E94" s="15" t="s">
        <v>399</v>
      </c>
      <c r="F94" s="15"/>
      <c r="G94" s="141" t="b">
        <f>COUNTA($E$17:$E$26,CNTR_FallBackSubInstRelevant,$E$60:$E$62)&gt;0</f>
        <v>0</v>
      </c>
      <c r="L94" s="165"/>
      <c r="M94" s="165"/>
      <c r="N94" s="165"/>
      <c r="O94" s="165"/>
    </row>
    <row r="95" spans="1:15" hidden="1" x14ac:dyDescent="0.2">
      <c r="A95" s="16" t="s">
        <v>248</v>
      </c>
      <c r="L95" s="165"/>
      <c r="M95" s="165"/>
      <c r="N95" s="165"/>
      <c r="O95" s="165"/>
    </row>
  </sheetData>
  <sheetProtection sheet="1" objects="1" scenarios="1" formatCells="0" formatColumns="0" formatRows="0"/>
  <mergeCells count="68">
    <mergeCell ref="K3:L3"/>
    <mergeCell ref="M3:N3"/>
    <mergeCell ref="G2:H2"/>
    <mergeCell ref="I2:J2"/>
    <mergeCell ref="K2:L2"/>
    <mergeCell ref="M2:N2"/>
    <mergeCell ref="G3:H3"/>
    <mergeCell ref="B2:D4"/>
    <mergeCell ref="E4:F4"/>
    <mergeCell ref="E3:F3"/>
    <mergeCell ref="G4:H4"/>
    <mergeCell ref="I3:J3"/>
    <mergeCell ref="I4:J4"/>
    <mergeCell ref="E20:I20"/>
    <mergeCell ref="E21:I21"/>
    <mergeCell ref="D10:N10"/>
    <mergeCell ref="D11:N11"/>
    <mergeCell ref="D12:N12"/>
    <mergeCell ref="D13:N13"/>
    <mergeCell ref="D15:N15"/>
    <mergeCell ref="D14:N14"/>
    <mergeCell ref="E16:I16"/>
    <mergeCell ref="E18:I18"/>
    <mergeCell ref="E19:I19"/>
    <mergeCell ref="E17:I17"/>
    <mergeCell ref="K4:L4"/>
    <mergeCell ref="D8:N8"/>
    <mergeCell ref="M4:N4"/>
    <mergeCell ref="D6:N6"/>
    <mergeCell ref="D57:N57"/>
    <mergeCell ref="D32:N32"/>
    <mergeCell ref="D33:N33"/>
    <mergeCell ref="D35:N35"/>
    <mergeCell ref="D36:N36"/>
    <mergeCell ref="D54:N54"/>
    <mergeCell ref="D37:N37"/>
    <mergeCell ref="E39:H39"/>
    <mergeCell ref="E38:H38"/>
    <mergeCell ref="E40:H40"/>
    <mergeCell ref="E41:H41"/>
    <mergeCell ref="E42:H42"/>
    <mergeCell ref="E59:F59"/>
    <mergeCell ref="G59:I59"/>
    <mergeCell ref="D56:N56"/>
    <mergeCell ref="E46:H46"/>
    <mergeCell ref="E47:H47"/>
    <mergeCell ref="E48:H48"/>
    <mergeCell ref="E60:F60"/>
    <mergeCell ref="E61:F61"/>
    <mergeCell ref="E62:F62"/>
    <mergeCell ref="G60:I60"/>
    <mergeCell ref="G61:I61"/>
    <mergeCell ref="G62:I62"/>
    <mergeCell ref="E22:I22"/>
    <mergeCell ref="E23:I23"/>
    <mergeCell ref="E24:I24"/>
    <mergeCell ref="E25:I25"/>
    <mergeCell ref="E26:I26"/>
    <mergeCell ref="E28:N28"/>
    <mergeCell ref="D34:N34"/>
    <mergeCell ref="D55:N55"/>
    <mergeCell ref="D31:N31"/>
    <mergeCell ref="D30:N30"/>
    <mergeCell ref="E50:N50"/>
    <mergeCell ref="E43:H43"/>
    <mergeCell ref="E44:H44"/>
    <mergeCell ref="E45:H45"/>
    <mergeCell ref="D52:N52"/>
  </mergeCells>
  <dataValidations count="5">
    <dataValidation type="list" allowBlank="1" showInputMessage="1" showErrorMessage="1" sqref="I39:I48">
      <formula1>Euconst_TrueFalse</formula1>
    </dataValidation>
    <dataValidation type="list" allowBlank="1" showInputMessage="1" showErrorMessage="1" sqref="E17:E26">
      <formula1>EUconst_BMlistNames</formula1>
    </dataValidation>
    <dataValidation type="list" allowBlank="1" showInputMessage="1" sqref="N39:N45">
      <formula1>EUconst_TJ</formula1>
    </dataValidation>
    <dataValidation type="list" allowBlank="1" showInputMessage="1" showErrorMessage="1" sqref="J60:J62 J39:J48 J17:J26">
      <formula1>EUconst_SubinstallationStart</formula1>
    </dataValidation>
    <dataValidation type="list" allowBlank="1" showInputMessage="1" showErrorMessage="1" sqref="K60:K62 K39:K48 K17:K26">
      <formula1>EUconst_SubinstallationCessation</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theme="5" tint="0.39997558519241921"/>
  </sheetPr>
  <dimension ref="A1:X101"/>
  <sheetViews>
    <sheetView zoomScaleNormal="100" workbookViewId="0">
      <pane ySplit="4" topLeftCell="A5" activePane="bottomLeft" state="frozen"/>
      <selection pane="bottomLeft" activeCell="B2" sqref="B2:D4"/>
    </sheetView>
  </sheetViews>
  <sheetFormatPr defaultColWidth="11.42578125" defaultRowHeight="14.25" x14ac:dyDescent="0.2"/>
  <cols>
    <col min="1" max="1" width="5.7109375" style="410" hidden="1" customWidth="1"/>
    <col min="2" max="4" width="5.7109375" style="30" customWidth="1"/>
    <col min="5" max="14" width="12.7109375" style="30" customWidth="1"/>
    <col min="15" max="15" width="5.7109375" style="30" customWidth="1"/>
    <col min="16" max="22" width="11.42578125" style="166" hidden="1" customWidth="1"/>
    <col min="23" max="16384" width="11.42578125" style="165"/>
  </cols>
  <sheetData>
    <row r="1" spans="1:24" ht="15" hidden="1" thickBot="1" x14ac:dyDescent="0.25">
      <c r="A1" s="337" t="s">
        <v>248</v>
      </c>
      <c r="B1" s="16"/>
      <c r="C1" s="16"/>
      <c r="D1" s="16"/>
      <c r="E1" s="16"/>
      <c r="F1" s="16"/>
      <c r="G1" s="16"/>
      <c r="H1" s="16"/>
      <c r="I1" s="16"/>
      <c r="J1" s="16"/>
      <c r="K1" s="16"/>
      <c r="L1" s="16"/>
      <c r="M1" s="16"/>
      <c r="N1" s="16"/>
      <c r="O1" s="16"/>
      <c r="P1" s="166" t="s">
        <v>248</v>
      </c>
      <c r="Q1" s="166" t="s">
        <v>248</v>
      </c>
      <c r="R1" s="166" t="s">
        <v>248</v>
      </c>
      <c r="S1" s="166" t="s">
        <v>248</v>
      </c>
      <c r="T1" s="166" t="s">
        <v>248</v>
      </c>
      <c r="U1" s="166" t="s">
        <v>248</v>
      </c>
      <c r="V1" s="166" t="s">
        <v>248</v>
      </c>
    </row>
    <row r="2" spans="1:24" ht="15" customHeight="1" thickBot="1" x14ac:dyDescent="0.25">
      <c r="A2" s="134"/>
      <c r="B2" s="973" t="str">
        <f>Translations!$B$161</f>
        <v>D.
HistEmissions</v>
      </c>
      <c r="C2" s="974"/>
      <c r="D2" s="975"/>
      <c r="E2" s="191" t="str">
        <f>Translations!$B$2</f>
        <v>Навигационна зона:</v>
      </c>
      <c r="F2" s="190"/>
      <c r="G2" s="892" t="str">
        <f>Translations!$B$14</f>
        <v>Съдържание</v>
      </c>
      <c r="H2" s="889"/>
      <c r="I2" s="907" t="str">
        <f ca="1">HYPERLINK("#"&amp;INDEX(a_Contents!$P$4:$P$53,MATCH(INDEX(a_Contents!$T$4:$T$53,MATCH($S$2,a_Contents!$Q$4:$Q$53,0))-1,a_Contents!$T$4:$T$53,0)),EUconst_PreviousSheet)</f>
        <v>Предишен лист</v>
      </c>
      <c r="J2" s="908"/>
      <c r="K2" s="907" t="str">
        <f ca="1">HYPERLINK("#"&amp;INDEX(a_Contents!$P$4:$P$53,MATCH(INDEX(a_Contents!$T$4:$T$53,MATCH($S$2,a_Contents!$Q$4:$Q$53,0))+1,a_Contents!$T$4:$T$53,0)),EUconst_NextSheet)</f>
        <v>Следващ лист</v>
      </c>
      <c r="L2" s="908"/>
      <c r="M2" s="909" t="str">
        <f ca="1">HYPERLINK("#"&amp;a_Contents!$P$39,INDIRECT(a_Contents!$P$39))</f>
        <v>РЕЗЮМЕ</v>
      </c>
      <c r="N2" s="909"/>
      <c r="O2" s="17"/>
      <c r="P2" s="169" t="s">
        <v>250</v>
      </c>
      <c r="Q2" s="286" t="str">
        <f>ADDRESS(ROW($B$6),COLUMN($B$6)) &amp; ":" &amp; ADDRESS(MATCH("PRINT",$O:$O,0),COLUMN($O$6))</f>
        <v>$B$6:$O$101</v>
      </c>
      <c r="R2" s="169" t="s">
        <v>612</v>
      </c>
      <c r="S2" s="287" t="str">
        <f ca="1">IF(ISERROR(CELL("filename",T2)),"D_HistoricalEmissions",MID(CELL("filename",T2),FIND("]",CELL("filename",T2))+1,1024))</f>
        <v>D_HistoricalEmissions</v>
      </c>
    </row>
    <row r="3" spans="1:24" ht="15" thickBot="1" x14ac:dyDescent="0.25">
      <c r="A3" s="134"/>
      <c r="B3" s="976"/>
      <c r="C3" s="977"/>
      <c r="D3" s="978"/>
      <c r="E3" s="889"/>
      <c r="F3" s="889"/>
      <c r="G3" s="966" t="str">
        <f>IFERROR(HYPERLINK("#"&amp;ADDRESS(ROW($A$1)+MATCH(P3,$A:$A,0)-1,3),INDEX($P:$P,MATCH(P3,$A:$A,0))),"")</f>
        <v>Специфични исторически емисии</v>
      </c>
      <c r="H3" s="966"/>
      <c r="I3" s="966" t="str">
        <f>IFERROR(HYPERLINK("#"&amp;ADDRESS(ROW($A$1)+MATCH(R3,$A:$A,0)-1,3),INDEX($P:$P,MATCH(R3,$A:$A,0))),"")</f>
        <v>Абсолютни исторически емисии (по избор)</v>
      </c>
      <c r="J3" s="966"/>
      <c r="K3" s="966" t="str">
        <f>IFERROR(HYPERLINK("#"&amp;ADDRESS(ROW($A$1)+MATCH(T3,$A:$A,0)-1,3),INDEX($P:$P,MATCH(T3,$A:$A,0))),"")</f>
        <v/>
      </c>
      <c r="L3" s="966"/>
      <c r="M3" s="967" t="str">
        <f>IFERROR(HYPERLINK("#"&amp;ADDRESS(ROW($A$1)+MATCH(V3,$A:$A,0)-1,3),INDEX($P:$P,MATCH(V3,$A:$A,0))),"")</f>
        <v/>
      </c>
      <c r="N3" s="967"/>
      <c r="O3" s="17"/>
      <c r="P3" s="289">
        <v>1</v>
      </c>
      <c r="Q3" s="290"/>
      <c r="R3" s="290">
        <v>2</v>
      </c>
      <c r="S3" s="290"/>
      <c r="T3" s="290">
        <v>3</v>
      </c>
      <c r="U3" s="290"/>
      <c r="V3" s="291">
        <v>4</v>
      </c>
    </row>
    <row r="4" spans="1:24" ht="15" thickBot="1" x14ac:dyDescent="0.25">
      <c r="A4" s="134"/>
      <c r="B4" s="979"/>
      <c r="C4" s="980"/>
      <c r="D4" s="981"/>
      <c r="E4" s="889"/>
      <c r="F4" s="889"/>
      <c r="G4" s="972" t="str">
        <f>IFERROR(HYPERLINK("#"&amp;ADDRESS(ROW($A$1)+MATCH(P4,$A:$A,0)-1,3),INDEX($P:$P,MATCH(P4,$A:$A,0))),"")</f>
        <v/>
      </c>
      <c r="H4" s="971"/>
      <c r="I4" s="971" t="str">
        <f>IFERROR(HYPERLINK("#"&amp;ADDRESS(ROW($A$1)+MATCH(R4,$A:$A,0)-1,3),INDEX($P:$P,MATCH(R4,$A:$A,0))),"")</f>
        <v/>
      </c>
      <c r="J4" s="971"/>
      <c r="K4" s="971" t="str">
        <f>IFERROR(HYPERLINK("#"&amp;ADDRESS(ROW($A$1)+MATCH(T4,$A:$A,0)-1,3),INDEX($P:$P,MATCH(T4,$A:$A,0))),"")</f>
        <v/>
      </c>
      <c r="L4" s="971"/>
      <c r="M4" s="970" t="str">
        <f>IFERROR(HYPERLINK("#"&amp;ADDRESS(ROW($A$1)+MATCH(V4,$A:$A,0)-1,3),INDEX($P:$P,MATCH(V4,$A:$A,0))),"")</f>
        <v/>
      </c>
      <c r="N4" s="971"/>
      <c r="O4" s="17"/>
      <c r="P4" s="292">
        <v>5</v>
      </c>
      <c r="Q4" s="293"/>
      <c r="R4" s="293">
        <v>6</v>
      </c>
      <c r="S4" s="293"/>
      <c r="T4" s="293">
        <v>7</v>
      </c>
      <c r="U4" s="293"/>
      <c r="V4" s="294">
        <v>8</v>
      </c>
    </row>
    <row r="5" spans="1:24" ht="12.75" customHeight="1" x14ac:dyDescent="0.2">
      <c r="A5" s="134"/>
      <c r="O5" s="17"/>
    </row>
    <row r="6" spans="1:24" ht="18" x14ac:dyDescent="0.2">
      <c r="A6" s="401" t="s">
        <v>636</v>
      </c>
      <c r="C6" s="2" t="s">
        <v>256</v>
      </c>
      <c r="D6" s="983" t="str">
        <f>Translations!$B$162</f>
        <v>ИСТОРИЧЕСКИ ЕМИСИИ</v>
      </c>
      <c r="E6" s="983"/>
      <c r="F6" s="983"/>
      <c r="G6" s="983"/>
      <c r="H6" s="983"/>
      <c r="I6" s="983"/>
      <c r="J6" s="983"/>
      <c r="K6" s="983"/>
      <c r="L6" s="983"/>
      <c r="M6" s="983"/>
      <c r="N6" s="983"/>
    </row>
    <row r="7" spans="1:24" ht="12.75" customHeight="1" x14ac:dyDescent="0.2"/>
    <row r="8" spans="1:24" s="418" customFormat="1" ht="18" customHeight="1" x14ac:dyDescent="0.25">
      <c r="A8" s="409">
        <v>1</v>
      </c>
      <c r="B8" s="416"/>
      <c r="C8" s="744" t="s">
        <v>113</v>
      </c>
      <c r="D8" s="1108" t="str">
        <f>Translations!$B$163</f>
        <v>Специфични исторически емисии</v>
      </c>
      <c r="E8" s="1108"/>
      <c r="F8" s="1108"/>
      <c r="G8" s="1108"/>
      <c r="H8" s="1108"/>
      <c r="I8" s="1108"/>
      <c r="J8" s="1108"/>
      <c r="K8" s="1108"/>
      <c r="L8" s="1108"/>
      <c r="M8" s="1108"/>
      <c r="N8" s="1108"/>
      <c r="O8" s="416"/>
      <c r="P8" s="295" t="str">
        <f>D8</f>
        <v>Специфични исторически емисии</v>
      </c>
      <c r="Q8" s="417"/>
      <c r="R8" s="417"/>
      <c r="S8" s="417"/>
      <c r="T8" s="417"/>
      <c r="U8" s="417"/>
      <c r="V8" s="417"/>
    </row>
    <row r="9" spans="1:24" s="644" customFormat="1" ht="12.75" x14ac:dyDescent="0.2">
      <c r="A9" s="411"/>
      <c r="B9" s="30"/>
      <c r="C9" s="30"/>
      <c r="D9" s="30"/>
      <c r="E9" s="30"/>
      <c r="F9" s="30"/>
      <c r="G9" s="30"/>
      <c r="H9" s="30"/>
      <c r="I9" s="30"/>
      <c r="J9" s="30"/>
      <c r="K9" s="30"/>
      <c r="L9" s="30"/>
      <c r="M9" s="30"/>
      <c r="N9" s="30"/>
      <c r="O9" s="30"/>
      <c r="P9" s="16"/>
      <c r="Q9" s="166"/>
      <c r="R9" s="166"/>
      <c r="S9" s="166"/>
      <c r="T9" s="16"/>
      <c r="U9" s="16"/>
      <c r="V9" s="16"/>
    </row>
    <row r="10" spans="1:24" ht="15" customHeight="1" x14ac:dyDescent="0.2">
      <c r="C10" s="133">
        <v>1</v>
      </c>
      <c r="D10" s="984" t="str">
        <f>Translations!$B$134</f>
        <v>Подинсталации на продуктови показатели</v>
      </c>
      <c r="E10" s="984"/>
      <c r="F10" s="984"/>
      <c r="G10" s="984"/>
      <c r="H10" s="984"/>
      <c r="I10" s="984"/>
      <c r="J10" s="984"/>
      <c r="K10" s="984"/>
      <c r="L10" s="984"/>
      <c r="M10" s="984"/>
      <c r="N10" s="984"/>
    </row>
    <row r="11" spans="1:24" ht="5.0999999999999996" customHeight="1" x14ac:dyDescent="0.2">
      <c r="D11" s="1005"/>
      <c r="E11" s="1005"/>
      <c r="F11" s="1005"/>
      <c r="G11" s="1005"/>
      <c r="H11" s="1005"/>
      <c r="I11" s="1005"/>
      <c r="J11" s="1005"/>
      <c r="K11" s="1005"/>
      <c r="L11" s="1005"/>
      <c r="M11" s="1005"/>
      <c r="N11" s="1005"/>
    </row>
    <row r="12" spans="1:24" s="644" customFormat="1" ht="25.5" customHeight="1" x14ac:dyDescent="0.2">
      <c r="A12" s="411"/>
      <c r="B12" s="30"/>
      <c r="C12" s="30"/>
      <c r="D12" s="1042" t="str">
        <f>Translations!$B$164</f>
        <v xml:space="preserve">Моля, въведете тук специфичните исторически емисии (в съответствие с зададените емисии съгласно правилата на FAR и MRR) за всяка подинсталация с продуктов показател за всяка година от базовия период. </v>
      </c>
      <c r="E12" s="1043"/>
      <c r="F12" s="1043"/>
      <c r="G12" s="1043"/>
      <c r="H12" s="1043"/>
      <c r="I12" s="1043"/>
      <c r="J12" s="1043"/>
      <c r="K12" s="1043"/>
      <c r="L12" s="1043"/>
      <c r="M12" s="1043"/>
      <c r="N12" s="1043"/>
      <c r="O12" s="30"/>
      <c r="P12" s="16"/>
      <c r="Q12" s="16"/>
      <c r="R12" s="16"/>
      <c r="S12" s="16"/>
      <c r="T12" s="166"/>
      <c r="U12" s="166"/>
      <c r="V12" s="166"/>
      <c r="W12" s="165"/>
      <c r="X12" s="165"/>
    </row>
    <row r="13" spans="1:24" s="644" customFormat="1" ht="12.75" customHeight="1" x14ac:dyDescent="0.2">
      <c r="A13" s="412"/>
      <c r="B13" s="30"/>
      <c r="C13" s="30"/>
      <c r="D13" s="1042" t="str">
        <f>Translations!$B$165</f>
        <v>Средната стойност на специфичните исторически емисии за периода 2019-2023 г. ще бъде използвана като базова линия за определяне на (междинните) цели в листове Е-З.</v>
      </c>
      <c r="E13" s="1042"/>
      <c r="F13" s="1042"/>
      <c r="G13" s="1042"/>
      <c r="H13" s="1042"/>
      <c r="I13" s="1042"/>
      <c r="J13" s="1042"/>
      <c r="K13" s="1042"/>
      <c r="L13" s="1042"/>
      <c r="M13" s="1042"/>
      <c r="N13" s="1042"/>
      <c r="O13" s="30"/>
      <c r="P13" s="16"/>
      <c r="Q13" s="16"/>
      <c r="R13" s="16"/>
      <c r="S13" s="16"/>
      <c r="T13" s="166"/>
      <c r="U13" s="166"/>
      <c r="V13" s="166"/>
      <c r="W13" s="165"/>
      <c r="X13" s="165"/>
    </row>
    <row r="14" spans="1:24" s="644" customFormat="1" ht="25.5" customHeight="1" x14ac:dyDescent="0.2">
      <c r="A14" s="412"/>
      <c r="B14" s="30"/>
      <c r="C14" s="30"/>
      <c r="D14" s="1042" t="str">
        <f>Translations!$B$166</f>
        <v>Специфичните емисии се изчисляват, като се разделят зададените емисии на нивото на дейността през всяка година, и двете въз основа на съответните правила на FAR в съответствие с данните, въведени в доклада за базовите данни, използван за изчисляване на безплатното разпределение за 2026-2030 г.</v>
      </c>
      <c r="E14" s="1043"/>
      <c r="F14" s="1043"/>
      <c r="G14" s="1043"/>
      <c r="H14" s="1043"/>
      <c r="I14" s="1043"/>
      <c r="J14" s="1043"/>
      <c r="K14" s="1043"/>
      <c r="L14" s="1043"/>
      <c r="M14" s="1043"/>
      <c r="N14" s="1043"/>
      <c r="O14" s="30"/>
      <c r="P14" s="16"/>
      <c r="Q14" s="16"/>
      <c r="R14" s="16"/>
      <c r="S14" s="16"/>
      <c r="T14" s="166"/>
      <c r="U14" s="166"/>
      <c r="V14" s="166"/>
      <c r="W14" s="165"/>
      <c r="X14" s="165"/>
    </row>
    <row r="15" spans="1:24" s="644" customFormat="1" ht="25.5" customHeight="1" x14ac:dyDescent="0.2">
      <c r="A15" s="412"/>
      <c r="B15" s="30"/>
      <c r="C15" s="30"/>
      <c r="D15" s="1042" t="str">
        <f>Translations!$B$167</f>
        <v>Годините, през които подинсталацията не е функционирала, трябва да останат празни, включително в случаите на нова подинсталация, планирана да започне да функционира едва след подаването на CNP. В последния случай, моля, представете оценка на специфичните емисии при бъдещото започване на дейността.</v>
      </c>
      <c r="E15" s="1043"/>
      <c r="F15" s="1043"/>
      <c r="G15" s="1043"/>
      <c r="H15" s="1043"/>
      <c r="I15" s="1043"/>
      <c r="J15" s="1043"/>
      <c r="K15" s="1043"/>
      <c r="L15" s="1043"/>
      <c r="M15" s="1043"/>
      <c r="N15" s="1043"/>
      <c r="O15" s="30"/>
      <c r="P15" s="16"/>
      <c r="Q15" s="16"/>
      <c r="R15" s="16"/>
      <c r="S15" s="16"/>
      <c r="T15" s="166"/>
      <c r="U15" s="166"/>
      <c r="V15" s="166"/>
      <c r="W15" s="165"/>
      <c r="X15" s="165"/>
    </row>
    <row r="16" spans="1:24" ht="5.0999999999999996" customHeight="1" x14ac:dyDescent="0.2">
      <c r="D16" s="1005"/>
      <c r="E16" s="1005"/>
      <c r="F16" s="1005"/>
      <c r="G16" s="1005"/>
      <c r="H16" s="1005"/>
      <c r="I16" s="1005"/>
      <c r="J16" s="1005"/>
      <c r="K16" s="1005"/>
      <c r="L16" s="1005"/>
      <c r="M16" s="1005"/>
      <c r="N16" s="1005"/>
    </row>
    <row r="17" spans="1:24" ht="12.75" customHeight="1" x14ac:dyDescent="0.2">
      <c r="D17" s="262" t="str">
        <f>Translations!$B$110</f>
        <v>Не.</v>
      </c>
      <c r="E17" s="1112" t="str">
        <f>Translations!$B$139</f>
        <v>Вид на продукта</v>
      </c>
      <c r="F17" s="1113"/>
      <c r="G17" s="1114"/>
      <c r="H17" s="302" t="str">
        <f xml:space="preserve"> EUconst_Unit</f>
        <v>Единица</v>
      </c>
      <c r="I17" s="302">
        <v>2019</v>
      </c>
      <c r="J17" s="302">
        <v>2020</v>
      </c>
      <c r="K17" s="302">
        <v>2021</v>
      </c>
      <c r="L17" s="302">
        <v>2022</v>
      </c>
      <c r="M17" s="562">
        <v>2023</v>
      </c>
      <c r="N17" s="424" t="str">
        <f>Translations!$B$168</f>
        <v>Прогноза</v>
      </c>
      <c r="R17" s="22" t="s">
        <v>588</v>
      </c>
      <c r="T17" s="558" t="str">
        <f>Translations!$B$169</f>
        <v>Базова линия</v>
      </c>
      <c r="U17" s="322"/>
    </row>
    <row r="18" spans="1:24" ht="12.75" customHeight="1" x14ac:dyDescent="0.2">
      <c r="D18" s="6">
        <v>1</v>
      </c>
      <c r="E18" s="1115" t="str">
        <f>IF(C_InstallationDescription!E17="","",C_InstallationDescription!E17)</f>
        <v/>
      </c>
      <c r="F18" s="1116"/>
      <c r="G18" s="1117"/>
      <c r="H18" s="341" t="str">
        <f t="shared" ref="H18:H27" si="0">IFERROR(INDEX(EUconst_BMlistUnitHE,MATCH(E18,EUconst_BMlistNames,0)),"")</f>
        <v/>
      </c>
      <c r="I18" s="453"/>
      <c r="J18" s="453"/>
      <c r="K18" s="453"/>
      <c r="L18" s="453"/>
      <c r="M18" s="563"/>
      <c r="N18" s="614"/>
      <c r="P18" s="175" t="str">
        <f t="shared" ref="P18:P27" si="1">EUconst_HistorialEmissions&amp;E18</f>
        <v>HistEm_</v>
      </c>
      <c r="R18" s="23" t="str">
        <f t="shared" ref="R18:R27" si="2">IF(E18="","",MATCH(E18,EUconst_BMlistNames,0))</f>
        <v/>
      </c>
      <c r="T18" s="574" t="str">
        <f>IFERROR(IF(N18&lt;&gt;"",N18,AVERAGE(I18:M18)),"")</f>
        <v/>
      </c>
      <c r="U18" s="175" t="b">
        <f>AND(CNTR_ExistSubInstEntries,INDEX(C_InstallationDescription!$V:$V,MATCH(EUconst_StartRow&amp;$E18,C_InstallationDescription!$P:$P,0))&lt;&gt;INDEX(EUconst_SubinstallationStart,1))</f>
        <v>0</v>
      </c>
      <c r="V18" s="175" t="b">
        <f t="shared" ref="V18:V27" si="3">AND(CNTR_ExistSubInstEntries,E18="")</f>
        <v>0</v>
      </c>
    </row>
    <row r="19" spans="1:24" ht="12.75" customHeight="1" x14ac:dyDescent="0.2">
      <c r="D19" s="5">
        <v>2</v>
      </c>
      <c r="E19" s="1090" t="str">
        <f>IF(C_InstallationDescription!E18="","",C_InstallationDescription!E18)</f>
        <v/>
      </c>
      <c r="F19" s="1091"/>
      <c r="G19" s="1092"/>
      <c r="H19" s="341" t="str">
        <f t="shared" si="0"/>
        <v/>
      </c>
      <c r="I19" s="454"/>
      <c r="J19" s="454"/>
      <c r="K19" s="454"/>
      <c r="L19" s="454"/>
      <c r="M19" s="564"/>
      <c r="N19" s="615"/>
      <c r="P19" s="175" t="str">
        <f t="shared" si="1"/>
        <v>HistEm_</v>
      </c>
      <c r="R19" s="23" t="str">
        <f t="shared" si="2"/>
        <v/>
      </c>
      <c r="T19" s="574" t="str">
        <f t="shared" ref="T19:T27" si="4">IFERROR(IF(N19&lt;&gt;"",N19,AVERAGE(I19:M19)),"")</f>
        <v/>
      </c>
      <c r="U19" s="175" t="b">
        <f>AND(CNTR_ExistSubInstEntries,INDEX(C_InstallationDescription!$V:$V,MATCH(EUconst_StartRow&amp;$E19,C_InstallationDescription!$P:$P,0))&lt;&gt;INDEX(EUconst_SubinstallationStart,1))</f>
        <v>0</v>
      </c>
      <c r="V19" s="175" t="b">
        <f t="shared" si="3"/>
        <v>0</v>
      </c>
    </row>
    <row r="20" spans="1:24" ht="12.75" customHeight="1" x14ac:dyDescent="0.2">
      <c r="D20" s="5">
        <v>3</v>
      </c>
      <c r="E20" s="1090" t="str">
        <f>IF(C_InstallationDescription!E19="","",C_InstallationDescription!E19)</f>
        <v/>
      </c>
      <c r="F20" s="1091"/>
      <c r="G20" s="1092"/>
      <c r="H20" s="341" t="str">
        <f t="shared" si="0"/>
        <v/>
      </c>
      <c r="I20" s="454"/>
      <c r="J20" s="454"/>
      <c r="K20" s="454"/>
      <c r="L20" s="454"/>
      <c r="M20" s="564"/>
      <c r="N20" s="615"/>
      <c r="P20" s="175" t="str">
        <f t="shared" si="1"/>
        <v>HistEm_</v>
      </c>
      <c r="R20" s="23" t="str">
        <f t="shared" si="2"/>
        <v/>
      </c>
      <c r="T20" s="574" t="str">
        <f t="shared" si="4"/>
        <v/>
      </c>
      <c r="U20" s="175" t="b">
        <f>AND(CNTR_ExistSubInstEntries,INDEX(C_InstallationDescription!$V:$V,MATCH(EUconst_StartRow&amp;$E20,C_InstallationDescription!$P:$P,0))&lt;&gt;INDEX(EUconst_SubinstallationStart,1))</f>
        <v>0</v>
      </c>
      <c r="V20" s="175" t="b">
        <f t="shared" si="3"/>
        <v>0</v>
      </c>
    </row>
    <row r="21" spans="1:24" ht="12.75" customHeight="1" x14ac:dyDescent="0.2">
      <c r="D21" s="5">
        <v>4</v>
      </c>
      <c r="E21" s="1090" t="str">
        <f>IF(C_InstallationDescription!E20="","",C_InstallationDescription!E20)</f>
        <v/>
      </c>
      <c r="F21" s="1091"/>
      <c r="G21" s="1092"/>
      <c r="H21" s="341" t="str">
        <f t="shared" si="0"/>
        <v/>
      </c>
      <c r="I21" s="454"/>
      <c r="J21" s="454"/>
      <c r="K21" s="454"/>
      <c r="L21" s="454"/>
      <c r="M21" s="564"/>
      <c r="N21" s="615"/>
      <c r="P21" s="175" t="str">
        <f t="shared" si="1"/>
        <v>HistEm_</v>
      </c>
      <c r="R21" s="23" t="str">
        <f t="shared" si="2"/>
        <v/>
      </c>
      <c r="T21" s="574" t="str">
        <f t="shared" si="4"/>
        <v/>
      </c>
      <c r="U21" s="175" t="b">
        <f>AND(CNTR_ExistSubInstEntries,INDEX(C_InstallationDescription!$V:$V,MATCH(EUconst_StartRow&amp;$E21,C_InstallationDescription!$P:$P,0))&lt;&gt;INDEX(EUconst_SubinstallationStart,1))</f>
        <v>0</v>
      </c>
      <c r="V21" s="175" t="b">
        <f t="shared" si="3"/>
        <v>0</v>
      </c>
    </row>
    <row r="22" spans="1:24" ht="12.75" customHeight="1" x14ac:dyDescent="0.2">
      <c r="D22" s="5">
        <v>5</v>
      </c>
      <c r="E22" s="1090" t="str">
        <f>IF(C_InstallationDescription!E21="","",C_InstallationDescription!E21)</f>
        <v/>
      </c>
      <c r="F22" s="1091"/>
      <c r="G22" s="1092"/>
      <c r="H22" s="341" t="str">
        <f t="shared" si="0"/>
        <v/>
      </c>
      <c r="I22" s="454"/>
      <c r="J22" s="454"/>
      <c r="K22" s="454"/>
      <c r="L22" s="454"/>
      <c r="M22" s="564"/>
      <c r="N22" s="615"/>
      <c r="P22" s="175" t="str">
        <f t="shared" si="1"/>
        <v>HistEm_</v>
      </c>
      <c r="R22" s="23" t="str">
        <f t="shared" si="2"/>
        <v/>
      </c>
      <c r="S22" s="322"/>
      <c r="T22" s="574" t="str">
        <f t="shared" si="4"/>
        <v/>
      </c>
      <c r="U22" s="175" t="b">
        <f>AND(CNTR_ExistSubInstEntries,INDEX(C_InstallationDescription!$V:$V,MATCH(EUconst_StartRow&amp;$E22,C_InstallationDescription!$P:$P,0))&lt;&gt;INDEX(EUconst_SubinstallationStart,1))</f>
        <v>0</v>
      </c>
      <c r="V22" s="175" t="b">
        <f t="shared" si="3"/>
        <v>0</v>
      </c>
    </row>
    <row r="23" spans="1:24" ht="12.75" customHeight="1" x14ac:dyDescent="0.2">
      <c r="D23" s="5">
        <v>6</v>
      </c>
      <c r="E23" s="1090" t="str">
        <f>IF(C_InstallationDescription!E22="","",C_InstallationDescription!E22)</f>
        <v/>
      </c>
      <c r="F23" s="1091"/>
      <c r="G23" s="1092"/>
      <c r="H23" s="341" t="str">
        <f t="shared" si="0"/>
        <v/>
      </c>
      <c r="I23" s="454"/>
      <c r="J23" s="454"/>
      <c r="K23" s="454"/>
      <c r="L23" s="454"/>
      <c r="M23" s="564"/>
      <c r="N23" s="615"/>
      <c r="P23" s="175" t="str">
        <f t="shared" si="1"/>
        <v>HistEm_</v>
      </c>
      <c r="R23" s="23" t="str">
        <f t="shared" si="2"/>
        <v/>
      </c>
      <c r="T23" s="574" t="str">
        <f t="shared" si="4"/>
        <v/>
      </c>
      <c r="U23" s="175" t="b">
        <f>AND(CNTR_ExistSubInstEntries,INDEX(C_InstallationDescription!$V:$V,MATCH(EUconst_StartRow&amp;$E23,C_InstallationDescription!$P:$P,0))&lt;&gt;INDEX(EUconst_SubinstallationStart,1))</f>
        <v>0</v>
      </c>
      <c r="V23" s="175" t="b">
        <f t="shared" si="3"/>
        <v>0</v>
      </c>
    </row>
    <row r="24" spans="1:24" ht="12.75" customHeight="1" x14ac:dyDescent="0.2">
      <c r="D24" s="5">
        <v>7</v>
      </c>
      <c r="E24" s="1090" t="str">
        <f>IF(C_InstallationDescription!E23="","",C_InstallationDescription!E23)</f>
        <v/>
      </c>
      <c r="F24" s="1091"/>
      <c r="G24" s="1092"/>
      <c r="H24" s="341" t="str">
        <f t="shared" si="0"/>
        <v/>
      </c>
      <c r="I24" s="454"/>
      <c r="J24" s="454"/>
      <c r="K24" s="454"/>
      <c r="L24" s="454"/>
      <c r="M24" s="564"/>
      <c r="N24" s="615"/>
      <c r="P24" s="175" t="str">
        <f t="shared" si="1"/>
        <v>HistEm_</v>
      </c>
      <c r="R24" s="23" t="str">
        <f t="shared" si="2"/>
        <v/>
      </c>
      <c r="S24" s="322"/>
      <c r="T24" s="574" t="str">
        <f t="shared" si="4"/>
        <v/>
      </c>
      <c r="U24" s="175" t="b">
        <f>AND(CNTR_ExistSubInstEntries,INDEX(C_InstallationDescription!$V:$V,MATCH(EUconst_StartRow&amp;$E24,C_InstallationDescription!$P:$P,0))&lt;&gt;INDEX(EUconst_SubinstallationStart,1))</f>
        <v>0</v>
      </c>
      <c r="V24" s="175" t="b">
        <f t="shared" si="3"/>
        <v>0</v>
      </c>
    </row>
    <row r="25" spans="1:24" ht="12.75" customHeight="1" x14ac:dyDescent="0.2">
      <c r="D25" s="5">
        <v>8</v>
      </c>
      <c r="E25" s="1090" t="str">
        <f>IF(C_InstallationDescription!E24="","",C_InstallationDescription!E24)</f>
        <v/>
      </c>
      <c r="F25" s="1091"/>
      <c r="G25" s="1092"/>
      <c r="H25" s="341" t="str">
        <f t="shared" si="0"/>
        <v/>
      </c>
      <c r="I25" s="454"/>
      <c r="J25" s="454"/>
      <c r="K25" s="454"/>
      <c r="L25" s="454"/>
      <c r="M25" s="564"/>
      <c r="N25" s="615"/>
      <c r="P25" s="175" t="str">
        <f t="shared" si="1"/>
        <v>HistEm_</v>
      </c>
      <c r="R25" s="23" t="str">
        <f t="shared" si="2"/>
        <v/>
      </c>
      <c r="T25" s="574" t="str">
        <f t="shared" si="4"/>
        <v/>
      </c>
      <c r="U25" s="175" t="b">
        <f>AND(CNTR_ExistSubInstEntries,INDEX(C_InstallationDescription!$V:$V,MATCH(EUconst_StartRow&amp;$E25,C_InstallationDescription!$P:$P,0))&lt;&gt;INDEX(EUconst_SubinstallationStart,1))</f>
        <v>0</v>
      </c>
      <c r="V25" s="175" t="b">
        <f t="shared" si="3"/>
        <v>0</v>
      </c>
    </row>
    <row r="26" spans="1:24" ht="12.75" customHeight="1" x14ac:dyDescent="0.2">
      <c r="D26" s="5">
        <v>9</v>
      </c>
      <c r="E26" s="1090" t="str">
        <f>IF(C_InstallationDescription!E25="","",C_InstallationDescription!E25)</f>
        <v/>
      </c>
      <c r="F26" s="1091"/>
      <c r="G26" s="1092"/>
      <c r="H26" s="341" t="str">
        <f t="shared" si="0"/>
        <v/>
      </c>
      <c r="I26" s="454"/>
      <c r="J26" s="454"/>
      <c r="K26" s="454"/>
      <c r="L26" s="454"/>
      <c r="M26" s="564"/>
      <c r="N26" s="615"/>
      <c r="P26" s="175" t="str">
        <f t="shared" si="1"/>
        <v>HistEm_</v>
      </c>
      <c r="R26" s="23" t="str">
        <f t="shared" si="2"/>
        <v/>
      </c>
      <c r="T26" s="574" t="str">
        <f t="shared" si="4"/>
        <v/>
      </c>
      <c r="U26" s="175" t="b">
        <f>AND(CNTR_ExistSubInstEntries,INDEX(C_InstallationDescription!$V:$V,MATCH(EUconst_StartRow&amp;$E26,C_InstallationDescription!$P:$P,0))&lt;&gt;INDEX(EUconst_SubinstallationStart,1))</f>
        <v>0</v>
      </c>
      <c r="V26" s="175" t="b">
        <f t="shared" si="3"/>
        <v>0</v>
      </c>
    </row>
    <row r="27" spans="1:24" ht="12.75" customHeight="1" x14ac:dyDescent="0.2">
      <c r="D27" s="3">
        <v>10</v>
      </c>
      <c r="E27" s="1102" t="str">
        <f>IF(C_InstallationDescription!E26="","",C_InstallationDescription!E26)</f>
        <v/>
      </c>
      <c r="F27" s="1103"/>
      <c r="G27" s="1104"/>
      <c r="H27" s="342" t="str">
        <f t="shared" si="0"/>
        <v/>
      </c>
      <c r="I27" s="455"/>
      <c r="J27" s="455"/>
      <c r="K27" s="455"/>
      <c r="L27" s="455"/>
      <c r="M27" s="565"/>
      <c r="N27" s="616"/>
      <c r="P27" s="175" t="str">
        <f t="shared" si="1"/>
        <v>HistEm_</v>
      </c>
      <c r="R27" s="23" t="str">
        <f t="shared" si="2"/>
        <v/>
      </c>
      <c r="T27" s="574" t="str">
        <f t="shared" si="4"/>
        <v/>
      </c>
      <c r="U27" s="175" t="b">
        <f>AND(CNTR_ExistSubInstEntries,INDEX(C_InstallationDescription!$V:$V,MATCH(EUconst_StartRow&amp;$E27,C_InstallationDescription!$P:$P,0))&lt;&gt;INDEX(EUconst_SubinstallationStart,1))</f>
        <v>0</v>
      </c>
      <c r="V27" s="175" t="b">
        <f t="shared" si="3"/>
        <v>0</v>
      </c>
    </row>
    <row r="28" spans="1:24" ht="12.75" customHeight="1" x14ac:dyDescent="0.2">
      <c r="Q28" s="167"/>
      <c r="R28" s="167"/>
    </row>
    <row r="29" spans="1:24" ht="15" customHeight="1" x14ac:dyDescent="0.2">
      <c r="C29" s="133">
        <v>2</v>
      </c>
      <c r="D29" s="984" t="str">
        <f>Translations!$B$144</f>
        <v>Подинсталации с "fall-back" подходи</v>
      </c>
      <c r="E29" s="984"/>
      <c r="F29" s="984"/>
      <c r="G29" s="984"/>
      <c r="H29" s="984"/>
      <c r="I29" s="984"/>
      <c r="J29" s="984"/>
      <c r="K29" s="984"/>
      <c r="L29" s="984"/>
      <c r="M29" s="984"/>
      <c r="N29" s="984"/>
    </row>
    <row r="30" spans="1:24" ht="5.0999999999999996" customHeight="1" x14ac:dyDescent="0.2">
      <c r="D30" s="1005"/>
      <c r="E30" s="1005"/>
      <c r="F30" s="1005"/>
      <c r="G30" s="1005"/>
      <c r="H30" s="1005"/>
      <c r="I30" s="1005"/>
      <c r="J30" s="1005"/>
      <c r="K30" s="1005"/>
      <c r="L30" s="1005"/>
      <c r="M30" s="1005"/>
      <c r="N30" s="1005"/>
    </row>
    <row r="31" spans="1:24" s="644" customFormat="1" ht="25.5" customHeight="1" x14ac:dyDescent="0.2">
      <c r="A31" s="411"/>
      <c r="B31" s="30"/>
      <c r="C31" s="30"/>
      <c r="D31" s="1042" t="str">
        <f>Translations!$B$170</f>
        <v>Моля, въведете тук специфичните исторически емисии (в съответствие с зададените емисии съгласно правилата на FAR и MRR) за всяка подинсталация с "fall-back" показател за всяка година от базовия период, като вземете предвид указанията, предоставени за подинсталациите за продуктов показател по-горе.</v>
      </c>
      <c r="E31" s="1043"/>
      <c r="F31" s="1043"/>
      <c r="G31" s="1043"/>
      <c r="H31" s="1043"/>
      <c r="I31" s="1043"/>
      <c r="J31" s="1043"/>
      <c r="K31" s="1043"/>
      <c r="L31" s="1043"/>
      <c r="M31" s="1043"/>
      <c r="N31" s="1043"/>
      <c r="O31" s="30"/>
      <c r="P31" s="166"/>
      <c r="Q31" s="16"/>
      <c r="R31" s="16"/>
      <c r="S31" s="16"/>
      <c r="T31" s="166"/>
      <c r="U31" s="166"/>
      <c r="V31" s="166"/>
      <c r="W31" s="165"/>
      <c r="X31" s="165"/>
    </row>
    <row r="32" spans="1:24" s="644" customFormat="1" ht="38.25" customHeight="1" x14ac:dyDescent="0.2">
      <c r="A32" s="412"/>
      <c r="B32" s="30"/>
      <c r="C32" s="30"/>
      <c r="D32" s="1042" t="str">
        <f>Translations!$B$171</f>
        <v>Въпреки това, когато в раздел В.I.2 са избрани други производствени единици, различни от единиците за съответното ниво на дейност (имайте предвид, че единицата по подразбиране за емисии от процеси е тон продукция), емисиите се изразяват спрямо тези съответни (обобщени) производствени нива. Зададените емисии обаче все пак трябва да бъдат изчислени съгласно съответните правила на FAR, в съответствие с данните, предоставени в доклада за базовите данни.</v>
      </c>
      <c r="E32" s="1043"/>
      <c r="F32" s="1043"/>
      <c r="G32" s="1043"/>
      <c r="H32" s="1043"/>
      <c r="I32" s="1043"/>
      <c r="J32" s="1043"/>
      <c r="K32" s="1043"/>
      <c r="L32" s="1043"/>
      <c r="M32" s="1043"/>
      <c r="N32" s="1043"/>
      <c r="O32" s="30"/>
      <c r="P32" s="166"/>
      <c r="Q32" s="16"/>
      <c r="R32" s="16"/>
      <c r="S32" s="16"/>
      <c r="T32" s="166"/>
      <c r="U32" s="166"/>
      <c r="V32" s="166"/>
      <c r="W32" s="165"/>
      <c r="X32" s="165"/>
    </row>
    <row r="33" spans="1:24" ht="5.0999999999999996" customHeight="1" x14ac:dyDescent="0.2">
      <c r="D33" s="1005"/>
      <c r="E33" s="1005"/>
      <c r="F33" s="1005"/>
      <c r="G33" s="1005"/>
      <c r="H33" s="1005"/>
      <c r="I33" s="1005"/>
      <c r="J33" s="1005"/>
      <c r="K33" s="1005"/>
      <c r="L33" s="1005"/>
      <c r="M33" s="1005"/>
      <c r="N33" s="1005"/>
    </row>
    <row r="34" spans="1:24" ht="12.75" customHeight="1" x14ac:dyDescent="0.2">
      <c r="C34" s="13"/>
      <c r="D34" s="7" t="str">
        <f>Translations!$B$110</f>
        <v>Не.</v>
      </c>
      <c r="E34" s="1078" t="str">
        <f>Translations!$B$149</f>
        <v>Тип подинсталация</v>
      </c>
      <c r="F34" s="1079"/>
      <c r="G34" s="1080"/>
      <c r="H34" s="302" t="str">
        <f xml:space="preserve"> EUconst_Unit</f>
        <v>Единица</v>
      </c>
      <c r="I34" s="302">
        <v>2019</v>
      </c>
      <c r="J34" s="302">
        <v>2020</v>
      </c>
      <c r="K34" s="302">
        <v>2021</v>
      </c>
      <c r="L34" s="302">
        <v>2022</v>
      </c>
      <c r="M34" s="562">
        <v>2023</v>
      </c>
      <c r="N34" s="424" t="str">
        <f>Translations!$B$168</f>
        <v>Прогноза</v>
      </c>
      <c r="R34" s="23" t="s">
        <v>589</v>
      </c>
      <c r="T34" s="558" t="str">
        <f>Translations!$B$169</f>
        <v>Базова линия</v>
      </c>
    </row>
    <row r="35" spans="1:24" ht="12.75" customHeight="1" x14ac:dyDescent="0.2">
      <c r="C35" s="13"/>
      <c r="D35" s="5">
        <v>11</v>
      </c>
      <c r="E35" s="1096" t="str">
        <f t="shared" ref="E35:E44" si="5">INDEX(EUconst_FallBackListNames,D35-10)</f>
        <v>Подинсталация на топлинен еталон, CL, не-CBAM</v>
      </c>
      <c r="F35" s="1097">
        <f>C_InstallationDescription!F39</f>
        <v>0</v>
      </c>
      <c r="G35" s="1098">
        <f>C_InstallationDescription!G39</f>
        <v>0</v>
      </c>
      <c r="H35" s="436" t="str">
        <f>EUconst_tCO2e &amp; " / " &amp; IF(C_InstallationDescription!N39&lt;&gt;"",C_InstallationDescription!N39,INDEX(EUconst_FallBackListUnits,MATCH(E35,EUconst_FallBackListNames,0)))</f>
        <v>t CO2e / TJ</v>
      </c>
      <c r="I35" s="365"/>
      <c r="J35" s="365"/>
      <c r="K35" s="365"/>
      <c r="L35" s="365"/>
      <c r="M35" s="566"/>
      <c r="N35" s="628"/>
      <c r="P35" s="175" t="str">
        <f t="shared" ref="P35:P44" si="6">EUconst_HistorialEmissions&amp;E35</f>
        <v>HistEm_Подинсталация на топлинен еталон, CL, не-CBAM</v>
      </c>
      <c r="Q35" s="322"/>
      <c r="R35" s="356">
        <f t="shared" ref="R35:R44" si="7">INDEX(EUconst_FallBackListNumber,MATCH(E35,EUconst_FallBackListNames,0))</f>
        <v>91.1</v>
      </c>
      <c r="T35" s="574" t="str">
        <f>IFERROR(IF(N35&lt;&gt;"",N35,AVERAGE(I35:M35)),"")</f>
        <v/>
      </c>
      <c r="U35" s="175" t="b">
        <f>AND(CNTR_ExistSubInstEntries,INDEX(C_InstallationDescription!$V:$V,MATCH(EUconst_StartRow&amp;$E35,C_InstallationDescription!$P:$P,0))&lt;&gt;INDEX(EUconst_SubinstallationStart,1))</f>
        <v>0</v>
      </c>
      <c r="V35" s="175" t="b">
        <f>AND(CNTR_ExistSubInstEntries,C_InstallationDescription!I39&lt;&gt;TRUE)</f>
        <v>0</v>
      </c>
    </row>
    <row r="36" spans="1:24" ht="12.75" customHeight="1" x14ac:dyDescent="0.2">
      <c r="C36" s="13"/>
      <c r="D36" s="5">
        <v>12</v>
      </c>
      <c r="E36" s="1093" t="str">
        <f t="shared" si="5"/>
        <v>Подинсталация на топлинния еталон, не-CL, не-CBAM</v>
      </c>
      <c r="F36" s="1094">
        <f>C_InstallationDescription!F40</f>
        <v>0</v>
      </c>
      <c r="G36" s="1095">
        <f>C_InstallationDescription!G40</f>
        <v>0</v>
      </c>
      <c r="H36" s="437" t="str">
        <f>EUconst_tCO2e &amp; " / " &amp; IF(C_InstallationDescription!N40&lt;&gt;"",C_InstallationDescription!N40,INDEX(EUconst_FallBackListUnits,MATCH(E36,EUconst_FallBackListNames,0)))</f>
        <v>t CO2e / TJ</v>
      </c>
      <c r="I36" s="366"/>
      <c r="J36" s="366"/>
      <c r="K36" s="366"/>
      <c r="L36" s="366"/>
      <c r="M36" s="567"/>
      <c r="N36" s="629"/>
      <c r="P36" s="175" t="str">
        <f t="shared" si="6"/>
        <v>HistEm_Подинсталация на топлинния еталон, не-CL, не-CBAM</v>
      </c>
      <c r="R36" s="356">
        <f t="shared" si="7"/>
        <v>92.1</v>
      </c>
      <c r="T36" s="574" t="str">
        <f t="shared" ref="T36:T44" si="8">IFERROR(IF(N36&lt;&gt;"",N36,AVERAGE(I36:M36)),"")</f>
        <v/>
      </c>
      <c r="U36" s="175" t="b">
        <f>AND(CNTR_ExistSubInstEntries,INDEX(C_InstallationDescription!$V:$V,MATCH(EUconst_StartRow&amp;$E36,C_InstallationDescription!$P:$P,0))&lt;&gt;INDEX(EUconst_SubinstallationStart,1))</f>
        <v>0</v>
      </c>
      <c r="V36" s="175" t="b">
        <f>AND(CNTR_ExistSubInstEntries,C_InstallationDescription!I40&lt;&gt;TRUE)</f>
        <v>0</v>
      </c>
    </row>
    <row r="37" spans="1:24" ht="12.75" customHeight="1" x14ac:dyDescent="0.2">
      <c r="C37" s="13"/>
      <c r="D37" s="5">
        <v>13</v>
      </c>
      <c r="E37" s="1093" t="str">
        <f t="shared" si="5"/>
        <v>Подинсталация на топлинен еталон, CBAM</v>
      </c>
      <c r="F37" s="1094">
        <f>C_InstallationDescription!F41</f>
        <v>0</v>
      </c>
      <c r="G37" s="1095">
        <f>C_InstallationDescription!G41</f>
        <v>0</v>
      </c>
      <c r="H37" s="437" t="str">
        <f>EUconst_tCO2e &amp; " / " &amp; IF(C_InstallationDescription!N41&lt;&gt;"",C_InstallationDescription!N41,INDEX(EUconst_FallBackListUnits,MATCH(E37,EUconst_FallBackListNames,0)))</f>
        <v>t CO2e / TJ</v>
      </c>
      <c r="I37" s="366"/>
      <c r="J37" s="366"/>
      <c r="K37" s="366"/>
      <c r="L37" s="366"/>
      <c r="M37" s="567"/>
      <c r="N37" s="629"/>
      <c r="P37" s="175" t="str">
        <f t="shared" si="6"/>
        <v>HistEm_Подинсталация на топлинен еталон, CBAM</v>
      </c>
      <c r="R37" s="356">
        <f t="shared" si="7"/>
        <v>91.2</v>
      </c>
      <c r="T37" s="574" t="str">
        <f t="shared" si="8"/>
        <v/>
      </c>
      <c r="U37" s="175" t="b">
        <f>AND(CNTR_ExistSubInstEntries,INDEX(C_InstallationDescription!$V:$V,MATCH(EUconst_StartRow&amp;$E37,C_InstallationDescription!$P:$P,0))&lt;&gt;INDEX(EUconst_SubinstallationStart,1))</f>
        <v>0</v>
      </c>
      <c r="V37" s="175" t="b">
        <f>AND(CNTR_ExistSubInstEntries,C_InstallationDescription!I41&lt;&gt;TRUE)</f>
        <v>0</v>
      </c>
    </row>
    <row r="38" spans="1:24" ht="12.75" customHeight="1" x14ac:dyDescent="0.2">
      <c r="C38" s="13"/>
      <c r="D38" s="374">
        <v>14</v>
      </c>
      <c r="E38" s="1105" t="str">
        <f t="shared" si="5"/>
        <v>Подинсталация за централно отопление</v>
      </c>
      <c r="F38" s="1106">
        <f>C_InstallationDescription!F42</f>
        <v>0</v>
      </c>
      <c r="G38" s="1107">
        <f>C_InstallationDescription!G42</f>
        <v>0</v>
      </c>
      <c r="H38" s="438" t="str">
        <f>EUconst_tCO2e &amp; " / " &amp; IF(C_InstallationDescription!N42&lt;&gt;"",C_InstallationDescription!N42,INDEX(EUconst_FallBackListUnits,MATCH(E38,EUconst_FallBackListNames,0)))</f>
        <v>t CO2e / TJ</v>
      </c>
      <c r="I38" s="367"/>
      <c r="J38" s="367"/>
      <c r="K38" s="367"/>
      <c r="L38" s="367"/>
      <c r="M38" s="568"/>
      <c r="N38" s="630"/>
      <c r="P38" s="175" t="str">
        <f t="shared" si="6"/>
        <v>HistEm_Подинсталация за централно отопление</v>
      </c>
      <c r="R38" s="356">
        <f t="shared" si="7"/>
        <v>93.1</v>
      </c>
      <c r="T38" s="574" t="str">
        <f t="shared" si="8"/>
        <v/>
      </c>
      <c r="U38" s="175" t="b">
        <f>AND(CNTR_ExistSubInstEntries,INDEX(C_InstallationDescription!$V:$V,MATCH(EUconst_StartRow&amp;$E38,C_InstallationDescription!$P:$P,0))&lt;&gt;INDEX(EUconst_SubinstallationStart,1))</f>
        <v>0</v>
      </c>
      <c r="V38" s="175" t="b">
        <f>AND(CNTR_ExistSubInstEntries,C_InstallationDescription!I42&lt;&gt;TRUE)</f>
        <v>0</v>
      </c>
    </row>
    <row r="39" spans="1:24" ht="12.75" customHeight="1" x14ac:dyDescent="0.2">
      <c r="C39" s="13"/>
      <c r="D39" s="6">
        <v>15</v>
      </c>
      <c r="E39" s="1096" t="str">
        <f t="shared" si="5"/>
        <v>Подинсталация на еталон за гориво, CL, не-CBAM</v>
      </c>
      <c r="F39" s="1097">
        <f>C_InstallationDescription!F43</f>
        <v>0</v>
      </c>
      <c r="G39" s="1098">
        <f>C_InstallationDescription!G43</f>
        <v>0</v>
      </c>
      <c r="H39" s="436" t="str">
        <f>EUconst_tCO2e &amp; " / " &amp; IF(C_InstallationDescription!N43&lt;&gt;"",C_InstallationDescription!N43,INDEX(EUconst_FallBackListUnits,MATCH(E39,EUconst_FallBackListNames,0)))</f>
        <v>t CO2e / TJ</v>
      </c>
      <c r="I39" s="365"/>
      <c r="J39" s="365"/>
      <c r="K39" s="365"/>
      <c r="L39" s="365"/>
      <c r="M39" s="566"/>
      <c r="N39" s="628"/>
      <c r="P39" s="175" t="str">
        <f t="shared" si="6"/>
        <v>HistEm_Подинсталация на еталон за гориво, CL, не-CBAM</v>
      </c>
      <c r="R39" s="356">
        <f t="shared" si="7"/>
        <v>94.1</v>
      </c>
      <c r="T39" s="574" t="str">
        <f t="shared" si="8"/>
        <v/>
      </c>
      <c r="U39" s="175" t="b">
        <f>AND(CNTR_ExistSubInstEntries,INDEX(C_InstallationDescription!$V:$V,MATCH(EUconst_StartRow&amp;$E39,C_InstallationDescription!$P:$P,0))&lt;&gt;INDEX(EUconst_SubinstallationStart,1))</f>
        <v>0</v>
      </c>
      <c r="V39" s="175" t="b">
        <f>AND(CNTR_ExistSubInstEntries,C_InstallationDescription!I43&lt;&gt;TRUE)</f>
        <v>0</v>
      </c>
    </row>
    <row r="40" spans="1:24" ht="12.75" customHeight="1" x14ac:dyDescent="0.2">
      <c r="C40" s="13"/>
      <c r="D40" s="5">
        <v>16</v>
      </c>
      <c r="E40" s="1093" t="str">
        <f t="shared" si="5"/>
        <v>Подинсталация на бенчмарка за гориво, не-CL, не-CBAM</v>
      </c>
      <c r="F40" s="1094">
        <f>C_InstallationDescription!F44</f>
        <v>0</v>
      </c>
      <c r="G40" s="1095">
        <f>C_InstallationDescription!G44</f>
        <v>0</v>
      </c>
      <c r="H40" s="437" t="str">
        <f>EUconst_tCO2e &amp; " / " &amp; IF(C_InstallationDescription!N44&lt;&gt;"",C_InstallationDescription!N44,INDEX(EUconst_FallBackListUnits,MATCH(E40,EUconst_FallBackListNames,0)))</f>
        <v>t CO2e / TJ</v>
      </c>
      <c r="I40" s="366"/>
      <c r="J40" s="366"/>
      <c r="K40" s="366"/>
      <c r="L40" s="366"/>
      <c r="M40" s="567"/>
      <c r="N40" s="629"/>
      <c r="P40" s="175" t="str">
        <f t="shared" si="6"/>
        <v>HistEm_Подинсталация на бенчмарка за гориво, не-CL, не-CBAM</v>
      </c>
      <c r="R40" s="356">
        <f t="shared" si="7"/>
        <v>95.1</v>
      </c>
      <c r="T40" s="574" t="str">
        <f t="shared" si="8"/>
        <v/>
      </c>
      <c r="U40" s="175" t="b">
        <f>AND(CNTR_ExistSubInstEntries,INDEX(C_InstallationDescription!$V:$V,MATCH(EUconst_StartRow&amp;$E40,C_InstallationDescription!$P:$P,0))&lt;&gt;INDEX(EUconst_SubinstallationStart,1))</f>
        <v>0</v>
      </c>
      <c r="V40" s="175" t="b">
        <f>AND(CNTR_ExistSubInstEntries,C_InstallationDescription!I44&lt;&gt;TRUE)</f>
        <v>0</v>
      </c>
    </row>
    <row r="41" spans="1:24" ht="12.75" customHeight="1" x14ac:dyDescent="0.2">
      <c r="C41" s="13"/>
      <c r="D41" s="3">
        <v>17</v>
      </c>
      <c r="E41" s="1099" t="str">
        <f t="shared" si="5"/>
        <v>Подинсталация на еталон за гориво, CBAM</v>
      </c>
      <c r="F41" s="1100">
        <f>C_InstallationDescription!F45</f>
        <v>0</v>
      </c>
      <c r="G41" s="1101">
        <f>C_InstallationDescription!G45</f>
        <v>0</v>
      </c>
      <c r="H41" s="439" t="str">
        <f>EUconst_tCO2e &amp; " / " &amp; IF(C_InstallationDescription!N45&lt;&gt;"",C_InstallationDescription!N45,INDEX(EUconst_FallBackListUnits,MATCH(E41,EUconst_FallBackListNames,0)))</f>
        <v>t CO2e / TJ</v>
      </c>
      <c r="I41" s="368"/>
      <c r="J41" s="368"/>
      <c r="K41" s="368"/>
      <c r="L41" s="368"/>
      <c r="M41" s="569"/>
      <c r="N41" s="631"/>
      <c r="P41" s="175" t="str">
        <f t="shared" si="6"/>
        <v>HistEm_Подинсталация на еталон за гориво, CBAM</v>
      </c>
      <c r="R41" s="356">
        <f t="shared" si="7"/>
        <v>94.2</v>
      </c>
      <c r="T41" s="574" t="str">
        <f t="shared" si="8"/>
        <v/>
      </c>
      <c r="U41" s="175" t="b">
        <f>AND(CNTR_ExistSubInstEntries,INDEX(C_InstallationDescription!$V:$V,MATCH(EUconst_StartRow&amp;$E41,C_InstallationDescription!$P:$P,0))&lt;&gt;INDEX(EUconst_SubinstallationStart,1))</f>
        <v>0</v>
      </c>
      <c r="V41" s="175" t="b">
        <f>AND(CNTR_ExistSubInstEntries,C_InstallationDescription!I45&lt;&gt;TRUE)</f>
        <v>0</v>
      </c>
    </row>
    <row r="42" spans="1:24" ht="12.75" customHeight="1" x14ac:dyDescent="0.2">
      <c r="C42" s="13"/>
      <c r="D42" s="279">
        <v>18</v>
      </c>
      <c r="E42" s="1109" t="str">
        <f t="shared" si="5"/>
        <v>Подинсталация на технологични емисии, CL, не-CBAM</v>
      </c>
      <c r="F42" s="1110">
        <f>C_InstallationDescription!F46</f>
        <v>0</v>
      </c>
      <c r="G42" s="1111">
        <f>C_InstallationDescription!G46</f>
        <v>0</v>
      </c>
      <c r="H42" s="440" t="str">
        <f>EUconst_tCO2e &amp; " / " &amp; IF(C_InstallationDescription!N46&lt;&gt;"",C_InstallationDescription!N46,EUconst_t)</f>
        <v>t CO2e / t</v>
      </c>
      <c r="I42" s="393"/>
      <c r="J42" s="393"/>
      <c r="K42" s="393"/>
      <c r="L42" s="393"/>
      <c r="M42" s="570"/>
      <c r="N42" s="632"/>
      <c r="P42" s="175" t="str">
        <f t="shared" si="6"/>
        <v>HistEm_Подинсталация на технологични емисии, CL, не-CBAM</v>
      </c>
      <c r="R42" s="356">
        <f t="shared" si="7"/>
        <v>96.1</v>
      </c>
      <c r="T42" s="574" t="str">
        <f t="shared" si="8"/>
        <v/>
      </c>
      <c r="U42" s="175" t="b">
        <f>AND(CNTR_ExistSubInstEntries,INDEX(C_InstallationDescription!$V:$V,MATCH(EUconst_StartRow&amp;$E42,C_InstallationDescription!$P:$P,0))&lt;&gt;INDEX(EUconst_SubinstallationStart,1))</f>
        <v>0</v>
      </c>
      <c r="V42" s="175" t="b">
        <f>AND(CNTR_ExistSubInstEntries,C_InstallationDescription!I46&lt;&gt;TRUE)</f>
        <v>0</v>
      </c>
    </row>
    <row r="43" spans="1:24" ht="12.75" customHeight="1" x14ac:dyDescent="0.2">
      <c r="C43" s="13"/>
      <c r="D43" s="5">
        <v>19</v>
      </c>
      <c r="E43" s="1093" t="str">
        <f t="shared" si="5"/>
        <v>Подинсталация на технологични емисии, не-CL, не-CBAM</v>
      </c>
      <c r="F43" s="1094">
        <f>C_InstallationDescription!F47</f>
        <v>0</v>
      </c>
      <c r="G43" s="1095">
        <f>C_InstallationDescription!G47</f>
        <v>0</v>
      </c>
      <c r="H43" s="437" t="str">
        <f>EUconst_tCO2e &amp; " / " &amp; IF(C_InstallationDescription!N47&lt;&gt;"",C_InstallationDescription!N47,EUconst_t)</f>
        <v>t CO2e / t</v>
      </c>
      <c r="I43" s="367"/>
      <c r="J43" s="367"/>
      <c r="K43" s="367"/>
      <c r="L43" s="367"/>
      <c r="M43" s="568"/>
      <c r="N43" s="630"/>
      <c r="P43" s="175" t="str">
        <f t="shared" si="6"/>
        <v>HistEm_Подинсталация на технологични емисии, не-CL, не-CBAM</v>
      </c>
      <c r="R43" s="356">
        <f t="shared" si="7"/>
        <v>97.1</v>
      </c>
      <c r="T43" s="574" t="str">
        <f t="shared" si="8"/>
        <v/>
      </c>
      <c r="U43" s="175" t="b">
        <f>AND(CNTR_ExistSubInstEntries,INDEX(C_InstallationDescription!$V:$V,MATCH(EUconst_StartRow&amp;$E43,C_InstallationDescription!$P:$P,0))&lt;&gt;INDEX(EUconst_SubinstallationStart,1))</f>
        <v>0</v>
      </c>
      <c r="V43" s="175" t="b">
        <f>AND(CNTR_ExistSubInstEntries,C_InstallationDescription!I47&lt;&gt;TRUE)</f>
        <v>0</v>
      </c>
    </row>
    <row r="44" spans="1:24" ht="12.75" customHeight="1" x14ac:dyDescent="0.2">
      <c r="C44" s="13"/>
      <c r="D44" s="3">
        <v>20</v>
      </c>
      <c r="E44" s="1099" t="str">
        <f t="shared" si="5"/>
        <v>Подинсталация за технологични емисии, CBAM</v>
      </c>
      <c r="F44" s="1100">
        <f>C_InstallationDescription!F48</f>
        <v>0</v>
      </c>
      <c r="G44" s="1101">
        <f>C_InstallationDescription!G48</f>
        <v>0</v>
      </c>
      <c r="H44" s="439" t="str">
        <f>EUconst_tCO2e &amp; " / " &amp; IF(C_InstallationDescription!N48&lt;&gt;"",C_InstallationDescription!N48,EUconst_t)</f>
        <v>t CO2e / t</v>
      </c>
      <c r="I44" s="368"/>
      <c r="J44" s="368"/>
      <c r="K44" s="368"/>
      <c r="L44" s="368"/>
      <c r="M44" s="569"/>
      <c r="N44" s="631"/>
      <c r="P44" s="175" t="str">
        <f t="shared" si="6"/>
        <v>HistEm_Подинсталация за технологични емисии, CBAM</v>
      </c>
      <c r="R44" s="356">
        <f t="shared" si="7"/>
        <v>96.2</v>
      </c>
      <c r="T44" s="574" t="str">
        <f t="shared" si="8"/>
        <v/>
      </c>
      <c r="U44" s="175" t="b">
        <f>AND(CNTR_ExistSubInstEntries,INDEX(C_InstallationDescription!$V:$V,MATCH(EUconst_StartRow&amp;$E44,C_InstallationDescription!$P:$P,0))&lt;&gt;INDEX(EUconst_SubinstallationStart,1))</f>
        <v>0</v>
      </c>
      <c r="V44" s="175" t="b">
        <f>AND(CNTR_ExistSubInstEntries,C_InstallationDescription!I48&lt;&gt;TRUE)</f>
        <v>0</v>
      </c>
    </row>
    <row r="45" spans="1:24" ht="12.75" customHeight="1" x14ac:dyDescent="0.2"/>
    <row r="46" spans="1:24" ht="15" customHeight="1" x14ac:dyDescent="0.2">
      <c r="C46" s="133">
        <v>3</v>
      </c>
      <c r="D46" s="984" t="str">
        <f>Translations!$B$172</f>
        <v>Специфични емисии, които не са обхванати от подинсталациите</v>
      </c>
      <c r="E46" s="984"/>
      <c r="F46" s="984"/>
      <c r="G46" s="984"/>
      <c r="H46" s="984"/>
      <c r="I46" s="984"/>
      <c r="J46" s="984"/>
      <c r="K46" s="984"/>
      <c r="L46" s="984"/>
      <c r="M46" s="984"/>
      <c r="N46" s="984"/>
    </row>
    <row r="47" spans="1:24" ht="5.0999999999999996" customHeight="1" x14ac:dyDescent="0.2">
      <c r="D47" s="1005"/>
      <c r="E47" s="1005"/>
      <c r="F47" s="1005"/>
      <c r="G47" s="1005"/>
      <c r="H47" s="1005"/>
      <c r="I47" s="1005"/>
      <c r="J47" s="1005"/>
      <c r="K47" s="1005"/>
      <c r="L47" s="1005"/>
      <c r="M47" s="1005"/>
      <c r="N47" s="1005"/>
    </row>
    <row r="48" spans="1:24" s="644" customFormat="1" ht="25.5" customHeight="1" x14ac:dyDescent="0.2">
      <c r="A48" s="411"/>
      <c r="B48" s="30"/>
      <c r="C48" s="30"/>
      <c r="D48" s="1042" t="str">
        <f>Translations!$B$173</f>
        <v>Моля, въведете тук специфичните исторически емисии (в съответствие с зададените емисии съгласно правилата на FAR и MRR) за всеки процес, който не е обхванат от подинсталация с показател, за всяка година от базовия период, като вземете предвид указанията, предоставени за подинсталациите с продуктов показател по-горе.</v>
      </c>
      <c r="E48" s="1043"/>
      <c r="F48" s="1043"/>
      <c r="G48" s="1043"/>
      <c r="H48" s="1043"/>
      <c r="I48" s="1043"/>
      <c r="J48" s="1043"/>
      <c r="K48" s="1043"/>
      <c r="L48" s="1043"/>
      <c r="M48" s="1043"/>
      <c r="N48" s="1043"/>
      <c r="O48" s="30"/>
      <c r="P48" s="16"/>
      <c r="Q48" s="16"/>
      <c r="R48" s="16"/>
      <c r="S48" s="16"/>
      <c r="T48" s="166"/>
      <c r="U48" s="166"/>
      <c r="V48" s="166"/>
      <c r="W48" s="165"/>
      <c r="X48" s="165"/>
    </row>
    <row r="49" spans="1:24" s="644" customFormat="1" ht="25.5" customHeight="1" x14ac:dyDescent="0.2">
      <c r="A49" s="412"/>
      <c r="B49" s="30"/>
      <c r="C49" s="30"/>
      <c r="D49" s="1042" t="str">
        <f>Translations!$B$174</f>
        <v>Моля, уверете се, че емисиите са специфични за съответните производствени единици, избрани в раздел C.I.3. Зададените емисии следва да бъдат изчислени съгласно съответните правила на FAR, в съответствие с данните, предоставени в доклада за базовите данни.</v>
      </c>
      <c r="E49" s="1043"/>
      <c r="F49" s="1043"/>
      <c r="G49" s="1043"/>
      <c r="H49" s="1043"/>
      <c r="I49" s="1043"/>
      <c r="J49" s="1043"/>
      <c r="K49" s="1043"/>
      <c r="L49" s="1043"/>
      <c r="M49" s="1043"/>
      <c r="N49" s="1043"/>
      <c r="O49" s="30"/>
      <c r="P49" s="166"/>
      <c r="Q49" s="16"/>
      <c r="R49" s="16"/>
      <c r="S49" s="16"/>
      <c r="T49" s="166"/>
      <c r="U49" s="166"/>
      <c r="V49" s="166"/>
      <c r="W49" s="165"/>
      <c r="X49" s="165"/>
    </row>
    <row r="50" spans="1:24" ht="5.0999999999999996" customHeight="1" x14ac:dyDescent="0.2">
      <c r="D50" s="1005"/>
      <c r="E50" s="1005"/>
      <c r="F50" s="1005"/>
      <c r="G50" s="1005"/>
      <c r="H50" s="1005"/>
      <c r="I50" s="1005"/>
      <c r="J50" s="1005"/>
      <c r="K50" s="1005"/>
      <c r="L50" s="1005"/>
      <c r="M50" s="1005"/>
      <c r="N50" s="1005"/>
    </row>
    <row r="51" spans="1:24" ht="12.75" customHeight="1" thickBot="1" x14ac:dyDescent="0.25">
      <c r="C51" s="13"/>
      <c r="D51" s="7" t="str">
        <f>Translations!$B$110</f>
        <v>Не.</v>
      </c>
      <c r="E51" s="1078" t="str">
        <f>Translations!$B$175</f>
        <v>Описание на източника на емисии</v>
      </c>
      <c r="F51" s="1079"/>
      <c r="G51" s="1080"/>
      <c r="H51" s="302" t="str">
        <f xml:space="preserve"> EUconst_Unit</f>
        <v>Единица</v>
      </c>
      <c r="I51" s="302">
        <v>2019</v>
      </c>
      <c r="J51" s="302">
        <v>2020</v>
      </c>
      <c r="K51" s="302">
        <v>2021</v>
      </c>
      <c r="L51" s="302">
        <v>2022</v>
      </c>
      <c r="M51" s="562">
        <v>2023</v>
      </c>
      <c r="N51" s="424" t="str">
        <f>Translations!$B$168</f>
        <v>Прогноза</v>
      </c>
      <c r="Q51" s="276"/>
      <c r="R51" s="332" t="s">
        <v>198</v>
      </c>
      <c r="T51" s="558" t="str">
        <f>Translations!$B$169</f>
        <v>Базова линия</v>
      </c>
    </row>
    <row r="52" spans="1:24" ht="12.75" customHeight="1" x14ac:dyDescent="0.2">
      <c r="C52" s="13"/>
      <c r="D52" s="6">
        <v>21</v>
      </c>
      <c r="E52" s="1081" t="str">
        <f>IF(C_InstallationDescription!E60="","",C_InstallationDescription!E60)</f>
        <v/>
      </c>
      <c r="F52" s="1082"/>
      <c r="G52" s="1083"/>
      <c r="H52" s="436" t="str">
        <f>IF(E52="","",EUconst_tCO2e &amp; " / " &amp; IF(C_InstallationDescription!N60&lt;&gt;"",C_InstallationDescription!N60,EUconst_t))</f>
        <v/>
      </c>
      <c r="I52" s="686"/>
      <c r="J52" s="686"/>
      <c r="K52" s="686"/>
      <c r="L52" s="686"/>
      <c r="M52" s="687"/>
      <c r="N52" s="688"/>
      <c r="P52" s="175" t="str">
        <f>EUconst_HistorialEmissions&amp;E52</f>
        <v>HistEm_</v>
      </c>
      <c r="Q52" s="268"/>
      <c r="R52" s="24" t="str">
        <f>IF(E52="","",MAX(R$51:R51)+1)</f>
        <v/>
      </c>
      <c r="S52" s="322"/>
      <c r="T52" s="574" t="str">
        <f>IFERROR(IF(N52&lt;&gt;"",N52,AVERAGE(I52:M52)),"")</f>
        <v/>
      </c>
      <c r="U52" s="175" t="b">
        <f>AND(CNTR_ExistSubInstEntries,INDEX(C_InstallationDescription!$V:$V,MATCH(EUconst_StartRow&amp;$E52,C_InstallationDescription!$P:$P,0))&lt;&gt;INDEX(EUconst_SubinstallationStart,1))</f>
        <v>0</v>
      </c>
      <c r="V52" s="175" t="b">
        <f t="shared" ref="V52:V54" si="9">AND(CNTR_ExistSubInstEntries,E52="")</f>
        <v>0</v>
      </c>
    </row>
    <row r="53" spans="1:24" ht="12.75" customHeight="1" x14ac:dyDescent="0.2">
      <c r="C53" s="13"/>
      <c r="D53" s="5">
        <v>22</v>
      </c>
      <c r="E53" s="1084" t="str">
        <f>IF(C_InstallationDescription!E61="","",C_InstallationDescription!E61)</f>
        <v/>
      </c>
      <c r="F53" s="1085"/>
      <c r="G53" s="1086"/>
      <c r="H53" s="437" t="str">
        <f>IF(E53="","",EUconst_tCO2e &amp; " / " &amp; IF(C_InstallationDescription!N61&lt;&gt;"",C_InstallationDescription!N61,EUconst_t))</f>
        <v/>
      </c>
      <c r="I53" s="689"/>
      <c r="J53" s="689"/>
      <c r="K53" s="689"/>
      <c r="L53" s="689"/>
      <c r="M53" s="690"/>
      <c r="N53" s="691"/>
      <c r="P53" s="175" t="str">
        <f>EUconst_HistorialEmissions&amp;E53</f>
        <v>HistEm_</v>
      </c>
      <c r="Q53" s="268"/>
      <c r="R53" s="25" t="str">
        <f>IF(E53="","",MAX(R$51:R52)+1)</f>
        <v/>
      </c>
      <c r="T53" s="574" t="str">
        <f t="shared" ref="T53:T54" si="10">IFERROR(IF(N53&lt;&gt;"",N53,AVERAGE(I53:M53)),"")</f>
        <v/>
      </c>
      <c r="U53" s="175" t="b">
        <f>AND(CNTR_ExistSubInstEntries,INDEX(C_InstallationDescription!$V:$V,MATCH(EUconst_StartRow&amp;$E53,C_InstallationDescription!$P:$P,0))&lt;&gt;INDEX(EUconst_SubinstallationStart,1))</f>
        <v>0</v>
      </c>
      <c r="V53" s="175" t="b">
        <f t="shared" si="9"/>
        <v>0</v>
      </c>
    </row>
    <row r="54" spans="1:24" ht="12.75" customHeight="1" thickBot="1" x14ac:dyDescent="0.25">
      <c r="C54" s="13"/>
      <c r="D54" s="3">
        <v>23</v>
      </c>
      <c r="E54" s="1087" t="str">
        <f>IF(C_InstallationDescription!E62="","",C_InstallationDescription!E62)</f>
        <v/>
      </c>
      <c r="F54" s="1088"/>
      <c r="G54" s="1089"/>
      <c r="H54" s="439" t="str">
        <f>IF(E54="","",EUconst_tCO2e &amp; " / " &amp; IF(C_InstallationDescription!N62&lt;&gt;"",C_InstallationDescription!N62,EUconst_t))</f>
        <v/>
      </c>
      <c r="I54" s="692"/>
      <c r="J54" s="692"/>
      <c r="K54" s="692"/>
      <c r="L54" s="692"/>
      <c r="M54" s="693"/>
      <c r="N54" s="694"/>
      <c r="P54" s="175" t="str">
        <f>EUconst_HistorialEmissions&amp;E54</f>
        <v>HistEm_</v>
      </c>
      <c r="Q54" s="268"/>
      <c r="R54" s="26" t="str">
        <f>IF(E54="","",MAX(R$51:R53)+1)</f>
        <v/>
      </c>
      <c r="T54" s="574" t="str">
        <f t="shared" si="10"/>
        <v/>
      </c>
      <c r="U54" s="175" t="b">
        <f>AND(CNTR_ExistSubInstEntries,INDEX(C_InstallationDescription!$V:$V,MATCH(EUconst_StartRow&amp;$E54,C_InstallationDescription!$P:$P,0))&lt;&gt;INDEX(EUconst_SubinstallationStart,1))</f>
        <v>0</v>
      </c>
      <c r="V54" s="175" t="b">
        <f t="shared" si="9"/>
        <v>0</v>
      </c>
    </row>
    <row r="55" spans="1:24" ht="12.75" customHeight="1" x14ac:dyDescent="0.2"/>
    <row r="56" spans="1:24" s="418" customFormat="1" ht="18" customHeight="1" x14ac:dyDescent="0.25">
      <c r="A56" s="409">
        <v>2</v>
      </c>
      <c r="B56" s="416"/>
      <c r="C56" s="744" t="s">
        <v>195</v>
      </c>
      <c r="D56" s="1108" t="str">
        <f>Translations!$B$176</f>
        <v>Абсолютни исторически емисии (по избор)</v>
      </c>
      <c r="E56" s="1108"/>
      <c r="F56" s="1108"/>
      <c r="G56" s="1108"/>
      <c r="H56" s="1108"/>
      <c r="I56" s="1108"/>
      <c r="J56" s="1108"/>
      <c r="K56" s="1108"/>
      <c r="L56" s="1108"/>
      <c r="M56" s="1108"/>
      <c r="N56" s="1108"/>
      <c r="O56" s="416"/>
      <c r="P56" s="295" t="str">
        <f>Translations!$B$176</f>
        <v>Абсолютни исторически емисии (по избор)</v>
      </c>
      <c r="Q56" s="417"/>
      <c r="R56" s="417"/>
      <c r="S56" s="417"/>
      <c r="T56" s="417"/>
      <c r="U56" s="417"/>
      <c r="V56" s="417"/>
    </row>
    <row r="57" spans="1:24" s="644" customFormat="1" ht="12.75" x14ac:dyDescent="0.2">
      <c r="A57" s="411"/>
      <c r="B57" s="30"/>
      <c r="C57" s="30"/>
      <c r="D57" s="30"/>
      <c r="E57" s="30"/>
      <c r="F57" s="30"/>
      <c r="G57" s="30"/>
      <c r="H57" s="30"/>
      <c r="I57" s="30"/>
      <c r="J57" s="30"/>
      <c r="K57" s="30"/>
      <c r="L57" s="30"/>
      <c r="M57" s="30"/>
      <c r="N57" s="30"/>
      <c r="O57" s="30"/>
      <c r="P57" s="16"/>
      <c r="Q57" s="166"/>
      <c r="R57" s="166"/>
      <c r="S57" s="166"/>
      <c r="T57" s="16"/>
      <c r="U57" s="16"/>
      <c r="V57" s="16"/>
    </row>
    <row r="58" spans="1:24" ht="15" customHeight="1" x14ac:dyDescent="0.2">
      <c r="C58" s="133">
        <v>1</v>
      </c>
      <c r="D58" s="984" t="str">
        <f>Translations!$B$177</f>
        <v>Абсолютни емисии на подинсталации с продуктов показател</v>
      </c>
      <c r="E58" s="984"/>
      <c r="F58" s="984"/>
      <c r="G58" s="984"/>
      <c r="H58" s="984"/>
      <c r="I58" s="984"/>
      <c r="J58" s="984"/>
      <c r="K58" s="984"/>
      <c r="L58" s="984"/>
      <c r="M58" s="984"/>
      <c r="N58" s="984"/>
    </row>
    <row r="59" spans="1:24" ht="5.0999999999999996" customHeight="1" x14ac:dyDescent="0.2">
      <c r="D59" s="1005"/>
      <c r="E59" s="1005"/>
      <c r="F59" s="1005"/>
      <c r="G59" s="1005"/>
      <c r="H59" s="1005"/>
      <c r="I59" s="1005"/>
      <c r="J59" s="1005"/>
      <c r="K59" s="1005"/>
      <c r="L59" s="1005"/>
      <c r="M59" s="1005"/>
      <c r="N59" s="1005"/>
    </row>
    <row r="60" spans="1:24" s="644" customFormat="1" ht="12.75" customHeight="1" x14ac:dyDescent="0.2">
      <c r="A60" s="411"/>
      <c r="B60" s="30"/>
      <c r="C60" s="30"/>
      <c r="D60" s="1042" t="str">
        <f>Translations!$B$178</f>
        <v>Моля, въведете тук историческите абсолютни емисии, изразени в t CO2e, за всяка подинсталация за всяка година от базовия период. Вписването тук не е задължително.</v>
      </c>
      <c r="E60" s="1043"/>
      <c r="F60" s="1043"/>
      <c r="G60" s="1043"/>
      <c r="H60" s="1043"/>
      <c r="I60" s="1043"/>
      <c r="J60" s="1043"/>
      <c r="K60" s="1043"/>
      <c r="L60" s="1043"/>
      <c r="M60" s="1043"/>
      <c r="N60" s="1043"/>
      <c r="O60" s="30"/>
      <c r="P60" s="16"/>
      <c r="Q60" s="16"/>
      <c r="R60" s="16"/>
      <c r="S60" s="16"/>
      <c r="T60" s="166"/>
      <c r="U60" s="166"/>
      <c r="V60" s="166"/>
      <c r="W60" s="165"/>
      <c r="X60" s="165"/>
    </row>
    <row r="61" spans="1:24" ht="5.0999999999999996" customHeight="1" x14ac:dyDescent="0.2">
      <c r="D61" s="1005"/>
      <c r="E61" s="1005"/>
      <c r="F61" s="1005"/>
      <c r="G61" s="1005"/>
      <c r="H61" s="1005"/>
      <c r="I61" s="1005"/>
      <c r="J61" s="1005"/>
      <c r="K61" s="1005"/>
      <c r="L61" s="1005"/>
      <c r="M61" s="1005"/>
      <c r="N61" s="1005"/>
    </row>
    <row r="62" spans="1:24" ht="12.75" customHeight="1" x14ac:dyDescent="0.2">
      <c r="D62" s="262" t="str">
        <f>Translations!$B$110</f>
        <v>Не.</v>
      </c>
      <c r="E62" s="1069" t="str">
        <f>Translations!$B$139</f>
        <v>Вид на продукта</v>
      </c>
      <c r="F62" s="1071"/>
      <c r="G62" s="1070"/>
      <c r="H62" s="302" t="str">
        <f xml:space="preserve"> EUconst_Unit</f>
        <v>Единица</v>
      </c>
      <c r="I62" s="302">
        <v>2019</v>
      </c>
      <c r="J62" s="302">
        <v>2020</v>
      </c>
      <c r="K62" s="302">
        <v>2021</v>
      </c>
      <c r="L62" s="302">
        <v>2022</v>
      </c>
      <c r="M62" s="562">
        <v>2023</v>
      </c>
      <c r="N62" s="424" t="str">
        <f>Translations!$B$168</f>
        <v>Прогноза</v>
      </c>
      <c r="R62" s="22" t="s">
        <v>588</v>
      </c>
      <c r="T62" s="558" t="str">
        <f>Translations!$B$169</f>
        <v>Базова линия</v>
      </c>
      <c r="U62" s="322"/>
    </row>
    <row r="63" spans="1:24" ht="12.75" customHeight="1" x14ac:dyDescent="0.2">
      <c r="D63" s="6">
        <f t="shared" ref="D63:E72" si="11">D18</f>
        <v>1</v>
      </c>
      <c r="E63" s="1124" t="str">
        <f t="shared" si="11"/>
        <v/>
      </c>
      <c r="F63" s="1125"/>
      <c r="G63" s="1126"/>
      <c r="H63" s="336" t="str">
        <f t="shared" ref="H63:H72" si="12">IF(E63="","",EUconst_tCO2e)</f>
        <v/>
      </c>
      <c r="I63" s="353"/>
      <c r="J63" s="353"/>
      <c r="K63" s="353"/>
      <c r="L63" s="353"/>
      <c r="M63" s="571"/>
      <c r="N63" s="617"/>
      <c r="P63" s="175" t="str">
        <f t="shared" ref="P63:P72" si="13">EUconst_HistorialAbsEmissions&amp;E63</f>
        <v>HistEmAbs_</v>
      </c>
      <c r="R63" s="23" t="str">
        <f t="shared" ref="R63:R72" si="14">R18</f>
        <v/>
      </c>
      <c r="T63" s="575" t="str">
        <f>IFERROR(IF(N63&lt;&gt;"",N63,AVERAGE(I63:M63)),"")</f>
        <v/>
      </c>
      <c r="U63" s="175" t="b">
        <f>AND(CNTR_ExistSubInstEntries,INDEX(C_InstallationDescription!$V:$V,MATCH(EUconst_StartRow&amp;$E63,C_InstallationDescription!$P:$P,0))&lt;&gt;INDEX(EUconst_SubinstallationStart,1))</f>
        <v>0</v>
      </c>
      <c r="V63" s="175" t="b">
        <f t="shared" ref="V63:V72" si="15">V18</f>
        <v>0</v>
      </c>
    </row>
    <row r="64" spans="1:24" ht="12.75" customHeight="1" x14ac:dyDescent="0.2">
      <c r="D64" s="5">
        <f t="shared" si="11"/>
        <v>2</v>
      </c>
      <c r="E64" s="1118" t="str">
        <f t="shared" si="11"/>
        <v/>
      </c>
      <c r="F64" s="1119"/>
      <c r="G64" s="1120"/>
      <c r="H64" s="334" t="str">
        <f t="shared" si="12"/>
        <v/>
      </c>
      <c r="I64" s="354"/>
      <c r="J64" s="354"/>
      <c r="K64" s="354"/>
      <c r="L64" s="354"/>
      <c r="M64" s="572"/>
      <c r="N64" s="618"/>
      <c r="P64" s="175" t="str">
        <f t="shared" si="13"/>
        <v>HistEmAbs_</v>
      </c>
      <c r="R64" s="23" t="str">
        <f t="shared" si="14"/>
        <v/>
      </c>
      <c r="T64" s="575" t="str">
        <f t="shared" ref="T64:T72" si="16">IFERROR(IF(N64&lt;&gt;"",N64,AVERAGE(I64:M64)),"")</f>
        <v/>
      </c>
      <c r="U64" s="175" t="b">
        <f>AND(CNTR_ExistSubInstEntries,INDEX(C_InstallationDescription!$V:$V,MATCH(EUconst_StartRow&amp;$E64,C_InstallationDescription!$P:$P,0))&lt;&gt;INDEX(EUconst_SubinstallationStart,1))</f>
        <v>0</v>
      </c>
      <c r="V64" s="175" t="b">
        <f t="shared" si="15"/>
        <v>0</v>
      </c>
    </row>
    <row r="65" spans="1:24" ht="12.75" customHeight="1" x14ac:dyDescent="0.2">
      <c r="D65" s="5">
        <f t="shared" si="11"/>
        <v>3</v>
      </c>
      <c r="E65" s="1118" t="str">
        <f t="shared" si="11"/>
        <v/>
      </c>
      <c r="F65" s="1119"/>
      <c r="G65" s="1120"/>
      <c r="H65" s="334" t="str">
        <f t="shared" si="12"/>
        <v/>
      </c>
      <c r="I65" s="354"/>
      <c r="J65" s="354"/>
      <c r="K65" s="354"/>
      <c r="L65" s="354"/>
      <c r="M65" s="572"/>
      <c r="N65" s="618"/>
      <c r="P65" s="175" t="str">
        <f t="shared" si="13"/>
        <v>HistEmAbs_</v>
      </c>
      <c r="R65" s="23" t="str">
        <f t="shared" si="14"/>
        <v/>
      </c>
      <c r="T65" s="575" t="str">
        <f t="shared" si="16"/>
        <v/>
      </c>
      <c r="U65" s="175" t="b">
        <f>AND(CNTR_ExistSubInstEntries,INDEX(C_InstallationDescription!$V:$V,MATCH(EUconst_StartRow&amp;$E65,C_InstallationDescription!$P:$P,0))&lt;&gt;INDEX(EUconst_SubinstallationStart,1))</f>
        <v>0</v>
      </c>
      <c r="V65" s="175" t="b">
        <f t="shared" si="15"/>
        <v>0</v>
      </c>
    </row>
    <row r="66" spans="1:24" ht="12.75" customHeight="1" x14ac:dyDescent="0.2">
      <c r="D66" s="5">
        <f t="shared" si="11"/>
        <v>4</v>
      </c>
      <c r="E66" s="1118" t="str">
        <f t="shared" si="11"/>
        <v/>
      </c>
      <c r="F66" s="1119"/>
      <c r="G66" s="1120"/>
      <c r="H66" s="334" t="str">
        <f t="shared" si="12"/>
        <v/>
      </c>
      <c r="I66" s="354"/>
      <c r="J66" s="354"/>
      <c r="K66" s="354"/>
      <c r="L66" s="354"/>
      <c r="M66" s="572"/>
      <c r="N66" s="618"/>
      <c r="P66" s="175" t="str">
        <f t="shared" si="13"/>
        <v>HistEmAbs_</v>
      </c>
      <c r="R66" s="23" t="str">
        <f t="shared" si="14"/>
        <v/>
      </c>
      <c r="T66" s="575" t="str">
        <f t="shared" si="16"/>
        <v/>
      </c>
      <c r="U66" s="175" t="b">
        <f>AND(CNTR_ExistSubInstEntries,INDEX(C_InstallationDescription!$V:$V,MATCH(EUconst_StartRow&amp;$E66,C_InstallationDescription!$P:$P,0))&lt;&gt;INDEX(EUconst_SubinstallationStart,1))</f>
        <v>0</v>
      </c>
      <c r="V66" s="175" t="b">
        <f t="shared" si="15"/>
        <v>0</v>
      </c>
    </row>
    <row r="67" spans="1:24" ht="12.75" customHeight="1" x14ac:dyDescent="0.2">
      <c r="D67" s="5">
        <f t="shared" si="11"/>
        <v>5</v>
      </c>
      <c r="E67" s="1118" t="str">
        <f t="shared" si="11"/>
        <v/>
      </c>
      <c r="F67" s="1119"/>
      <c r="G67" s="1120"/>
      <c r="H67" s="334" t="str">
        <f t="shared" si="12"/>
        <v/>
      </c>
      <c r="I67" s="354"/>
      <c r="J67" s="354"/>
      <c r="K67" s="354"/>
      <c r="L67" s="354"/>
      <c r="M67" s="572"/>
      <c r="N67" s="618"/>
      <c r="P67" s="175" t="str">
        <f t="shared" si="13"/>
        <v>HistEmAbs_</v>
      </c>
      <c r="R67" s="23" t="str">
        <f t="shared" si="14"/>
        <v/>
      </c>
      <c r="T67" s="575" t="str">
        <f t="shared" si="16"/>
        <v/>
      </c>
      <c r="U67" s="175" t="b">
        <f>AND(CNTR_ExistSubInstEntries,INDEX(C_InstallationDescription!$V:$V,MATCH(EUconst_StartRow&amp;$E67,C_InstallationDescription!$P:$P,0))&lt;&gt;INDEX(EUconst_SubinstallationStart,1))</f>
        <v>0</v>
      </c>
      <c r="V67" s="175" t="b">
        <f t="shared" si="15"/>
        <v>0</v>
      </c>
    </row>
    <row r="68" spans="1:24" ht="12.75" customHeight="1" x14ac:dyDescent="0.2">
      <c r="D68" s="5">
        <f t="shared" si="11"/>
        <v>6</v>
      </c>
      <c r="E68" s="1118" t="str">
        <f t="shared" si="11"/>
        <v/>
      </c>
      <c r="F68" s="1119"/>
      <c r="G68" s="1120"/>
      <c r="H68" s="334" t="str">
        <f t="shared" si="12"/>
        <v/>
      </c>
      <c r="I68" s="354"/>
      <c r="J68" s="354"/>
      <c r="K68" s="354"/>
      <c r="L68" s="354"/>
      <c r="M68" s="572"/>
      <c r="N68" s="618"/>
      <c r="P68" s="175" t="str">
        <f t="shared" si="13"/>
        <v>HistEmAbs_</v>
      </c>
      <c r="R68" s="23" t="str">
        <f t="shared" si="14"/>
        <v/>
      </c>
      <c r="T68" s="575" t="str">
        <f t="shared" si="16"/>
        <v/>
      </c>
      <c r="U68" s="175" t="b">
        <f>AND(CNTR_ExistSubInstEntries,INDEX(C_InstallationDescription!$V:$V,MATCH(EUconst_StartRow&amp;$E68,C_InstallationDescription!$P:$P,0))&lt;&gt;INDEX(EUconst_SubinstallationStart,1))</f>
        <v>0</v>
      </c>
      <c r="V68" s="175" t="b">
        <f t="shared" si="15"/>
        <v>0</v>
      </c>
    </row>
    <row r="69" spans="1:24" ht="12.75" customHeight="1" x14ac:dyDescent="0.2">
      <c r="D69" s="5">
        <f t="shared" si="11"/>
        <v>7</v>
      </c>
      <c r="E69" s="1118" t="str">
        <f t="shared" si="11"/>
        <v/>
      </c>
      <c r="F69" s="1119"/>
      <c r="G69" s="1120"/>
      <c r="H69" s="334" t="str">
        <f t="shared" si="12"/>
        <v/>
      </c>
      <c r="I69" s="354"/>
      <c r="J69" s="354"/>
      <c r="K69" s="354"/>
      <c r="L69" s="354"/>
      <c r="M69" s="572"/>
      <c r="N69" s="618"/>
      <c r="P69" s="175" t="str">
        <f t="shared" si="13"/>
        <v>HistEmAbs_</v>
      </c>
      <c r="R69" s="23" t="str">
        <f t="shared" si="14"/>
        <v/>
      </c>
      <c r="T69" s="575" t="str">
        <f t="shared" si="16"/>
        <v/>
      </c>
      <c r="U69" s="175" t="b">
        <f>AND(CNTR_ExistSubInstEntries,INDEX(C_InstallationDescription!$V:$V,MATCH(EUconst_StartRow&amp;$E69,C_InstallationDescription!$P:$P,0))&lt;&gt;INDEX(EUconst_SubinstallationStart,1))</f>
        <v>0</v>
      </c>
      <c r="V69" s="175" t="b">
        <f t="shared" si="15"/>
        <v>0</v>
      </c>
    </row>
    <row r="70" spans="1:24" ht="12.75" customHeight="1" x14ac:dyDescent="0.2">
      <c r="D70" s="5">
        <f t="shared" si="11"/>
        <v>8</v>
      </c>
      <c r="E70" s="1118" t="str">
        <f t="shared" si="11"/>
        <v/>
      </c>
      <c r="F70" s="1119"/>
      <c r="G70" s="1120"/>
      <c r="H70" s="334" t="str">
        <f t="shared" si="12"/>
        <v/>
      </c>
      <c r="I70" s="354"/>
      <c r="J70" s="354"/>
      <c r="K70" s="354"/>
      <c r="L70" s="354"/>
      <c r="M70" s="572"/>
      <c r="N70" s="618"/>
      <c r="P70" s="175" t="str">
        <f t="shared" si="13"/>
        <v>HistEmAbs_</v>
      </c>
      <c r="R70" s="23" t="str">
        <f t="shared" si="14"/>
        <v/>
      </c>
      <c r="T70" s="575" t="str">
        <f t="shared" si="16"/>
        <v/>
      </c>
      <c r="U70" s="175" t="b">
        <f>AND(CNTR_ExistSubInstEntries,INDEX(C_InstallationDescription!$V:$V,MATCH(EUconst_StartRow&amp;$E70,C_InstallationDescription!$P:$P,0))&lt;&gt;INDEX(EUconst_SubinstallationStart,1))</f>
        <v>0</v>
      </c>
      <c r="V70" s="175" t="b">
        <f t="shared" si="15"/>
        <v>0</v>
      </c>
    </row>
    <row r="71" spans="1:24" ht="12.75" customHeight="1" x14ac:dyDescent="0.2">
      <c r="D71" s="5">
        <f t="shared" si="11"/>
        <v>9</v>
      </c>
      <c r="E71" s="1118" t="str">
        <f t="shared" si="11"/>
        <v/>
      </c>
      <c r="F71" s="1119"/>
      <c r="G71" s="1120"/>
      <c r="H71" s="334" t="str">
        <f t="shared" si="12"/>
        <v/>
      </c>
      <c r="I71" s="354"/>
      <c r="J71" s="354"/>
      <c r="K71" s="354"/>
      <c r="L71" s="354"/>
      <c r="M71" s="572"/>
      <c r="N71" s="618"/>
      <c r="P71" s="175" t="str">
        <f t="shared" si="13"/>
        <v>HistEmAbs_</v>
      </c>
      <c r="R71" s="23" t="str">
        <f t="shared" si="14"/>
        <v/>
      </c>
      <c r="T71" s="575" t="str">
        <f t="shared" si="16"/>
        <v/>
      </c>
      <c r="U71" s="175" t="b">
        <f>AND(CNTR_ExistSubInstEntries,INDEX(C_InstallationDescription!$V:$V,MATCH(EUconst_StartRow&amp;$E71,C_InstallationDescription!$P:$P,0))&lt;&gt;INDEX(EUconst_SubinstallationStart,1))</f>
        <v>0</v>
      </c>
      <c r="V71" s="175" t="b">
        <f t="shared" si="15"/>
        <v>0</v>
      </c>
    </row>
    <row r="72" spans="1:24" ht="12.75" customHeight="1" x14ac:dyDescent="0.2">
      <c r="D72" s="3">
        <f t="shared" si="11"/>
        <v>10</v>
      </c>
      <c r="E72" s="1127" t="str">
        <f t="shared" si="11"/>
        <v/>
      </c>
      <c r="F72" s="1128"/>
      <c r="G72" s="1129"/>
      <c r="H72" s="335" t="str">
        <f t="shared" si="12"/>
        <v/>
      </c>
      <c r="I72" s="355"/>
      <c r="J72" s="355"/>
      <c r="K72" s="355"/>
      <c r="L72" s="355"/>
      <c r="M72" s="573"/>
      <c r="N72" s="619"/>
      <c r="P72" s="175" t="str">
        <f t="shared" si="13"/>
        <v>HistEmAbs_</v>
      </c>
      <c r="R72" s="23" t="str">
        <f t="shared" si="14"/>
        <v/>
      </c>
      <c r="T72" s="575" t="str">
        <f t="shared" si="16"/>
        <v/>
      </c>
      <c r="U72" s="175" t="b">
        <f>AND(CNTR_ExistSubInstEntries,INDEX(C_InstallationDescription!$V:$V,MATCH(EUconst_StartRow&amp;$E72,C_InstallationDescription!$P:$P,0))&lt;&gt;INDEX(EUconst_SubinstallationStart,1))</f>
        <v>0</v>
      </c>
      <c r="V72" s="175" t="b">
        <f t="shared" si="15"/>
        <v>0</v>
      </c>
    </row>
    <row r="73" spans="1:24" ht="12.75" customHeight="1" x14ac:dyDescent="0.2">
      <c r="Q73" s="167"/>
      <c r="R73" s="408"/>
      <c r="S73" s="167"/>
    </row>
    <row r="74" spans="1:24" ht="15" customHeight="1" x14ac:dyDescent="0.2">
      <c r="C74" s="133">
        <v>2</v>
      </c>
      <c r="D74" s="984" t="str">
        <f>Translations!$B$179</f>
        <v>Абсолютни емисии на подинсталации с  "fall-back" подходи</v>
      </c>
      <c r="E74" s="984"/>
      <c r="F74" s="984"/>
      <c r="G74" s="984"/>
      <c r="H74" s="984"/>
      <c r="I74" s="984"/>
      <c r="J74" s="984"/>
      <c r="K74" s="984"/>
      <c r="L74" s="984"/>
      <c r="M74" s="984"/>
      <c r="N74" s="984"/>
      <c r="R74" s="400"/>
    </row>
    <row r="75" spans="1:24" ht="5.0999999999999996" customHeight="1" x14ac:dyDescent="0.2">
      <c r="D75" s="1005"/>
      <c r="E75" s="1005"/>
      <c r="F75" s="1005"/>
      <c r="G75" s="1005"/>
      <c r="H75" s="1005"/>
      <c r="I75" s="1005"/>
      <c r="J75" s="1005"/>
      <c r="K75" s="1005"/>
      <c r="L75" s="1005"/>
      <c r="M75" s="1005"/>
      <c r="N75" s="1005"/>
      <c r="R75" s="400"/>
    </row>
    <row r="76" spans="1:24" s="644" customFormat="1" ht="12.75" customHeight="1" x14ac:dyDescent="0.2">
      <c r="A76" s="411"/>
      <c r="B76" s="30"/>
      <c r="C76" s="30"/>
      <c r="D76" s="1042" t="str">
        <f>Translations!$B$178</f>
        <v>Моля, въведете тук историческите абсолютни емисии, изразени в t CO2e, за всяка подинсталация за всяка година от базовия период. Вписването тук не е задължително.</v>
      </c>
      <c r="E76" s="1043"/>
      <c r="F76" s="1043"/>
      <c r="G76" s="1043"/>
      <c r="H76" s="1043"/>
      <c r="I76" s="1043"/>
      <c r="J76" s="1043"/>
      <c r="K76" s="1043"/>
      <c r="L76" s="1043"/>
      <c r="M76" s="1043"/>
      <c r="N76" s="1043"/>
      <c r="O76" s="30"/>
      <c r="P76" s="166"/>
      <c r="Q76" s="16"/>
      <c r="R76" s="134"/>
      <c r="S76" s="16"/>
      <c r="T76" s="166"/>
      <c r="U76" s="166"/>
      <c r="V76" s="166"/>
      <c r="W76" s="165"/>
      <c r="X76" s="165"/>
    </row>
    <row r="77" spans="1:24" ht="5.0999999999999996" customHeight="1" x14ac:dyDescent="0.2">
      <c r="D77" s="1005"/>
      <c r="E77" s="1005"/>
      <c r="F77" s="1005"/>
      <c r="G77" s="1005"/>
      <c r="H77" s="1005"/>
      <c r="I77" s="1005"/>
      <c r="J77" s="1005"/>
      <c r="K77" s="1005"/>
      <c r="L77" s="1005"/>
      <c r="M77" s="1005"/>
      <c r="N77" s="1005"/>
      <c r="R77" s="400"/>
    </row>
    <row r="78" spans="1:24" ht="12.75" customHeight="1" x14ac:dyDescent="0.2">
      <c r="C78" s="13"/>
      <c r="D78" s="7" t="str">
        <f>Translations!$B$110</f>
        <v>Не.</v>
      </c>
      <c r="E78" s="1121" t="str">
        <f>Translations!$B$149</f>
        <v>Тип подинсталация</v>
      </c>
      <c r="F78" s="1122"/>
      <c r="G78" s="1123"/>
      <c r="H78" s="302" t="str">
        <f xml:space="preserve"> EUconst_Unit</f>
        <v>Единица</v>
      </c>
      <c r="I78" s="302">
        <v>2019</v>
      </c>
      <c r="J78" s="302">
        <v>2020</v>
      </c>
      <c r="K78" s="302">
        <v>2021</v>
      </c>
      <c r="L78" s="302">
        <v>2022</v>
      </c>
      <c r="M78" s="562">
        <v>2023</v>
      </c>
      <c r="N78" s="424" t="str">
        <f>Translations!$B$168</f>
        <v>Прогноза</v>
      </c>
      <c r="R78" s="23" t="s">
        <v>589</v>
      </c>
      <c r="T78" s="558" t="str">
        <f>Translations!$B$169</f>
        <v>Базова линия</v>
      </c>
    </row>
    <row r="79" spans="1:24" ht="12.75" customHeight="1" x14ac:dyDescent="0.2">
      <c r="C79" s="13"/>
      <c r="D79" s="6">
        <f t="shared" ref="D79:E88" si="17">D35</f>
        <v>11</v>
      </c>
      <c r="E79" s="1096" t="str">
        <f t="shared" si="17"/>
        <v>Подинсталация на топлинен еталон, CL, не-CBAM</v>
      </c>
      <c r="F79" s="1097"/>
      <c r="G79" s="1098"/>
      <c r="H79" s="336" t="str">
        <f t="shared" ref="H79:H88" si="18">IF(E79="","",EUconst_tCO2e)</f>
        <v>t CO2e</v>
      </c>
      <c r="I79" s="353"/>
      <c r="J79" s="353"/>
      <c r="K79" s="353"/>
      <c r="L79" s="353"/>
      <c r="M79" s="571"/>
      <c r="N79" s="617"/>
      <c r="P79" s="175" t="str">
        <f t="shared" ref="P79:P88" si="19">EUconst_HistorialAbsEmissions&amp;E79</f>
        <v>HistEmAbs_Подинсталация на топлинен еталон, CL, не-CBAM</v>
      </c>
      <c r="R79" s="356">
        <f t="shared" ref="R79:R88" si="20">INDEX(EUconst_FallBackListNumber,MATCH(E79,EUconst_FallBackListNames,0))</f>
        <v>91.1</v>
      </c>
      <c r="T79" s="575" t="str">
        <f>IFERROR(IF(N79&lt;&gt;"",N79,AVERAGE(I79:M79)),"")</f>
        <v/>
      </c>
      <c r="U79" s="175" t="b">
        <f>AND(CNTR_ExistSubInstEntries,INDEX(C_InstallationDescription!$V:$V,MATCH(EUconst_StartRow&amp;$E79,C_InstallationDescription!$P:$P,0))&lt;&gt;INDEX(EUconst_SubinstallationStart,1))</f>
        <v>0</v>
      </c>
      <c r="V79" s="175" t="b">
        <f>V35</f>
        <v>0</v>
      </c>
    </row>
    <row r="80" spans="1:24" ht="12.75" customHeight="1" x14ac:dyDescent="0.2">
      <c r="C80" s="13"/>
      <c r="D80" s="5">
        <f t="shared" si="17"/>
        <v>12</v>
      </c>
      <c r="E80" s="1093" t="str">
        <f t="shared" si="17"/>
        <v>Подинсталация на топлинния еталон, не-CL, не-CBAM</v>
      </c>
      <c r="F80" s="1094"/>
      <c r="G80" s="1095"/>
      <c r="H80" s="334" t="str">
        <f t="shared" si="18"/>
        <v>t CO2e</v>
      </c>
      <c r="I80" s="354"/>
      <c r="J80" s="354"/>
      <c r="K80" s="354"/>
      <c r="L80" s="354"/>
      <c r="M80" s="572"/>
      <c r="N80" s="620"/>
      <c r="P80" s="175" t="str">
        <f t="shared" si="19"/>
        <v>HistEmAbs_Подинсталация на топлинния еталон, не-CL, не-CBAM</v>
      </c>
      <c r="R80" s="356">
        <f t="shared" si="20"/>
        <v>92.1</v>
      </c>
      <c r="T80" s="575" t="str">
        <f t="shared" ref="T80:T88" si="21">IFERROR(IF(N80&lt;&gt;"",N80,AVERAGE(I80:M80)),"")</f>
        <v/>
      </c>
      <c r="U80" s="175" t="b">
        <f>AND(CNTR_ExistSubInstEntries,INDEX(C_InstallationDescription!$V:$V,MATCH(EUconst_StartRow&amp;$E80,C_InstallationDescription!$P:$P,0))&lt;&gt;INDEX(EUconst_SubinstallationStart,1))</f>
        <v>0</v>
      </c>
      <c r="V80" s="175" t="b">
        <f t="shared" ref="V80:V88" si="22">V36</f>
        <v>0</v>
      </c>
    </row>
    <row r="81" spans="1:24" ht="12.75" customHeight="1" x14ac:dyDescent="0.2">
      <c r="C81" s="13"/>
      <c r="D81" s="5">
        <f t="shared" si="17"/>
        <v>13</v>
      </c>
      <c r="E81" s="1093" t="str">
        <f t="shared" si="17"/>
        <v>Подинсталация на топлинен еталон, CBAM</v>
      </c>
      <c r="F81" s="1094"/>
      <c r="G81" s="1095"/>
      <c r="H81" s="334" t="str">
        <f t="shared" si="18"/>
        <v>t CO2e</v>
      </c>
      <c r="I81" s="354"/>
      <c r="J81" s="354"/>
      <c r="K81" s="354"/>
      <c r="L81" s="354"/>
      <c r="M81" s="572"/>
      <c r="N81" s="618"/>
      <c r="P81" s="175" t="str">
        <f t="shared" si="19"/>
        <v>HistEmAbs_Подинсталация на топлинен еталон, CBAM</v>
      </c>
      <c r="R81" s="356">
        <f t="shared" si="20"/>
        <v>91.2</v>
      </c>
      <c r="T81" s="575" t="str">
        <f t="shared" si="21"/>
        <v/>
      </c>
      <c r="U81" s="175" t="b">
        <f>AND(CNTR_ExistSubInstEntries,INDEX(C_InstallationDescription!$V:$V,MATCH(EUconst_StartRow&amp;$E81,C_InstallationDescription!$P:$P,0))&lt;&gt;INDEX(EUconst_SubinstallationStart,1))</f>
        <v>0</v>
      </c>
      <c r="V81" s="175" t="b">
        <f t="shared" si="22"/>
        <v>0</v>
      </c>
    </row>
    <row r="82" spans="1:24" ht="12.75" customHeight="1" x14ac:dyDescent="0.2">
      <c r="C82" s="13"/>
      <c r="D82" s="5">
        <f t="shared" si="17"/>
        <v>14</v>
      </c>
      <c r="E82" s="1093" t="str">
        <f t="shared" si="17"/>
        <v>Подинсталация за централно отопление</v>
      </c>
      <c r="F82" s="1094"/>
      <c r="G82" s="1095"/>
      <c r="H82" s="334" t="str">
        <f t="shared" si="18"/>
        <v>t CO2e</v>
      </c>
      <c r="I82" s="354"/>
      <c r="J82" s="354"/>
      <c r="K82" s="354"/>
      <c r="L82" s="354"/>
      <c r="M82" s="572"/>
      <c r="N82" s="618"/>
      <c r="P82" s="175" t="str">
        <f t="shared" si="19"/>
        <v>HistEmAbs_Подинсталация за централно отопление</v>
      </c>
      <c r="R82" s="356">
        <f t="shared" si="20"/>
        <v>93.1</v>
      </c>
      <c r="T82" s="575" t="str">
        <f t="shared" si="21"/>
        <v/>
      </c>
      <c r="U82" s="175" t="b">
        <f>AND(CNTR_ExistSubInstEntries,INDEX(C_InstallationDescription!$V:$V,MATCH(EUconst_StartRow&amp;$E82,C_InstallationDescription!$P:$P,0))&lt;&gt;INDEX(EUconst_SubinstallationStart,1))</f>
        <v>0</v>
      </c>
      <c r="V82" s="175" t="b">
        <f t="shared" si="22"/>
        <v>0</v>
      </c>
    </row>
    <row r="83" spans="1:24" ht="12.75" customHeight="1" x14ac:dyDescent="0.2">
      <c r="C83" s="13"/>
      <c r="D83" s="5">
        <f t="shared" si="17"/>
        <v>15</v>
      </c>
      <c r="E83" s="1093" t="str">
        <f t="shared" si="17"/>
        <v>Подинсталация на еталон за гориво, CL, не-CBAM</v>
      </c>
      <c r="F83" s="1094"/>
      <c r="G83" s="1095"/>
      <c r="H83" s="334" t="str">
        <f t="shared" si="18"/>
        <v>t CO2e</v>
      </c>
      <c r="I83" s="354"/>
      <c r="J83" s="354"/>
      <c r="K83" s="354"/>
      <c r="L83" s="354"/>
      <c r="M83" s="572"/>
      <c r="N83" s="618"/>
      <c r="P83" s="175" t="str">
        <f t="shared" si="19"/>
        <v>HistEmAbs_Подинсталация на еталон за гориво, CL, не-CBAM</v>
      </c>
      <c r="R83" s="356">
        <f t="shared" si="20"/>
        <v>94.1</v>
      </c>
      <c r="T83" s="575" t="str">
        <f t="shared" si="21"/>
        <v/>
      </c>
      <c r="U83" s="175" t="b">
        <f>AND(CNTR_ExistSubInstEntries,INDEX(C_InstallationDescription!$V:$V,MATCH(EUconst_StartRow&amp;$E83,C_InstallationDescription!$P:$P,0))&lt;&gt;INDEX(EUconst_SubinstallationStart,1))</f>
        <v>0</v>
      </c>
      <c r="V83" s="175" t="b">
        <f t="shared" si="22"/>
        <v>0</v>
      </c>
    </row>
    <row r="84" spans="1:24" ht="12.75" customHeight="1" x14ac:dyDescent="0.2">
      <c r="C84" s="13"/>
      <c r="D84" s="5">
        <f t="shared" si="17"/>
        <v>16</v>
      </c>
      <c r="E84" s="1093" t="str">
        <f t="shared" si="17"/>
        <v>Подинсталация на бенчмарка за гориво, не-CL, не-CBAM</v>
      </c>
      <c r="F84" s="1094"/>
      <c r="G84" s="1095"/>
      <c r="H84" s="334" t="str">
        <f t="shared" si="18"/>
        <v>t CO2e</v>
      </c>
      <c r="I84" s="354"/>
      <c r="J84" s="354"/>
      <c r="K84" s="354"/>
      <c r="L84" s="354"/>
      <c r="M84" s="572"/>
      <c r="N84" s="618"/>
      <c r="P84" s="175" t="str">
        <f t="shared" si="19"/>
        <v>HistEmAbs_Подинсталация на бенчмарка за гориво, не-CL, не-CBAM</v>
      </c>
      <c r="R84" s="356">
        <f t="shared" si="20"/>
        <v>95.1</v>
      </c>
      <c r="T84" s="575" t="str">
        <f t="shared" si="21"/>
        <v/>
      </c>
      <c r="U84" s="175" t="b">
        <f>AND(CNTR_ExistSubInstEntries,INDEX(C_InstallationDescription!$V:$V,MATCH(EUconst_StartRow&amp;$E84,C_InstallationDescription!$P:$P,0))&lt;&gt;INDEX(EUconst_SubinstallationStart,1))</f>
        <v>0</v>
      </c>
      <c r="V84" s="175" t="b">
        <f t="shared" si="22"/>
        <v>0</v>
      </c>
    </row>
    <row r="85" spans="1:24" ht="12.75" customHeight="1" x14ac:dyDescent="0.2">
      <c r="C85" s="13"/>
      <c r="D85" s="5">
        <f t="shared" si="17"/>
        <v>17</v>
      </c>
      <c r="E85" s="1093" t="str">
        <f t="shared" si="17"/>
        <v>Подинсталация на еталон за гориво, CBAM</v>
      </c>
      <c r="F85" s="1094"/>
      <c r="G85" s="1095"/>
      <c r="H85" s="334" t="str">
        <f t="shared" si="18"/>
        <v>t CO2e</v>
      </c>
      <c r="I85" s="354"/>
      <c r="J85" s="354"/>
      <c r="K85" s="354"/>
      <c r="L85" s="354"/>
      <c r="M85" s="572"/>
      <c r="N85" s="618"/>
      <c r="P85" s="175" t="str">
        <f t="shared" si="19"/>
        <v>HistEmAbs_Подинсталация на еталон за гориво, CBAM</v>
      </c>
      <c r="R85" s="356">
        <f t="shared" si="20"/>
        <v>94.2</v>
      </c>
      <c r="T85" s="575" t="str">
        <f t="shared" si="21"/>
        <v/>
      </c>
      <c r="U85" s="175" t="b">
        <f>AND(CNTR_ExistSubInstEntries,INDEX(C_InstallationDescription!$V:$V,MATCH(EUconst_StartRow&amp;$E85,C_InstallationDescription!$P:$P,0))&lt;&gt;INDEX(EUconst_SubinstallationStart,1))</f>
        <v>0</v>
      </c>
      <c r="V85" s="175" t="b">
        <f t="shared" si="22"/>
        <v>0</v>
      </c>
    </row>
    <row r="86" spans="1:24" ht="12.75" customHeight="1" x14ac:dyDescent="0.2">
      <c r="D86" s="5">
        <f t="shared" si="17"/>
        <v>18</v>
      </c>
      <c r="E86" s="1093" t="str">
        <f t="shared" si="17"/>
        <v>Подинсталация на технологични емисии, CL, не-CBAM</v>
      </c>
      <c r="F86" s="1094"/>
      <c r="G86" s="1095"/>
      <c r="H86" s="334" t="str">
        <f t="shared" si="18"/>
        <v>t CO2e</v>
      </c>
      <c r="I86" s="354"/>
      <c r="J86" s="354"/>
      <c r="K86" s="354"/>
      <c r="L86" s="354"/>
      <c r="M86" s="572"/>
      <c r="N86" s="618"/>
      <c r="P86" s="175" t="str">
        <f t="shared" si="19"/>
        <v>HistEmAbs_Подинсталация на технологични емисии, CL, не-CBAM</v>
      </c>
      <c r="R86" s="356">
        <f t="shared" si="20"/>
        <v>96.1</v>
      </c>
      <c r="T86" s="575" t="str">
        <f t="shared" si="21"/>
        <v/>
      </c>
      <c r="U86" s="175" t="b">
        <f>AND(CNTR_ExistSubInstEntries,INDEX(C_InstallationDescription!$V:$V,MATCH(EUconst_StartRow&amp;$E86,C_InstallationDescription!$P:$P,0))&lt;&gt;INDEX(EUconst_SubinstallationStart,1))</f>
        <v>0</v>
      </c>
      <c r="V86" s="175" t="b">
        <f t="shared" si="22"/>
        <v>0</v>
      </c>
    </row>
    <row r="87" spans="1:24" ht="12.75" customHeight="1" x14ac:dyDescent="0.2">
      <c r="D87" s="5">
        <f t="shared" si="17"/>
        <v>19</v>
      </c>
      <c r="E87" s="1093" t="str">
        <f t="shared" si="17"/>
        <v>Подинсталация на технологични емисии, не-CL, не-CBAM</v>
      </c>
      <c r="F87" s="1094"/>
      <c r="G87" s="1095"/>
      <c r="H87" s="334" t="str">
        <f t="shared" si="18"/>
        <v>t CO2e</v>
      </c>
      <c r="I87" s="354"/>
      <c r="J87" s="354"/>
      <c r="K87" s="354"/>
      <c r="L87" s="354"/>
      <c r="M87" s="572"/>
      <c r="N87" s="618"/>
      <c r="P87" s="175" t="str">
        <f t="shared" si="19"/>
        <v>HistEmAbs_Подинсталация на технологични емисии, не-CL, не-CBAM</v>
      </c>
      <c r="R87" s="356">
        <f t="shared" si="20"/>
        <v>97.1</v>
      </c>
      <c r="T87" s="575" t="str">
        <f t="shared" si="21"/>
        <v/>
      </c>
      <c r="U87" s="175" t="b">
        <f>AND(CNTR_ExistSubInstEntries,INDEX(C_InstallationDescription!$V:$V,MATCH(EUconst_StartRow&amp;$E87,C_InstallationDescription!$P:$P,0))&lt;&gt;INDEX(EUconst_SubinstallationStart,1))</f>
        <v>0</v>
      </c>
      <c r="V87" s="175" t="b">
        <f t="shared" si="22"/>
        <v>0</v>
      </c>
    </row>
    <row r="88" spans="1:24" ht="12.75" customHeight="1" x14ac:dyDescent="0.2">
      <c r="D88" s="3">
        <f t="shared" si="17"/>
        <v>20</v>
      </c>
      <c r="E88" s="1099" t="str">
        <f t="shared" si="17"/>
        <v>Подинсталация за технологични емисии, CBAM</v>
      </c>
      <c r="F88" s="1100"/>
      <c r="G88" s="1101"/>
      <c r="H88" s="335" t="str">
        <f t="shared" si="18"/>
        <v>t CO2e</v>
      </c>
      <c r="I88" s="355"/>
      <c r="J88" s="355"/>
      <c r="K88" s="355"/>
      <c r="L88" s="355"/>
      <c r="M88" s="573"/>
      <c r="N88" s="619"/>
      <c r="P88" s="175" t="str">
        <f t="shared" si="19"/>
        <v>HistEmAbs_Подинсталация за технологични емисии, CBAM</v>
      </c>
      <c r="R88" s="356">
        <f t="shared" si="20"/>
        <v>96.2</v>
      </c>
      <c r="T88" s="575" t="str">
        <f t="shared" si="21"/>
        <v/>
      </c>
      <c r="U88" s="175" t="b">
        <f>AND(CNTR_ExistSubInstEntries,INDEX(C_InstallationDescription!$V:$V,MATCH(EUconst_StartRow&amp;$E88,C_InstallationDescription!$P:$P,0))&lt;&gt;INDEX(EUconst_SubinstallationStart,1))</f>
        <v>0</v>
      </c>
      <c r="V88" s="175" t="b">
        <f t="shared" si="22"/>
        <v>0</v>
      </c>
    </row>
    <row r="89" spans="1:24" ht="12.75" customHeight="1" x14ac:dyDescent="0.2"/>
    <row r="90" spans="1:24" ht="15" customHeight="1" x14ac:dyDescent="0.2">
      <c r="C90" s="133">
        <v>3</v>
      </c>
      <c r="D90" s="984" t="str">
        <f>Translations!$B$172</f>
        <v>Специфични емисии, които не са обхванати от подинсталациите</v>
      </c>
      <c r="E90" s="984"/>
      <c r="F90" s="984"/>
      <c r="G90" s="984"/>
      <c r="H90" s="984"/>
      <c r="I90" s="984"/>
      <c r="J90" s="984"/>
      <c r="K90" s="984"/>
      <c r="L90" s="984"/>
      <c r="M90" s="984"/>
      <c r="N90" s="984"/>
    </row>
    <row r="91" spans="1:24" ht="5.0999999999999996" customHeight="1" x14ac:dyDescent="0.2">
      <c r="D91" s="1005"/>
      <c r="E91" s="1005"/>
      <c r="F91" s="1005"/>
      <c r="G91" s="1005"/>
      <c r="H91" s="1005"/>
      <c r="I91" s="1005"/>
      <c r="J91" s="1005"/>
      <c r="K91" s="1005"/>
      <c r="L91" s="1005"/>
      <c r="M91" s="1005"/>
      <c r="N91" s="1005"/>
    </row>
    <row r="92" spans="1:24" s="644" customFormat="1" ht="25.5" customHeight="1" x14ac:dyDescent="0.2">
      <c r="A92" s="411"/>
      <c r="B92" s="30"/>
      <c r="C92" s="30"/>
      <c r="D92" s="1042" t="str">
        <f>Translations!$B$178</f>
        <v>Моля, въведете тук историческите абсолютни емисии, изразени в t CO2e, за всяка подинсталация за всяка година от базовия период. Вписването тук не е задължително.</v>
      </c>
      <c r="E92" s="1043"/>
      <c r="F92" s="1043"/>
      <c r="G92" s="1043"/>
      <c r="H92" s="1043"/>
      <c r="I92" s="1043"/>
      <c r="J92" s="1043"/>
      <c r="K92" s="1043"/>
      <c r="L92" s="1043"/>
      <c r="M92" s="1043"/>
      <c r="N92" s="1043"/>
      <c r="O92" s="30"/>
      <c r="P92" s="16"/>
      <c r="Q92" s="16"/>
      <c r="R92" s="16"/>
      <c r="S92" s="16"/>
      <c r="T92" s="166"/>
      <c r="U92" s="166"/>
      <c r="V92" s="166"/>
      <c r="W92" s="165"/>
      <c r="X92" s="165"/>
    </row>
    <row r="93" spans="1:24" ht="5.0999999999999996" customHeight="1" x14ac:dyDescent="0.2">
      <c r="D93" s="1005"/>
      <c r="E93" s="1005"/>
      <c r="F93" s="1005"/>
      <c r="G93" s="1005"/>
      <c r="H93" s="1005"/>
      <c r="I93" s="1005"/>
      <c r="J93" s="1005"/>
      <c r="K93" s="1005"/>
      <c r="L93" s="1005"/>
      <c r="M93" s="1005"/>
      <c r="N93" s="1005"/>
    </row>
    <row r="94" spans="1:24" ht="12.75" customHeight="1" thickBot="1" x14ac:dyDescent="0.25">
      <c r="C94" s="13"/>
      <c r="D94" s="7" t="str">
        <f>Translations!$B$110</f>
        <v>Не.</v>
      </c>
      <c r="E94" s="1078" t="str">
        <f>Translations!$B$175</f>
        <v>Описание на източника на емисии</v>
      </c>
      <c r="F94" s="1079"/>
      <c r="G94" s="1080"/>
      <c r="H94" s="302" t="str">
        <f xml:space="preserve"> EUconst_Unit</f>
        <v>Единица</v>
      </c>
      <c r="I94" s="302">
        <v>2019</v>
      </c>
      <c r="J94" s="302">
        <v>2020</v>
      </c>
      <c r="K94" s="302">
        <v>2021</v>
      </c>
      <c r="L94" s="302">
        <v>2022</v>
      </c>
      <c r="M94" s="562">
        <v>2023</v>
      </c>
      <c r="N94" s="424" t="str">
        <f>Translations!$B$168</f>
        <v>Прогноза</v>
      </c>
      <c r="Q94" s="276"/>
      <c r="R94" s="332" t="s">
        <v>198</v>
      </c>
      <c r="T94" s="558" t="str">
        <f>Translations!$B$169</f>
        <v>Базова линия</v>
      </c>
    </row>
    <row r="95" spans="1:24" ht="12.75" customHeight="1" x14ac:dyDescent="0.2">
      <c r="C95" s="13"/>
      <c r="D95" s="6">
        <v>21</v>
      </c>
      <c r="E95" s="1081" t="str">
        <f>E52</f>
        <v/>
      </c>
      <c r="F95" s="1082"/>
      <c r="G95" s="1083"/>
      <c r="H95" s="498" t="str">
        <f>IF(E95="","",EUconst_tCO2e)</f>
        <v/>
      </c>
      <c r="I95" s="576"/>
      <c r="J95" s="576"/>
      <c r="K95" s="576"/>
      <c r="L95" s="576"/>
      <c r="M95" s="577"/>
      <c r="N95" s="621"/>
      <c r="P95" s="175" t="str">
        <f t="shared" ref="P95:P97" si="23">EUconst_HistorialAbsEmissions&amp;E95</f>
        <v>HistEmAbs_</v>
      </c>
      <c r="Q95" s="268"/>
      <c r="R95" s="24" t="str">
        <f>IF(E95="","",MAX(R$51:R94)+1)</f>
        <v/>
      </c>
      <c r="S95" s="322"/>
      <c r="T95" s="574" t="str">
        <f>IFERROR(IF(N95&lt;&gt;"",N95,AVERAGE(I95:M95)),"")</f>
        <v/>
      </c>
      <c r="U95" s="175" t="b">
        <f>AND(CNTR_ExistSubInstEntries,INDEX(C_InstallationDescription!$V:$V,MATCH(EUconst_StartRow&amp;$E95,C_InstallationDescription!$P:$P,0))&lt;&gt;INDEX(EUconst_SubinstallationStart,1))</f>
        <v>0</v>
      </c>
      <c r="V95" s="175" t="b">
        <f t="shared" ref="V95:V97" si="24">AND(CNTR_ExistSubInstEntries,E95="")</f>
        <v>0</v>
      </c>
    </row>
    <row r="96" spans="1:24" ht="12.75" customHeight="1" x14ac:dyDescent="0.2">
      <c r="C96" s="13"/>
      <c r="D96" s="5">
        <v>22</v>
      </c>
      <c r="E96" s="1084" t="str">
        <f t="shared" ref="E96:E97" si="25">E53</f>
        <v/>
      </c>
      <c r="F96" s="1085"/>
      <c r="G96" s="1086"/>
      <c r="H96" s="499" t="str">
        <f>IF(E96="","",EUconst_tCO2e)</f>
        <v/>
      </c>
      <c r="I96" s="578"/>
      <c r="J96" s="578"/>
      <c r="K96" s="578"/>
      <c r="L96" s="578"/>
      <c r="M96" s="579"/>
      <c r="N96" s="622"/>
      <c r="P96" s="175" t="str">
        <f t="shared" si="23"/>
        <v>HistEmAbs_</v>
      </c>
      <c r="Q96" s="268"/>
      <c r="R96" s="25" t="str">
        <f>IF(E96="","",MAX(R$51:R95)+1)</f>
        <v/>
      </c>
      <c r="T96" s="574" t="str">
        <f t="shared" ref="T96:T97" si="26">IFERROR(IF(N96&lt;&gt;"",N96,AVERAGE(I96:M96)),"")</f>
        <v/>
      </c>
      <c r="U96" s="175" t="b">
        <f>AND(CNTR_ExistSubInstEntries,INDEX(C_InstallationDescription!$V:$V,MATCH(EUconst_StartRow&amp;$E96,C_InstallationDescription!$P:$P,0))&lt;&gt;INDEX(EUconst_SubinstallationStart,1))</f>
        <v>0</v>
      </c>
      <c r="V96" s="175" t="b">
        <f t="shared" si="24"/>
        <v>0</v>
      </c>
    </row>
    <row r="97" spans="1:22" ht="12.75" customHeight="1" thickBot="1" x14ac:dyDescent="0.25">
      <c r="C97" s="13"/>
      <c r="D97" s="3">
        <v>23</v>
      </c>
      <c r="E97" s="1087" t="str">
        <f t="shared" si="25"/>
        <v/>
      </c>
      <c r="F97" s="1088"/>
      <c r="G97" s="1089"/>
      <c r="H97" s="501" t="str">
        <f>IF(E97="","",EUconst_tCO2e)</f>
        <v/>
      </c>
      <c r="I97" s="580"/>
      <c r="J97" s="580"/>
      <c r="K97" s="580"/>
      <c r="L97" s="580"/>
      <c r="M97" s="581"/>
      <c r="N97" s="623"/>
      <c r="P97" s="175" t="str">
        <f t="shared" si="23"/>
        <v>HistEmAbs_</v>
      </c>
      <c r="Q97" s="268"/>
      <c r="R97" s="26" t="str">
        <f>IF(E97="","",MAX(R$51:R96)+1)</f>
        <v/>
      </c>
      <c r="T97" s="574" t="str">
        <f t="shared" si="26"/>
        <v/>
      </c>
      <c r="U97" s="175" t="b">
        <f>AND(CNTR_ExistSubInstEntries,INDEX(C_InstallationDescription!$V:$V,MATCH(EUconst_StartRow&amp;$E97,C_InstallationDescription!$P:$P,0))&lt;&gt;INDEX(EUconst_SubinstallationStart,1))</f>
        <v>0</v>
      </c>
      <c r="V97" s="175" t="b">
        <f t="shared" si="24"/>
        <v>0</v>
      </c>
    </row>
    <row r="98" spans="1:22" ht="12.75" customHeight="1" x14ac:dyDescent="0.2">
      <c r="D98" s="261"/>
    </row>
    <row r="99" spans="1:22" ht="12.75" customHeight="1" x14ac:dyDescent="0.2">
      <c r="A99" s="401" t="s">
        <v>637</v>
      </c>
    </row>
    <row r="100" spans="1:22" s="644" customFormat="1" ht="12.75" hidden="1" customHeight="1" x14ac:dyDescent="0.25">
      <c r="A100" s="134" t="s">
        <v>248</v>
      </c>
      <c r="B100" s="19" t="s">
        <v>259</v>
      </c>
      <c r="C100" s="19" t="s">
        <v>259</v>
      </c>
      <c r="D100" s="19" t="s">
        <v>259</v>
      </c>
      <c r="E100" s="19" t="s">
        <v>259</v>
      </c>
      <c r="F100" s="19" t="s">
        <v>259</v>
      </c>
      <c r="G100" s="19" t="s">
        <v>259</v>
      </c>
      <c r="H100" s="19" t="s">
        <v>259</v>
      </c>
      <c r="I100" s="19" t="s">
        <v>259</v>
      </c>
      <c r="J100" s="19" t="s">
        <v>259</v>
      </c>
      <c r="K100" s="19" t="s">
        <v>259</v>
      </c>
      <c r="L100" s="19" t="s">
        <v>259</v>
      </c>
      <c r="M100" s="19" t="s">
        <v>259</v>
      </c>
      <c r="N100" s="19" t="s">
        <v>259</v>
      </c>
      <c r="O100" s="19" t="s">
        <v>259</v>
      </c>
      <c r="P100" s="16" t="s">
        <v>259</v>
      </c>
      <c r="Q100" s="16" t="s">
        <v>259</v>
      </c>
      <c r="R100" s="16" t="s">
        <v>259</v>
      </c>
      <c r="S100" s="16" t="s">
        <v>259</v>
      </c>
      <c r="T100" s="16" t="s">
        <v>259</v>
      </c>
      <c r="U100" s="16" t="s">
        <v>259</v>
      </c>
      <c r="V100" s="16" t="s">
        <v>259</v>
      </c>
    </row>
    <row r="101" spans="1:22" ht="12.75" hidden="1" customHeight="1" x14ac:dyDescent="0.2">
      <c r="A101" s="134" t="s">
        <v>248</v>
      </c>
      <c r="B101" s="16"/>
      <c r="C101" s="16"/>
      <c r="D101" s="16"/>
      <c r="E101" s="16"/>
      <c r="F101" s="16"/>
      <c r="G101" s="16"/>
      <c r="H101" s="16"/>
      <c r="I101" s="16"/>
      <c r="J101" s="16"/>
      <c r="K101" s="16"/>
      <c r="L101" s="16"/>
      <c r="M101" s="16"/>
      <c r="N101" s="16"/>
      <c r="O101" s="16" t="s">
        <v>613</v>
      </c>
    </row>
  </sheetData>
  <sheetProtection sheet="1" objects="1" scenarios="1" formatCells="0" formatColumns="0" formatRows="0"/>
  <mergeCells count="99">
    <mergeCell ref="E81:G81"/>
    <mergeCell ref="D77:N77"/>
    <mergeCell ref="D58:N58"/>
    <mergeCell ref="D59:N59"/>
    <mergeCell ref="D74:N74"/>
    <mergeCell ref="E62:G62"/>
    <mergeCell ref="E63:G63"/>
    <mergeCell ref="E72:G72"/>
    <mergeCell ref="E66:G66"/>
    <mergeCell ref="D61:N61"/>
    <mergeCell ref="E65:G65"/>
    <mergeCell ref="D76:N76"/>
    <mergeCell ref="D60:N60"/>
    <mergeCell ref="E64:G64"/>
    <mergeCell ref="E86:G86"/>
    <mergeCell ref="E87:G87"/>
    <mergeCell ref="E88:G88"/>
    <mergeCell ref="E67:G67"/>
    <mergeCell ref="E68:G68"/>
    <mergeCell ref="E69:G69"/>
    <mergeCell ref="E70:G70"/>
    <mergeCell ref="E71:G71"/>
    <mergeCell ref="D75:N75"/>
    <mergeCell ref="E82:G82"/>
    <mergeCell ref="E83:G83"/>
    <mergeCell ref="E84:G84"/>
    <mergeCell ref="E85:G85"/>
    <mergeCell ref="E78:G78"/>
    <mergeCell ref="E79:G79"/>
    <mergeCell ref="E80:G80"/>
    <mergeCell ref="D6:N6"/>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E18:G18"/>
    <mergeCell ref="E19:G19"/>
    <mergeCell ref="E20:G20"/>
    <mergeCell ref="D11:N11"/>
    <mergeCell ref="D16:N16"/>
    <mergeCell ref="D12:N12"/>
    <mergeCell ref="D14:N14"/>
    <mergeCell ref="D15:N15"/>
    <mergeCell ref="D13:N13"/>
    <mergeCell ref="D8:N8"/>
    <mergeCell ref="D56:N56"/>
    <mergeCell ref="E41:G41"/>
    <mergeCell ref="E42:G42"/>
    <mergeCell ref="E43:G43"/>
    <mergeCell ref="E39:G39"/>
    <mergeCell ref="E40:G40"/>
    <mergeCell ref="D46:N46"/>
    <mergeCell ref="D47:N47"/>
    <mergeCell ref="D50:N50"/>
    <mergeCell ref="E51:G51"/>
    <mergeCell ref="E52:G52"/>
    <mergeCell ref="D48:N48"/>
    <mergeCell ref="D49:N49"/>
    <mergeCell ref="D10:N10"/>
    <mergeCell ref="E17:G17"/>
    <mergeCell ref="E26:G26"/>
    <mergeCell ref="E53:G53"/>
    <mergeCell ref="E54:G54"/>
    <mergeCell ref="E36:G36"/>
    <mergeCell ref="E34:G34"/>
    <mergeCell ref="E35:G35"/>
    <mergeCell ref="E44:G44"/>
    <mergeCell ref="E27:G27"/>
    <mergeCell ref="D33:N33"/>
    <mergeCell ref="E37:G37"/>
    <mergeCell ref="E38:G38"/>
    <mergeCell ref="D31:N31"/>
    <mergeCell ref="D32:N32"/>
    <mergeCell ref="D29:N29"/>
    <mergeCell ref="D30:N30"/>
    <mergeCell ref="E21:G21"/>
    <mergeCell ref="E22:G22"/>
    <mergeCell ref="E23:G23"/>
    <mergeCell ref="E24:G24"/>
    <mergeCell ref="E25:G25"/>
    <mergeCell ref="E94:G94"/>
    <mergeCell ref="E95:G95"/>
    <mergeCell ref="E96:G96"/>
    <mergeCell ref="E97:G97"/>
    <mergeCell ref="D90:N90"/>
    <mergeCell ref="D91:N91"/>
    <mergeCell ref="D92:N92"/>
    <mergeCell ref="D93:N93"/>
  </mergeCells>
  <conditionalFormatting sqref="E18:N27">
    <cfRule type="expression" dxfId="189" priority="11">
      <formula>$V18</formula>
    </cfRule>
  </conditionalFormatting>
  <conditionalFormatting sqref="I35:N44">
    <cfRule type="expression" dxfId="188" priority="5">
      <formula>$V35</formula>
    </cfRule>
  </conditionalFormatting>
  <conditionalFormatting sqref="E52:N54">
    <cfRule type="expression" dxfId="187" priority="4">
      <formula>$V52</formula>
    </cfRule>
  </conditionalFormatting>
  <conditionalFormatting sqref="E63:N72">
    <cfRule type="expression" dxfId="186" priority="8">
      <formula>$V63</formula>
    </cfRule>
  </conditionalFormatting>
  <conditionalFormatting sqref="I79:N88">
    <cfRule type="expression" dxfId="185" priority="7">
      <formula>$V79</formula>
    </cfRule>
  </conditionalFormatting>
  <conditionalFormatting sqref="E95:N97">
    <cfRule type="expression" dxfId="184" priority="1">
      <formula>$V95</formula>
    </cfRule>
  </conditionalFormatting>
  <conditionalFormatting sqref="I18:M27">
    <cfRule type="expression" dxfId="183" priority="12">
      <formula>$U18</formula>
    </cfRule>
  </conditionalFormatting>
  <conditionalFormatting sqref="N18:N27">
    <cfRule type="expression" dxfId="182" priority="23">
      <formula>AND(CNTR_ExistSubInstEntries,$U18=FALSE)</formula>
    </cfRule>
  </conditionalFormatting>
  <conditionalFormatting sqref="I35:M44">
    <cfRule type="expression" dxfId="181" priority="22">
      <formula>$U35</formula>
    </cfRule>
  </conditionalFormatting>
  <conditionalFormatting sqref="I52:M54">
    <cfRule type="expression" dxfId="180" priority="21">
      <formula>$U52</formula>
    </cfRule>
  </conditionalFormatting>
  <conditionalFormatting sqref="I63:M72">
    <cfRule type="expression" dxfId="179" priority="16">
      <formula>$U63</formula>
    </cfRule>
  </conditionalFormatting>
  <conditionalFormatting sqref="I79:M88">
    <cfRule type="expression" dxfId="178" priority="15">
      <formula>$U79</formula>
    </cfRule>
  </conditionalFormatting>
  <conditionalFormatting sqref="I95:M97">
    <cfRule type="expression" dxfId="177" priority="13">
      <formula>$U95</formula>
    </cfRule>
  </conditionalFormatting>
  <conditionalFormatting sqref="N35:N44">
    <cfRule type="expression" dxfId="176" priority="10">
      <formula>AND(CNTR_ExistSubInstEntries,$U35=FALSE)</formula>
    </cfRule>
  </conditionalFormatting>
  <conditionalFormatting sqref="N52:N54">
    <cfRule type="expression" dxfId="175" priority="9">
      <formula>AND(CNTR_ExistSubInstEntries,$U52=FALSE)</formula>
    </cfRule>
  </conditionalFormatting>
  <conditionalFormatting sqref="N63:N72">
    <cfRule type="expression" dxfId="174" priority="3">
      <formula>AND(CNTR_ExistSubInstEntries,$U63=FALSE)</formula>
    </cfRule>
  </conditionalFormatting>
  <conditionalFormatting sqref="N79:N88">
    <cfRule type="expression" dxfId="173" priority="2">
      <formula>AND(CNTR_ExistSubInstEntries,$U79=FALSE)</formula>
    </cfRule>
  </conditionalFormatting>
  <conditionalFormatting sqref="N95:N97">
    <cfRule type="expression" dxfId="172" priority="6">
      <formula>AND(CNTR_ExistSubInstEntries,$U95=FALSE)</formula>
    </cfRule>
  </conditionalFormatting>
  <dataValidations count="1">
    <dataValidation type="decimal" operator="greaterThanOrEqual" allowBlank="1" showInputMessage="1" showErrorMessage="1" sqref="I18:M27 I35:M44 I63:M72 I52:M54 I79:M88 I95:M97">
      <formula1>0</formula1>
    </dataValidation>
  </dataValidations>
  <hyperlinks>
    <hyperlink ref="K3:L3" location="JUMP_C_III" display="Technical connection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theme="4" tint="0.39997558519241921"/>
  </sheetPr>
  <dimension ref="A1:AE168"/>
  <sheetViews>
    <sheetView zoomScaleNormal="100" workbookViewId="0">
      <pane ySplit="4" topLeftCell="A5" activePane="bottomLeft" state="frozen"/>
      <selection pane="bottomLeft" activeCell="B2" sqref="B2:D4"/>
    </sheetView>
  </sheetViews>
  <sheetFormatPr defaultColWidth="11.42578125" defaultRowHeight="14.25" x14ac:dyDescent="0.2"/>
  <cols>
    <col min="1" max="1" width="5.7109375" style="400" hidden="1" customWidth="1"/>
    <col min="2" max="4" width="5.7109375" style="30" customWidth="1"/>
    <col min="5" max="14" width="12.7109375" style="30" customWidth="1"/>
    <col min="15" max="15" width="5.7109375" style="30" customWidth="1"/>
    <col min="16" max="31" width="11.42578125" style="166" hidden="1" customWidth="1"/>
    <col min="32" max="16384" width="11.42578125" style="165"/>
  </cols>
  <sheetData>
    <row r="1" spans="1:31" ht="15" hidden="1" thickBot="1" x14ac:dyDescent="0.25">
      <c r="A1" s="252" t="s">
        <v>248</v>
      </c>
      <c r="B1" s="16"/>
      <c r="C1" s="16"/>
      <c r="D1" s="16"/>
      <c r="E1" s="16"/>
      <c r="F1" s="16"/>
      <c r="G1" s="16"/>
      <c r="H1" s="16"/>
      <c r="I1" s="16"/>
      <c r="J1" s="16"/>
      <c r="K1" s="16"/>
      <c r="L1" s="16"/>
      <c r="M1" s="16"/>
      <c r="N1" s="16"/>
      <c r="O1" s="16"/>
      <c r="P1" s="166" t="s">
        <v>248</v>
      </c>
      <c r="Q1" s="166" t="s">
        <v>248</v>
      </c>
      <c r="R1" s="166" t="s">
        <v>248</v>
      </c>
      <c r="S1" s="166" t="s">
        <v>248</v>
      </c>
      <c r="T1" s="166" t="s">
        <v>248</v>
      </c>
      <c r="U1" s="166" t="s">
        <v>248</v>
      </c>
      <c r="V1" s="166" t="s">
        <v>248</v>
      </c>
      <c r="W1" s="166" t="s">
        <v>248</v>
      </c>
      <c r="X1" s="166" t="s">
        <v>248</v>
      </c>
      <c r="Y1" s="166" t="s">
        <v>248</v>
      </c>
      <c r="Z1" s="166" t="s">
        <v>248</v>
      </c>
      <c r="AA1" s="166" t="s">
        <v>248</v>
      </c>
      <c r="AB1" s="166" t="s">
        <v>248</v>
      </c>
      <c r="AC1" s="166" t="s">
        <v>248</v>
      </c>
      <c r="AD1" s="166" t="s">
        <v>248</v>
      </c>
      <c r="AE1" s="166" t="s">
        <v>248</v>
      </c>
    </row>
    <row r="2" spans="1:31" ht="15" customHeight="1" thickBot="1" x14ac:dyDescent="0.25">
      <c r="A2" s="134"/>
      <c r="B2" s="1162" t="str">
        <f>Translations!$B$180</f>
        <v>E.
Мерки, инвестиции и етапи</v>
      </c>
      <c r="C2" s="1163"/>
      <c r="D2" s="1164"/>
      <c r="E2" s="191" t="str">
        <f>Translations!$B$2</f>
        <v>Навигационна зона:</v>
      </c>
      <c r="F2" s="190"/>
      <c r="G2" s="892" t="str">
        <f>Translations!$B$14</f>
        <v>Съдържание</v>
      </c>
      <c r="H2" s="889"/>
      <c r="I2" s="907" t="str">
        <f ca="1">HYPERLINK("#"&amp;INDEX(a_Contents!$P$4:$P$53,MATCH(INDEX(a_Contents!$T$4:$T$53,MATCH($S$2,a_Contents!$Q$4:$Q$53,0))-1,a_Contents!$T$4:$T$53,0)),EUconst_PreviousSheet)</f>
        <v>Предишен лист</v>
      </c>
      <c r="J2" s="908"/>
      <c r="K2" s="907" t="str">
        <f ca="1">HYPERLINK("#"&amp;INDEX(a_Contents!$P$4:$P$53,MATCH(INDEX(a_Contents!$T$4:$T$53,MATCH($S$2,a_Contents!$Q$4:$Q$53,0))+1,a_Contents!$T$4:$T$53,0)),EUconst_NextSheet)</f>
        <v>Следващ лист</v>
      </c>
      <c r="L2" s="908"/>
      <c r="M2" s="909" t="str">
        <f ca="1">HYPERLINK("#"&amp;a_Contents!$P$39,INDIRECT(a_Contents!$P$39))</f>
        <v>РЕЗЮМЕ</v>
      </c>
      <c r="N2" s="909"/>
      <c r="O2" s="17"/>
      <c r="P2" s="169" t="s">
        <v>250</v>
      </c>
      <c r="Q2" s="286" t="str">
        <f>ADDRESS(ROW($B$6),COLUMN($B$6)) &amp; ":" &amp; ADDRESS(MATCH("PRINT",$O:$O,0),COLUMN($O$6))</f>
        <v>$B$6:$O$168</v>
      </c>
      <c r="R2" s="169" t="s">
        <v>612</v>
      </c>
      <c r="S2" s="287" t="str">
        <f ca="1">IF(ISERROR(CELL("filename",T2)),"E_MeasuresInvestMilestones",MID(CELL("filename",T2),FIND("]",CELL("filename",T2))+1,1024))</f>
        <v>E_MeasuresInvestMilestones</v>
      </c>
    </row>
    <row r="3" spans="1:31" ht="15" thickBot="1" x14ac:dyDescent="0.25">
      <c r="A3" s="134"/>
      <c r="B3" s="1165"/>
      <c r="C3" s="1166"/>
      <c r="D3" s="1167"/>
      <c r="E3" s="889" t="str">
        <f>IFERROR(HYPERLINK("#"&amp;ADDRESS(ROW($A$1)+MATCH("TOP",$A:$A,0)-1,3),"Top of sheet"),"")</f>
        <v>Top of sheet</v>
      </c>
      <c r="F3" s="889"/>
      <c r="G3" s="1006" t="str">
        <f>IFERROR(HYPERLINK("#"&amp;ADDRESS(ROW($A$1)+MATCH(P3,$A:$A,0)-1,3),INDEX($P:$P,MATCH(P3,$A:$A,0))),"")</f>
        <v>Мерки</v>
      </c>
      <c r="H3" s="1007"/>
      <c r="I3" s="1006" t="str">
        <f>IFERROR(HYPERLINK("#"&amp;ADDRESS(ROW($A$1)+MATCH(R3,$A:$A,0)-1,3),INDEX($P:$P,MATCH(R3,$A:$A,0))),"")</f>
        <v>Инвестиции</v>
      </c>
      <c r="J3" s="1007"/>
      <c r="K3" s="1006" t="str">
        <f>IFERROR(HYPERLINK("#"&amp;ADDRESS(ROW($A$1)+MATCH(T3,$A:$A,0)-1,3),INDEX($P:$P,MATCH(T3,$A:$A,0))),"")</f>
        <v>Основни етапи</v>
      </c>
      <c r="L3" s="1007"/>
      <c r="M3" s="1008" t="str">
        <f>IFERROR(HYPERLINK("#"&amp;ADDRESS(ROW($A$1)+MATCH(V3,$A:$A,0)-1,3),INDEX($P:$P,MATCH(V3,$A:$A,0))),"")</f>
        <v>Стари мерки и инвестиции</v>
      </c>
      <c r="N3" s="1008"/>
      <c r="O3" s="17"/>
      <c r="P3" s="289">
        <v>1</v>
      </c>
      <c r="Q3" s="290"/>
      <c r="R3" s="290">
        <v>2</v>
      </c>
      <c r="S3" s="290"/>
      <c r="T3" s="290">
        <v>3</v>
      </c>
      <c r="U3" s="290"/>
      <c r="V3" s="291">
        <v>4</v>
      </c>
    </row>
    <row r="4" spans="1:31" ht="15" thickBot="1" x14ac:dyDescent="0.25">
      <c r="A4" s="134"/>
      <c r="B4" s="1168"/>
      <c r="C4" s="1169"/>
      <c r="D4" s="1170"/>
      <c r="E4" s="889" t="str">
        <f>IFERROR(HYPERLINK("#"&amp;ADDRESS(ROW($A$1)+MATCH("END",$A:$A,0)-1,3),"End of sheet"),"")</f>
        <v>End of sheet</v>
      </c>
      <c r="F4" s="889"/>
      <c r="G4" s="1009" t="str">
        <f>IFERROR(HYPERLINK("#"&amp;ADDRESS(ROW($A$1)+MATCH(P4,$A:$A,0)-1,3),INDEX($P:$P,MATCH(P4,$A:$A,0))),"")</f>
        <v/>
      </c>
      <c r="H4" s="1010"/>
      <c r="I4" s="1010" t="str">
        <f>IFERROR(HYPERLINK("#"&amp;ADDRESS(ROW($A$1)+MATCH(R4,$A:$A,0)-1,3),INDEX($P:$P,MATCH(R4,$A:$A,0))),"")</f>
        <v/>
      </c>
      <c r="J4" s="1010"/>
      <c r="K4" s="1010" t="str">
        <f>IFERROR(HYPERLINK("#"&amp;ADDRESS(ROW($A$1)+MATCH(T4,$A:$A,0)-1,3),INDEX($P:$P,MATCH(T4,$A:$A,0))),"")</f>
        <v/>
      </c>
      <c r="L4" s="1010"/>
      <c r="M4" s="1011" t="str">
        <f>IFERROR(HYPERLINK("#"&amp;ADDRESS(ROW($A$1)+MATCH(V4,$A:$A,0)-1,3),INDEX($P:$P,MATCH(V4,$A:$A,0))),"")</f>
        <v/>
      </c>
      <c r="N4" s="1010"/>
      <c r="O4" s="17"/>
      <c r="P4" s="292">
        <v>5</v>
      </c>
      <c r="Q4" s="293"/>
      <c r="R4" s="293">
        <v>6</v>
      </c>
      <c r="S4" s="293"/>
      <c r="T4" s="293">
        <v>7</v>
      </c>
      <c r="U4" s="293"/>
      <c r="V4" s="294">
        <v>8</v>
      </c>
    </row>
    <row r="5" spans="1:31" ht="12.75" customHeight="1" x14ac:dyDescent="0.2">
      <c r="A5" s="134"/>
      <c r="O5" s="17"/>
    </row>
    <row r="6" spans="1:31" ht="18" x14ac:dyDescent="0.2">
      <c r="A6" s="419" t="s">
        <v>636</v>
      </c>
      <c r="C6" s="2" t="s">
        <v>251</v>
      </c>
      <c r="D6" s="983" t="str">
        <f>Translations!$B$181</f>
        <v>МЕРКИ, ИНВЕСТИЦИИ И ОСНОВНИ ЕТАПИ</v>
      </c>
      <c r="E6" s="983"/>
      <c r="F6" s="983"/>
      <c r="G6" s="983"/>
      <c r="H6" s="983"/>
      <c r="I6" s="983"/>
      <c r="J6" s="983"/>
      <c r="K6" s="983"/>
      <c r="L6" s="983"/>
      <c r="M6" s="983"/>
      <c r="N6" s="983"/>
    </row>
    <row r="7" spans="1:31" ht="12.75" customHeight="1" x14ac:dyDescent="0.2"/>
    <row r="8" spans="1:31" ht="12.75" customHeight="1" x14ac:dyDescent="0.2"/>
    <row r="9" spans="1:31" s="171" customFormat="1" ht="18" customHeight="1" x14ac:dyDescent="0.25">
      <c r="A9" s="409">
        <v>1</v>
      </c>
      <c r="B9" s="120"/>
      <c r="C9" s="415" t="s">
        <v>113</v>
      </c>
      <c r="D9" s="1072" t="str">
        <f>Translations!$B$182</f>
        <v>Мерки</v>
      </c>
      <c r="E9" s="1072"/>
      <c r="F9" s="1072"/>
      <c r="G9" s="1072"/>
      <c r="H9" s="1072"/>
      <c r="I9" s="1072"/>
      <c r="J9" s="1072"/>
      <c r="K9" s="1072"/>
      <c r="L9" s="1072"/>
      <c r="M9" s="1072"/>
      <c r="N9" s="1072"/>
      <c r="O9" s="120"/>
      <c r="P9" s="287" t="str">
        <f>D9</f>
        <v>Мерки</v>
      </c>
      <c r="Q9" s="169"/>
      <c r="R9" s="169"/>
      <c r="S9" s="169"/>
      <c r="T9" s="169"/>
      <c r="U9" s="169"/>
      <c r="V9" s="169"/>
      <c r="W9" s="169"/>
      <c r="X9" s="169"/>
      <c r="Y9" s="169"/>
      <c r="Z9" s="169"/>
      <c r="AA9" s="169"/>
      <c r="AB9" s="169"/>
      <c r="AC9" s="169"/>
      <c r="AD9" s="169"/>
      <c r="AE9" s="169"/>
    </row>
    <row r="10" spans="1:31" s="644" customFormat="1" ht="5.0999999999999996" customHeight="1" x14ac:dyDescent="0.2">
      <c r="A10" s="411"/>
      <c r="B10" s="30"/>
      <c r="C10" s="30"/>
      <c r="D10" s="30"/>
      <c r="E10" s="30"/>
      <c r="F10" s="30"/>
      <c r="G10" s="30"/>
      <c r="H10" s="30"/>
      <c r="I10" s="30"/>
      <c r="J10" s="30"/>
      <c r="K10" s="30"/>
      <c r="L10" s="30"/>
      <c r="M10" s="30"/>
      <c r="N10" s="30"/>
      <c r="O10" s="30"/>
      <c r="P10" s="16"/>
      <c r="Q10" s="166"/>
      <c r="R10" s="166"/>
      <c r="S10" s="166"/>
      <c r="T10" s="166"/>
      <c r="U10" s="16"/>
      <c r="V10" s="16"/>
      <c r="W10" s="16"/>
      <c r="X10" s="16"/>
      <c r="Y10" s="16"/>
      <c r="Z10" s="16"/>
      <c r="AA10" s="16"/>
      <c r="AB10" s="16"/>
      <c r="AC10" s="16"/>
      <c r="AD10" s="16"/>
      <c r="AE10" s="16"/>
    </row>
    <row r="11" spans="1:31" s="171" customFormat="1" ht="15" customHeight="1" x14ac:dyDescent="0.25">
      <c r="A11" s="683"/>
      <c r="B11" s="120"/>
      <c r="C11" s="413">
        <v>1</v>
      </c>
      <c r="D11" s="1194" t="str">
        <f>Translations!$B$183</f>
        <v>Описание на мярката и причини</v>
      </c>
      <c r="E11" s="1194"/>
      <c r="F11" s="1194"/>
      <c r="G11" s="1194"/>
      <c r="H11" s="1194"/>
      <c r="I11" s="1194"/>
      <c r="J11" s="1194"/>
      <c r="K11" s="1194"/>
      <c r="L11" s="1194"/>
      <c r="M11" s="1194"/>
      <c r="N11" s="1194"/>
      <c r="O11" s="120"/>
      <c r="P11" s="309"/>
      <c r="Q11" s="414"/>
      <c r="R11" s="414"/>
      <c r="S11" s="309"/>
      <c r="T11" s="310"/>
      <c r="U11" s="169"/>
      <c r="V11" s="169"/>
      <c r="W11" s="169"/>
      <c r="X11" s="169"/>
      <c r="Y11" s="169"/>
      <c r="Z11" s="169"/>
      <c r="AA11" s="169"/>
      <c r="AB11" s="169"/>
      <c r="AC11" s="169"/>
      <c r="AD11" s="169"/>
      <c r="AE11" s="169"/>
    </row>
    <row r="12" spans="1:31" ht="5.0999999999999996" customHeight="1" x14ac:dyDescent="0.2">
      <c r="D12" s="1005"/>
      <c r="E12" s="1005"/>
      <c r="F12" s="1005"/>
      <c r="G12" s="1005"/>
      <c r="H12" s="1005"/>
      <c r="I12" s="1005"/>
      <c r="J12" s="1005"/>
      <c r="K12" s="1005"/>
      <c r="L12" s="1005"/>
      <c r="M12" s="1005"/>
      <c r="N12" s="1005"/>
    </row>
    <row r="13" spans="1:31" s="644" customFormat="1" ht="12.75" customHeight="1" x14ac:dyDescent="0.2">
      <c r="A13" s="411"/>
      <c r="B13" s="30"/>
      <c r="C13" s="30"/>
      <c r="D13" s="1042" t="str">
        <f>Translations!$B$184</f>
        <v>Моля, избройте тук всички съответни планирани мерки (напр. електрификация на пещи, работещи с изкопаеми горива) до 2050 г., като за всяка мярка предоставите следната информация:</v>
      </c>
      <c r="E13" s="1043"/>
      <c r="F13" s="1043"/>
      <c r="G13" s="1043"/>
      <c r="H13" s="1043"/>
      <c r="I13" s="1043"/>
      <c r="J13" s="1043"/>
      <c r="K13" s="1043"/>
      <c r="L13" s="1043"/>
      <c r="M13" s="1043"/>
      <c r="N13" s="1043"/>
      <c r="O13" s="30"/>
      <c r="P13" s="16"/>
      <c r="Q13" s="16"/>
      <c r="R13" s="16"/>
      <c r="S13" s="16"/>
      <c r="T13" s="166"/>
      <c r="U13" s="166"/>
      <c r="V13" s="166"/>
      <c r="W13" s="166"/>
      <c r="X13" s="166"/>
      <c r="Y13" s="16"/>
      <c r="Z13" s="16"/>
      <c r="AA13" s="16"/>
      <c r="AB13" s="16"/>
      <c r="AC13" s="16"/>
      <c r="AD13" s="16"/>
      <c r="AE13" s="16"/>
    </row>
    <row r="14" spans="1:31" s="644" customFormat="1" ht="12.75" customHeight="1" x14ac:dyDescent="0.2">
      <c r="A14" s="411"/>
      <c r="B14" s="30"/>
      <c r="C14" s="30"/>
      <c r="D14" s="514" t="s">
        <v>747</v>
      </c>
      <c r="E14" s="1146" t="str">
        <f>Translations!$B$185</f>
        <v>периодът, през който се планира да бъде предприета мярката. Ако мярката има въздействие в повече от един период, моля, изберете периода, в който тя ще бъде приложена за първи път;</v>
      </c>
      <c r="F14" s="1146"/>
      <c r="G14" s="1146"/>
      <c r="H14" s="1146"/>
      <c r="I14" s="1146"/>
      <c r="J14" s="1146"/>
      <c r="K14" s="1146"/>
      <c r="L14" s="1146"/>
      <c r="M14" s="1146"/>
      <c r="N14" s="1146"/>
      <c r="O14" s="30"/>
      <c r="P14" s="16"/>
      <c r="Q14" s="16"/>
      <c r="R14" s="16"/>
      <c r="S14" s="16"/>
      <c r="T14" s="166"/>
      <c r="U14" s="166"/>
      <c r="V14" s="166"/>
      <c r="W14" s="166"/>
      <c r="X14" s="166"/>
      <c r="Y14" s="16"/>
      <c r="Z14" s="16"/>
      <c r="AA14" s="16"/>
      <c r="AB14" s="16"/>
      <c r="AC14" s="16"/>
      <c r="AD14" s="16"/>
      <c r="AE14" s="16"/>
    </row>
    <row r="15" spans="1:31" s="644" customFormat="1" ht="12.75" customHeight="1" x14ac:dyDescent="0.2">
      <c r="A15" s="411"/>
      <c r="B15" s="30"/>
      <c r="C15" s="30"/>
      <c r="D15" s="514" t="s">
        <v>747</v>
      </c>
      <c r="E15" s="1146" t="str">
        <f>Translations!$B$186</f>
        <v>кратко име или вътрешен идентификатор за всяка мярка, за да се улесни позоваването на всяка мярка по-късно в този шаблон;</v>
      </c>
      <c r="F15" s="1146"/>
      <c r="G15" s="1146"/>
      <c r="H15" s="1146"/>
      <c r="I15" s="1146"/>
      <c r="J15" s="1146"/>
      <c r="K15" s="1146"/>
      <c r="L15" s="1146"/>
      <c r="M15" s="1146"/>
      <c r="N15" s="1146"/>
      <c r="O15" s="30"/>
      <c r="P15" s="16"/>
      <c r="Q15" s="16"/>
      <c r="R15" s="16"/>
      <c r="S15" s="16"/>
      <c r="T15" s="166"/>
      <c r="U15" s="166"/>
      <c r="V15" s="166"/>
      <c r="W15" s="166"/>
      <c r="X15" s="166"/>
      <c r="Y15" s="16"/>
      <c r="Z15" s="16"/>
      <c r="AA15" s="16"/>
      <c r="AB15" s="16"/>
      <c r="AC15" s="16"/>
      <c r="AD15" s="16"/>
      <c r="AE15" s="16"/>
    </row>
    <row r="16" spans="1:31" s="644" customFormat="1" ht="25.5" customHeight="1" x14ac:dyDescent="0.2">
      <c r="A16" s="411"/>
      <c r="B16" s="30"/>
      <c r="C16" s="30"/>
      <c r="D16" s="514" t="s">
        <v>747</v>
      </c>
      <c r="E16" s="1146" t="str">
        <f>Translations!$B$187</f>
        <v>подробно описание на всяка мярка. Възможно е да се позовете на прикачен файл с документ, ако описанието надхвърля предвиденото тук място (тогава, моля, посочете точното име на файла тук и в лист K_Comments).</v>
      </c>
      <c r="F16" s="1146"/>
      <c r="G16" s="1146"/>
      <c r="H16" s="1146"/>
      <c r="I16" s="1146"/>
      <c r="J16" s="1146"/>
      <c r="K16" s="1146"/>
      <c r="L16" s="1146"/>
      <c r="M16" s="1146"/>
      <c r="N16" s="1146"/>
      <c r="O16" s="30"/>
      <c r="P16" s="16"/>
      <c r="Q16" s="16"/>
      <c r="R16" s="16"/>
      <c r="S16" s="16"/>
      <c r="T16" s="166"/>
      <c r="U16" s="166"/>
      <c r="V16" s="166"/>
      <c r="W16" s="166"/>
      <c r="X16" s="166"/>
      <c r="Y16" s="16"/>
      <c r="Z16" s="16"/>
      <c r="AA16" s="16"/>
      <c r="AB16" s="16"/>
      <c r="AC16" s="16"/>
      <c r="AD16" s="16"/>
      <c r="AE16" s="16"/>
    </row>
    <row r="17" spans="1:31" s="644" customFormat="1" ht="12.75" customHeight="1" x14ac:dyDescent="0.2">
      <c r="A17" s="412"/>
      <c r="B17" s="30"/>
      <c r="C17" s="30"/>
      <c r="D17" s="1042" t="str">
        <f>Translations!$B$188</f>
        <v>Мерките трябва да се въвеждат възможно най-агрегирано. Например оптимизациите на процеса през различни периоди могат да се въведат като една мярка с периода на първата оптимизация.</v>
      </c>
      <c r="E17" s="1043"/>
      <c r="F17" s="1043"/>
      <c r="G17" s="1043"/>
      <c r="H17" s="1043"/>
      <c r="I17" s="1043"/>
      <c r="J17" s="1043"/>
      <c r="K17" s="1043"/>
      <c r="L17" s="1043"/>
      <c r="M17" s="1043"/>
      <c r="N17" s="1043"/>
      <c r="O17" s="30"/>
      <c r="P17" s="16"/>
      <c r="Q17" s="16"/>
      <c r="R17" s="16"/>
      <c r="S17" s="16"/>
      <c r="T17" s="166"/>
      <c r="U17" s="166"/>
      <c r="V17" s="166"/>
      <c r="W17" s="166"/>
      <c r="X17" s="166"/>
      <c r="Y17" s="16"/>
      <c r="Z17" s="16"/>
      <c r="AA17" s="16"/>
      <c r="AB17" s="16"/>
      <c r="AC17" s="16"/>
      <c r="AD17" s="16"/>
      <c r="AE17" s="16"/>
    </row>
    <row r="18" spans="1:31" ht="5.0999999999999996" customHeight="1" x14ac:dyDescent="0.2">
      <c r="D18" s="1005"/>
      <c r="E18" s="1005"/>
      <c r="F18" s="1005"/>
      <c r="G18" s="1005"/>
      <c r="H18" s="1005"/>
      <c r="I18" s="1005"/>
      <c r="J18" s="1005"/>
      <c r="K18" s="1005"/>
      <c r="L18" s="1005"/>
      <c r="M18" s="1005"/>
      <c r="N18" s="1005"/>
    </row>
    <row r="19" spans="1:31" ht="12.75" customHeight="1" x14ac:dyDescent="0.2">
      <c r="C19" s="13"/>
      <c r="D19" s="262" t="str">
        <f>Translations!$B$110</f>
        <v>Не.</v>
      </c>
      <c r="E19" s="296" t="str">
        <f>Translations!$B$189</f>
        <v>Период</v>
      </c>
      <c r="F19" s="1078" t="str">
        <f>Translations!$B$190</f>
        <v>Кратко име или вътрешен идентификатор</v>
      </c>
      <c r="G19" s="1080"/>
      <c r="H19" s="1078" t="str">
        <f>Translations!$B$191</f>
        <v>Подробно описание</v>
      </c>
      <c r="I19" s="1079"/>
      <c r="J19" s="1079"/>
      <c r="K19" s="1079"/>
      <c r="L19" s="1079"/>
      <c r="M19" s="1079"/>
      <c r="N19" s="1079"/>
      <c r="Q19" s="22" t="s">
        <v>561</v>
      </c>
      <c r="R19" s="270" t="s">
        <v>198</v>
      </c>
      <c r="S19" s="270" t="s">
        <v>633</v>
      </c>
      <c r="T19" s="22" t="s">
        <v>606</v>
      </c>
      <c r="Z19" s="134"/>
      <c r="AA19" s="134"/>
      <c r="AB19" s="134"/>
    </row>
    <row r="20" spans="1:31" ht="12.75" customHeight="1" x14ac:dyDescent="0.2">
      <c r="C20" s="13"/>
      <c r="D20" s="383" t="s">
        <v>664</v>
      </c>
      <c r="E20" s="451" t="str">
        <f>Translations!$B$192</f>
        <v>2031-2035</v>
      </c>
      <c r="F20" s="1204" t="str">
        <f>Translations!$B$193</f>
        <v>Водородна стомана</v>
      </c>
      <c r="G20" s="1211"/>
      <c r="H20" s="1204" t="str">
        <f>Translations!$B$194</f>
        <v>Замяна на BF/BOF с DRI, използващ зелен водород (повече подробности вижте в отделен файл "CNP file.docx")</v>
      </c>
      <c r="I20" s="1205"/>
      <c r="J20" s="1205"/>
      <c r="K20" s="1205"/>
      <c r="L20" s="1205"/>
      <c r="M20" s="1205"/>
      <c r="N20" s="1206"/>
      <c r="Q20" s="340"/>
      <c r="R20" s="270"/>
      <c r="S20" s="270"/>
      <c r="T20" s="22"/>
      <c r="Y20" s="134" t="str">
        <f>Translations!$B$195</f>
        <v>Диаграма на Гант</v>
      </c>
      <c r="AA20" s="134"/>
      <c r="AB20" s="134"/>
      <c r="AC20" s="134"/>
    </row>
    <row r="21" spans="1:31" ht="12.75" customHeight="1" x14ac:dyDescent="0.2">
      <c r="C21" s="13"/>
      <c r="D21" s="384" t="s">
        <v>693</v>
      </c>
      <c r="E21" s="452" t="str">
        <f>Translations!$B$196</f>
        <v>2025-2030</v>
      </c>
      <c r="F21" s="1207" t="str">
        <f>Translations!$B$197</f>
        <v>Мерки AB 5 до 7</v>
      </c>
      <c r="G21" s="1208"/>
      <c r="H21" s="1207" t="str">
        <f>Translations!$B$198</f>
        <v>Оптимизация на процеса през различни периоди, започващи от 2027 г.</v>
      </c>
      <c r="I21" s="1209"/>
      <c r="J21" s="1209"/>
      <c r="K21" s="1209"/>
      <c r="L21" s="1209"/>
      <c r="M21" s="1209"/>
      <c r="N21" s="1210"/>
      <c r="Q21" s="340"/>
      <c r="R21" s="270"/>
      <c r="S21" s="270"/>
      <c r="T21" s="22"/>
      <c r="Y21" s="175" t="str">
        <f>Translations!$B$199</f>
        <v>Мярка</v>
      </c>
      <c r="Z21" s="419" t="str">
        <f>INDEX(EUconst_Periods,COLUMNS($Z21:Z21))</f>
        <v>&lt;= 2025</v>
      </c>
      <c r="AA21" s="419" t="str">
        <f>INDEX(EUconst_Periods,COLUMNS($Z21:AA21))</f>
        <v>2026-2030</v>
      </c>
      <c r="AB21" s="419" t="str">
        <f>INDEX(EUconst_Periods,COLUMNS($Z21:AB21))</f>
        <v>2031-2035</v>
      </c>
      <c r="AC21" s="419" t="str">
        <f>INDEX(EUconst_Periods,COLUMNS($Z21:AC21))</f>
        <v>2036-2040</v>
      </c>
      <c r="AD21" s="419" t="str">
        <f>INDEX(EUconst_Periods,COLUMNS($Z21:AD21))</f>
        <v>2041-2045</v>
      </c>
      <c r="AE21" s="419" t="str">
        <f>INDEX(EUconst_Periods,COLUMNS($Z21:AE21))</f>
        <v>2046-2050</v>
      </c>
    </row>
    <row r="22" spans="1:31" ht="12.75" customHeight="1" x14ac:dyDescent="0.2">
      <c r="C22" s="13"/>
      <c r="D22" s="352" t="s">
        <v>539</v>
      </c>
      <c r="E22" s="461"/>
      <c r="F22" s="1059"/>
      <c r="G22" s="1060"/>
      <c r="H22" s="1059"/>
      <c r="I22" s="1076"/>
      <c r="J22" s="1076"/>
      <c r="K22" s="1076"/>
      <c r="L22" s="1076"/>
      <c r="M22" s="1076"/>
      <c r="N22" s="1077"/>
      <c r="Q22" s="308" t="str">
        <f>IF(ISBLANK(E22),Euconst_NA,D22)</f>
        <v>N.A.</v>
      </c>
      <c r="R22" s="205">
        <f>IF(Q22=FALSE,"",IF(ISBLANK(Q22),"",COUNTIF(Q$22:Q22,"*")))</f>
        <v>1</v>
      </c>
      <c r="S22" s="288" t="str">
        <f>IFERROR(INDEX($Q$22:$Q$31,MATCH(ROWS($S$22:$S22),$R$22:$R$31,0)),Euconst_NA)</f>
        <v>N.A.</v>
      </c>
      <c r="T22" s="288" t="str">
        <f>IFERROR(INDEX($Q$22:$Q$31,MATCH(ROWS($T$22:$T22),$R$22:$R$31,0)) &amp;": "&amp; INDEX($F$22:$F$31,MATCH($S22,$D$22:$D$31,0)),Euconst_NA)</f>
        <v>N.A.</v>
      </c>
      <c r="W22" s="175" t="b">
        <f t="shared" ref="W22:W31" si="0">AND(CNTR_ExistSubInstEntries,E22="")</f>
        <v>0</v>
      </c>
      <c r="Y22" s="175" t="str">
        <f t="shared" ref="Y22:Y31" si="1">IF(T22=Euconst_NA,"",T22)</f>
        <v/>
      </c>
      <c r="Z22" s="419" t="str">
        <f t="shared" ref="Z22:AE31" si="2">IF($S22=Euconst_NA,"",IF(INDEX($E$22:$E$31,MATCH($S22,$D$22:$D$31,0))=Z$21,1,""))</f>
        <v/>
      </c>
      <c r="AA22" s="419" t="str">
        <f t="shared" si="2"/>
        <v/>
      </c>
      <c r="AB22" s="419" t="str">
        <f t="shared" si="2"/>
        <v/>
      </c>
      <c r="AC22" s="419" t="str">
        <f t="shared" si="2"/>
        <v/>
      </c>
      <c r="AD22" s="419" t="str">
        <f t="shared" si="2"/>
        <v/>
      </c>
      <c r="AE22" s="419" t="str">
        <f t="shared" si="2"/>
        <v/>
      </c>
    </row>
    <row r="23" spans="1:31" ht="12.75" customHeight="1" x14ac:dyDescent="0.2">
      <c r="C23" s="13"/>
      <c r="D23" s="347" t="s">
        <v>540</v>
      </c>
      <c r="E23" s="462"/>
      <c r="F23" s="1061"/>
      <c r="G23" s="1138"/>
      <c r="H23" s="1061"/>
      <c r="I23" s="1054"/>
      <c r="J23" s="1054"/>
      <c r="K23" s="1054"/>
      <c r="L23" s="1054"/>
      <c r="M23" s="1054"/>
      <c r="N23" s="1055"/>
      <c r="Q23" s="308" t="b">
        <f t="shared" ref="Q23:Q31" si="3">IF(ISBLANK(E23),FALSE,D23)</f>
        <v>0</v>
      </c>
      <c r="R23" s="205" t="str">
        <f>IF(Q23=FALSE,"",IF(ISBLANK(Q23),"",COUNTIF(Q$22:Q23,"*")))</f>
        <v/>
      </c>
      <c r="S23" s="288" t="str">
        <f>IFERROR(INDEX($Q$22:$Q$31,MATCH(ROWS($S$22:$S23),$R$22:$R$31,0)),Euconst_NA)</f>
        <v>N.A.</v>
      </c>
      <c r="T23" s="288" t="str">
        <f>IFERROR(INDEX($Q$22:$Q$31,MATCH(ROWS($T$22:$T23),$R$22:$R$31,0)) &amp;": "&amp; INDEX($F$22:$F$31,MATCH($S23,$D$22:$D$31,0)),Euconst_NA)</f>
        <v>N.A.</v>
      </c>
      <c r="W23" s="175" t="b">
        <f t="shared" si="0"/>
        <v>0</v>
      </c>
      <c r="Y23" s="175" t="str">
        <f t="shared" si="1"/>
        <v/>
      </c>
      <c r="Z23" s="419" t="str">
        <f t="shared" si="2"/>
        <v/>
      </c>
      <c r="AA23" s="419" t="str">
        <f t="shared" si="2"/>
        <v/>
      </c>
      <c r="AB23" s="419" t="str">
        <f t="shared" si="2"/>
        <v/>
      </c>
      <c r="AC23" s="419" t="str">
        <f t="shared" si="2"/>
        <v/>
      </c>
      <c r="AD23" s="419" t="str">
        <f t="shared" si="2"/>
        <v/>
      </c>
      <c r="AE23" s="419" t="str">
        <f t="shared" si="2"/>
        <v/>
      </c>
    </row>
    <row r="24" spans="1:31" ht="12.75" customHeight="1" x14ac:dyDescent="0.2">
      <c r="C24" s="13"/>
      <c r="D24" s="347" t="s">
        <v>541</v>
      </c>
      <c r="E24" s="462"/>
      <c r="F24" s="1061"/>
      <c r="G24" s="1138"/>
      <c r="H24" s="1061"/>
      <c r="I24" s="1054"/>
      <c r="J24" s="1054"/>
      <c r="K24" s="1054"/>
      <c r="L24" s="1054"/>
      <c r="M24" s="1054"/>
      <c r="N24" s="1055"/>
      <c r="Q24" s="308" t="b">
        <f t="shared" si="3"/>
        <v>0</v>
      </c>
      <c r="R24" s="205" t="str">
        <f>IF(Q24=FALSE,"",IF(ISBLANK(Q24),"",COUNTIF(Q$22:Q24,"*")))</f>
        <v/>
      </c>
      <c r="S24" s="288" t="str">
        <f>IFERROR(INDEX($Q$22:$Q$31,MATCH(ROWS($S$22:$S24),$R$22:$R$31,0)),Euconst_NA)</f>
        <v>N.A.</v>
      </c>
      <c r="T24" s="288" t="str">
        <f>IFERROR(INDEX($Q$22:$Q$31,MATCH(ROWS($T$22:$T24),$R$22:$R$31,0)) &amp;": "&amp; INDEX($F$22:$F$31,MATCH($S24,$D$22:$D$31,0)),Euconst_NA)</f>
        <v>N.A.</v>
      </c>
      <c r="W24" s="175" t="b">
        <f t="shared" si="0"/>
        <v>0</v>
      </c>
      <c r="Y24" s="175" t="str">
        <f t="shared" si="1"/>
        <v/>
      </c>
      <c r="Z24" s="419" t="str">
        <f t="shared" si="2"/>
        <v/>
      </c>
      <c r="AA24" s="419" t="str">
        <f t="shared" si="2"/>
        <v/>
      </c>
      <c r="AB24" s="419" t="str">
        <f t="shared" si="2"/>
        <v/>
      </c>
      <c r="AC24" s="419" t="str">
        <f t="shared" si="2"/>
        <v/>
      </c>
      <c r="AD24" s="419" t="str">
        <f t="shared" si="2"/>
        <v/>
      </c>
      <c r="AE24" s="419" t="str">
        <f t="shared" si="2"/>
        <v/>
      </c>
    </row>
    <row r="25" spans="1:31" ht="12.75" customHeight="1" x14ac:dyDescent="0.2">
      <c r="C25" s="13"/>
      <c r="D25" s="347" t="s">
        <v>542</v>
      </c>
      <c r="E25" s="462"/>
      <c r="F25" s="1061"/>
      <c r="G25" s="1055"/>
      <c r="H25" s="1061"/>
      <c r="I25" s="1054"/>
      <c r="J25" s="1054"/>
      <c r="K25" s="1054"/>
      <c r="L25" s="1054"/>
      <c r="M25" s="1054"/>
      <c r="N25" s="1055"/>
      <c r="Q25" s="308" t="b">
        <f t="shared" si="3"/>
        <v>0</v>
      </c>
      <c r="R25" s="205" t="str">
        <f>IF(Q25=FALSE,"",IF(ISBLANK(Q25),"",COUNTIF(Q$22:Q25,"*")))</f>
        <v/>
      </c>
      <c r="S25" s="288" t="str">
        <f>IFERROR(INDEX($Q$22:$Q$31,MATCH(ROWS($S$22:$S25),$R$22:$R$31,0)),Euconst_NA)</f>
        <v>N.A.</v>
      </c>
      <c r="T25" s="288" t="str">
        <f>IFERROR(INDEX($Q$22:$Q$31,MATCH(ROWS($T$22:$T25),$R$22:$R$31,0)) &amp;": "&amp; INDEX($F$22:$F$31,MATCH($S25,$D$22:$D$31,0)),Euconst_NA)</f>
        <v>N.A.</v>
      </c>
      <c r="W25" s="175" t="b">
        <f t="shared" si="0"/>
        <v>0</v>
      </c>
      <c r="Y25" s="175" t="str">
        <f t="shared" si="1"/>
        <v/>
      </c>
      <c r="Z25" s="419" t="str">
        <f t="shared" si="2"/>
        <v/>
      </c>
      <c r="AA25" s="419" t="str">
        <f t="shared" si="2"/>
        <v/>
      </c>
      <c r="AB25" s="419" t="str">
        <f t="shared" si="2"/>
        <v/>
      </c>
      <c r="AC25" s="419" t="str">
        <f t="shared" si="2"/>
        <v/>
      </c>
      <c r="AD25" s="419" t="str">
        <f t="shared" si="2"/>
        <v/>
      </c>
      <c r="AE25" s="419" t="str">
        <f t="shared" si="2"/>
        <v/>
      </c>
    </row>
    <row r="26" spans="1:31" ht="12.75" customHeight="1" x14ac:dyDescent="0.2">
      <c r="C26" s="13"/>
      <c r="D26" s="347" t="s">
        <v>543</v>
      </c>
      <c r="E26" s="462"/>
      <c r="F26" s="1061"/>
      <c r="G26" s="1055"/>
      <c r="H26" s="1061"/>
      <c r="I26" s="1054"/>
      <c r="J26" s="1054"/>
      <c r="K26" s="1054"/>
      <c r="L26" s="1054"/>
      <c r="M26" s="1054"/>
      <c r="N26" s="1055"/>
      <c r="Q26" s="308" t="b">
        <f t="shared" si="3"/>
        <v>0</v>
      </c>
      <c r="R26" s="205" t="str">
        <f>IF(Q26=FALSE,"",IF(ISBLANK(Q26),"",COUNTIF(Q$22:Q26,"*")))</f>
        <v/>
      </c>
      <c r="S26" s="288" t="str">
        <f>IFERROR(INDEX($Q$22:$Q$31,MATCH(ROWS($S$22:$S26),$R$22:$R$31,0)),Euconst_NA)</f>
        <v>N.A.</v>
      </c>
      <c r="T26" s="288" t="str">
        <f>IFERROR(INDEX($Q$22:$Q$31,MATCH(ROWS($T$22:$T26),$R$22:$R$31,0)) &amp;": "&amp; INDEX($F$22:$F$31,MATCH($S26,$D$22:$D$31,0)),Euconst_NA)</f>
        <v>N.A.</v>
      </c>
      <c r="W26" s="175" t="b">
        <f t="shared" si="0"/>
        <v>0</v>
      </c>
      <c r="Y26" s="175" t="str">
        <f t="shared" si="1"/>
        <v/>
      </c>
      <c r="Z26" s="419" t="str">
        <f t="shared" si="2"/>
        <v/>
      </c>
      <c r="AA26" s="419" t="str">
        <f t="shared" si="2"/>
        <v/>
      </c>
      <c r="AB26" s="419" t="str">
        <f t="shared" si="2"/>
        <v/>
      </c>
      <c r="AC26" s="419" t="str">
        <f t="shared" si="2"/>
        <v/>
      </c>
      <c r="AD26" s="419" t="str">
        <f t="shared" si="2"/>
        <v/>
      </c>
      <c r="AE26" s="419" t="str">
        <f t="shared" si="2"/>
        <v/>
      </c>
    </row>
    <row r="27" spans="1:31" ht="12.75" customHeight="1" x14ac:dyDescent="0.2">
      <c r="C27" s="13"/>
      <c r="D27" s="347" t="s">
        <v>544</v>
      </c>
      <c r="E27" s="462"/>
      <c r="F27" s="1061"/>
      <c r="G27" s="1055"/>
      <c r="H27" s="1061"/>
      <c r="I27" s="1054"/>
      <c r="J27" s="1054"/>
      <c r="K27" s="1054"/>
      <c r="L27" s="1054"/>
      <c r="M27" s="1054"/>
      <c r="N27" s="1055"/>
      <c r="Q27" s="308" t="b">
        <f t="shared" si="3"/>
        <v>0</v>
      </c>
      <c r="R27" s="205" t="str">
        <f>IF(Q27=FALSE,"",IF(ISBLANK(Q27),"",COUNTIF(Q$22:Q27,"*")))</f>
        <v/>
      </c>
      <c r="S27" s="288" t="str">
        <f>IFERROR(INDEX($Q$22:$Q$31,MATCH(ROWS($S$22:$S27),$R$22:$R$31,0)),Euconst_NA)</f>
        <v>N.A.</v>
      </c>
      <c r="T27" s="288" t="str">
        <f>IFERROR(INDEX($Q$22:$Q$31,MATCH(ROWS($T$22:$T27),$R$22:$R$31,0)) &amp;": "&amp; INDEX($F$22:$F$31,MATCH($S27,$D$22:$D$31,0)),Euconst_NA)</f>
        <v>N.A.</v>
      </c>
      <c r="W27" s="175" t="b">
        <f t="shared" si="0"/>
        <v>0</v>
      </c>
      <c r="Y27" s="175" t="str">
        <f t="shared" si="1"/>
        <v/>
      </c>
      <c r="Z27" s="419" t="str">
        <f t="shared" si="2"/>
        <v/>
      </c>
      <c r="AA27" s="419" t="str">
        <f t="shared" si="2"/>
        <v/>
      </c>
      <c r="AB27" s="419" t="str">
        <f t="shared" si="2"/>
        <v/>
      </c>
      <c r="AC27" s="419" t="str">
        <f t="shared" si="2"/>
        <v/>
      </c>
      <c r="AD27" s="419" t="str">
        <f t="shared" si="2"/>
        <v/>
      </c>
      <c r="AE27" s="419" t="str">
        <f t="shared" si="2"/>
        <v/>
      </c>
    </row>
    <row r="28" spans="1:31" ht="12.75" customHeight="1" x14ac:dyDescent="0.2">
      <c r="C28" s="13"/>
      <c r="D28" s="347" t="s">
        <v>545</v>
      </c>
      <c r="E28" s="462"/>
      <c r="F28" s="1061"/>
      <c r="G28" s="1055"/>
      <c r="H28" s="1061"/>
      <c r="I28" s="1054"/>
      <c r="J28" s="1054"/>
      <c r="K28" s="1054"/>
      <c r="L28" s="1054"/>
      <c r="M28" s="1054"/>
      <c r="N28" s="1055"/>
      <c r="Q28" s="308" t="b">
        <f t="shared" si="3"/>
        <v>0</v>
      </c>
      <c r="R28" s="205" t="str">
        <f>IF(Q28=FALSE,"",IF(ISBLANK(Q28),"",COUNTIF(Q$22:Q28,"*")))</f>
        <v/>
      </c>
      <c r="S28" s="288" t="str">
        <f>IFERROR(INDEX($Q$22:$Q$31,MATCH(ROWS($S$22:$S28),$R$22:$R$31,0)),Euconst_NA)</f>
        <v>N.A.</v>
      </c>
      <c r="T28" s="288" t="str">
        <f>IFERROR(INDEX($Q$22:$Q$31,MATCH(ROWS($T$22:$T28),$R$22:$R$31,0)) &amp;": "&amp; INDEX($F$22:$F$31,MATCH($S28,$D$22:$D$31,0)),Euconst_NA)</f>
        <v>N.A.</v>
      </c>
      <c r="W28" s="175" t="b">
        <f t="shared" si="0"/>
        <v>0</v>
      </c>
      <c r="Y28" s="175" t="str">
        <f t="shared" si="1"/>
        <v/>
      </c>
      <c r="Z28" s="419" t="str">
        <f t="shared" si="2"/>
        <v/>
      </c>
      <c r="AA28" s="419" t="str">
        <f t="shared" si="2"/>
        <v/>
      </c>
      <c r="AB28" s="419" t="str">
        <f t="shared" si="2"/>
        <v/>
      </c>
      <c r="AC28" s="419" t="str">
        <f t="shared" si="2"/>
        <v/>
      </c>
      <c r="AD28" s="419" t="str">
        <f t="shared" si="2"/>
        <v/>
      </c>
      <c r="AE28" s="419" t="str">
        <f t="shared" si="2"/>
        <v/>
      </c>
    </row>
    <row r="29" spans="1:31" ht="12.75" customHeight="1" x14ac:dyDescent="0.2">
      <c r="C29" s="13"/>
      <c r="D29" s="347" t="s">
        <v>546</v>
      </c>
      <c r="E29" s="462"/>
      <c r="F29" s="1061"/>
      <c r="G29" s="1055"/>
      <c r="H29" s="1061"/>
      <c r="I29" s="1054"/>
      <c r="J29" s="1054"/>
      <c r="K29" s="1054"/>
      <c r="L29" s="1054"/>
      <c r="M29" s="1054"/>
      <c r="N29" s="1055"/>
      <c r="Q29" s="308" t="b">
        <f t="shared" si="3"/>
        <v>0</v>
      </c>
      <c r="R29" s="205" t="str">
        <f>IF(Q29=FALSE,"",IF(ISBLANK(Q29),"",COUNTIF(Q$22:Q29,"*")))</f>
        <v/>
      </c>
      <c r="S29" s="288" t="str">
        <f>IFERROR(INDEX($Q$22:$Q$31,MATCH(ROWS($S$22:$S29),$R$22:$R$31,0)),Euconst_NA)</f>
        <v>N.A.</v>
      </c>
      <c r="T29" s="288" t="str">
        <f>IFERROR(INDEX($Q$22:$Q$31,MATCH(ROWS($T$22:$T29),$R$22:$R$31,0)) &amp;": "&amp; INDEX($F$22:$F$31,MATCH($S29,$D$22:$D$31,0)),Euconst_NA)</f>
        <v>N.A.</v>
      </c>
      <c r="W29" s="175" t="b">
        <f t="shared" si="0"/>
        <v>0</v>
      </c>
      <c r="Y29" s="175" t="str">
        <f t="shared" si="1"/>
        <v/>
      </c>
      <c r="Z29" s="419" t="str">
        <f t="shared" si="2"/>
        <v/>
      </c>
      <c r="AA29" s="419" t="str">
        <f t="shared" si="2"/>
        <v/>
      </c>
      <c r="AB29" s="419" t="str">
        <f t="shared" si="2"/>
        <v/>
      </c>
      <c r="AC29" s="419" t="str">
        <f t="shared" si="2"/>
        <v/>
      </c>
      <c r="AD29" s="419" t="str">
        <f t="shared" si="2"/>
        <v/>
      </c>
      <c r="AE29" s="419" t="str">
        <f t="shared" si="2"/>
        <v/>
      </c>
    </row>
    <row r="30" spans="1:31" ht="12.75" customHeight="1" x14ac:dyDescent="0.2">
      <c r="C30" s="13"/>
      <c r="D30" s="347" t="s">
        <v>547</v>
      </c>
      <c r="E30" s="462"/>
      <c r="F30" s="1061"/>
      <c r="G30" s="1055"/>
      <c r="H30" s="1061"/>
      <c r="I30" s="1054"/>
      <c r="J30" s="1054"/>
      <c r="K30" s="1054"/>
      <c r="L30" s="1054"/>
      <c r="M30" s="1054"/>
      <c r="N30" s="1055"/>
      <c r="Q30" s="308" t="b">
        <f t="shared" si="3"/>
        <v>0</v>
      </c>
      <c r="R30" s="205" t="str">
        <f>IF(Q30=FALSE,"",IF(ISBLANK(Q30),"",COUNTIF(Q$22:Q30,"*")))</f>
        <v/>
      </c>
      <c r="S30" s="288" t="str">
        <f>IFERROR(INDEX($Q$22:$Q$31,MATCH(ROWS($S$22:$S30),$R$22:$R$31,0)),Euconst_NA)</f>
        <v>N.A.</v>
      </c>
      <c r="T30" s="288" t="str">
        <f>IFERROR(INDEX($Q$22:$Q$31,MATCH(ROWS($T$22:$T30),$R$22:$R$31,0)) &amp;": "&amp; INDEX($F$22:$F$31,MATCH($S30,$D$22:$D$31,0)),Euconst_NA)</f>
        <v>N.A.</v>
      </c>
      <c r="W30" s="175" t="b">
        <f t="shared" si="0"/>
        <v>0</v>
      </c>
      <c r="Y30" s="175" t="str">
        <f t="shared" si="1"/>
        <v/>
      </c>
      <c r="Z30" s="419" t="str">
        <f t="shared" si="2"/>
        <v/>
      </c>
      <c r="AA30" s="419" t="str">
        <f t="shared" si="2"/>
        <v/>
      </c>
      <c r="AB30" s="419" t="str">
        <f t="shared" si="2"/>
        <v/>
      </c>
      <c r="AC30" s="419" t="str">
        <f t="shared" si="2"/>
        <v/>
      </c>
      <c r="AD30" s="419" t="str">
        <f t="shared" si="2"/>
        <v/>
      </c>
      <c r="AE30" s="419" t="str">
        <f t="shared" si="2"/>
        <v/>
      </c>
    </row>
    <row r="31" spans="1:31" ht="12.75" customHeight="1" x14ac:dyDescent="0.2">
      <c r="C31" s="13"/>
      <c r="D31" s="348" t="s">
        <v>548</v>
      </c>
      <c r="E31" s="463"/>
      <c r="F31" s="1063"/>
      <c r="G31" s="1058"/>
      <c r="H31" s="1063"/>
      <c r="I31" s="1057"/>
      <c r="J31" s="1057"/>
      <c r="K31" s="1057"/>
      <c r="L31" s="1057"/>
      <c r="M31" s="1057"/>
      <c r="N31" s="1058"/>
      <c r="Q31" s="308" t="b">
        <f t="shared" si="3"/>
        <v>0</v>
      </c>
      <c r="R31" s="205" t="str">
        <f>IF(Q31=FALSE,"",IF(ISBLANK(Q31),"",COUNTIF(Q$22:Q31,"*")))</f>
        <v/>
      </c>
      <c r="S31" s="288" t="str">
        <f>IFERROR(INDEX($Q$22:$Q$31,MATCH(ROWS($S$22:$S31),$R$22:$R$31,0)),Euconst_NA)</f>
        <v>N.A.</v>
      </c>
      <c r="T31" s="288" t="str">
        <f>IFERROR(INDEX($Q$22:$Q$31,MATCH(ROWS($T$22:$T31),$R$22:$R$31,0)) &amp;": "&amp; INDEX($F$22:$F$31,MATCH($S31,$D$22:$D$31,0)),Euconst_NA)</f>
        <v>N.A.</v>
      </c>
      <c r="W31" s="175" t="b">
        <f t="shared" si="0"/>
        <v>0</v>
      </c>
      <c r="Y31" s="175" t="str">
        <f t="shared" si="1"/>
        <v/>
      </c>
      <c r="Z31" s="419" t="str">
        <f t="shared" si="2"/>
        <v/>
      </c>
      <c r="AA31" s="419" t="str">
        <f t="shared" si="2"/>
        <v/>
      </c>
      <c r="AB31" s="419" t="str">
        <f t="shared" si="2"/>
        <v/>
      </c>
      <c r="AC31" s="419" t="str">
        <f t="shared" si="2"/>
        <v/>
      </c>
      <c r="AD31" s="419" t="str">
        <f t="shared" si="2"/>
        <v/>
      </c>
      <c r="AE31" s="419" t="str">
        <f t="shared" si="2"/>
        <v/>
      </c>
    </row>
    <row r="32" spans="1:31" ht="12.75" customHeight="1" x14ac:dyDescent="0.2">
      <c r="C32" s="13"/>
      <c r="D32" s="266"/>
      <c r="E32" s="313"/>
      <c r="F32" s="313"/>
      <c r="G32" s="313"/>
      <c r="H32" s="313"/>
      <c r="I32" s="313"/>
      <c r="J32" s="313"/>
      <c r="K32" s="313"/>
      <c r="L32" s="313"/>
      <c r="M32" s="313"/>
      <c r="N32" s="313"/>
      <c r="P32" s="311"/>
      <c r="Q32" s="134"/>
      <c r="R32" s="135"/>
      <c r="S32" s="382" t="s">
        <v>614</v>
      </c>
      <c r="T32" s="288" t="str">
        <f ca="1">ADDRESS(ROW(T22),COLUMN(),,,$S$2) &amp; ":" &amp; ADDRESS(ROW(T22)+9-COUNTIF(T22:T31,Euconst_NA),COLUMN())</f>
        <v>E_MeasuresInvestMilestones!$T$22:$T$21</v>
      </c>
      <c r="Z32" s="400"/>
      <c r="AA32" s="400"/>
      <c r="AB32" s="400"/>
      <c r="AC32" s="400"/>
      <c r="AD32" s="400"/>
      <c r="AE32" s="400"/>
    </row>
    <row r="33" spans="1:31" s="171" customFormat="1" ht="15" customHeight="1" x14ac:dyDescent="0.2">
      <c r="A33" s="683"/>
      <c r="B33" s="120"/>
      <c r="C33" s="413">
        <v>2</v>
      </c>
      <c r="D33" s="1194" t="str">
        <f>Translations!$B$200</f>
        <v>Благоприятни условия и качествени въздействия</v>
      </c>
      <c r="E33" s="1194"/>
      <c r="F33" s="1194"/>
      <c r="G33" s="1194"/>
      <c r="H33" s="1194"/>
      <c r="I33" s="1194"/>
      <c r="J33" s="1194"/>
      <c r="K33" s="1194"/>
      <c r="L33" s="1194"/>
      <c r="M33" s="1194"/>
      <c r="N33" s="1194"/>
      <c r="O33" s="120"/>
      <c r="P33" s="309"/>
      <c r="Q33" s="309"/>
      <c r="R33" s="309"/>
      <c r="S33" s="309"/>
      <c r="T33" s="310"/>
      <c r="U33" s="169"/>
      <c r="V33" s="166"/>
      <c r="W33" s="169"/>
      <c r="X33" s="169"/>
      <c r="Y33" s="169"/>
      <c r="Z33" s="169"/>
      <c r="AA33" s="169"/>
      <c r="AB33" s="169"/>
      <c r="AC33" s="169"/>
      <c r="AD33" s="169"/>
      <c r="AE33" s="169"/>
    </row>
    <row r="34" spans="1:31" s="171" customFormat="1" ht="12.75" customHeight="1" x14ac:dyDescent="0.2">
      <c r="A34" s="683"/>
      <c r="B34" s="120"/>
      <c r="C34" s="413"/>
      <c r="D34" s="1042" t="str">
        <f>Translations!$B$201</f>
        <v>Моля, представете следната информация за всяка мярка, посочена в точка 1) по-горе:</v>
      </c>
      <c r="E34" s="1043"/>
      <c r="F34" s="1043"/>
      <c r="G34" s="1043"/>
      <c r="H34" s="1043"/>
      <c r="I34" s="1043"/>
      <c r="J34" s="1043"/>
      <c r="K34" s="1043"/>
      <c r="L34" s="1043"/>
      <c r="M34" s="1043"/>
      <c r="N34" s="1043"/>
      <c r="O34" s="120"/>
      <c r="P34" s="309"/>
      <c r="Q34" s="309"/>
      <c r="R34" s="309"/>
      <c r="S34" s="309"/>
      <c r="T34" s="310"/>
      <c r="U34" s="169"/>
      <c r="V34" s="166"/>
      <c r="W34" s="169"/>
      <c r="X34" s="169"/>
      <c r="Y34" s="169"/>
      <c r="Z34" s="169"/>
      <c r="AA34" s="169"/>
      <c r="AB34" s="169"/>
      <c r="AC34" s="169"/>
      <c r="AD34" s="169"/>
      <c r="AE34" s="169"/>
    </row>
    <row r="35" spans="1:31" s="171" customFormat="1" ht="12.75" customHeight="1" x14ac:dyDescent="0.2">
      <c r="A35" s="683"/>
      <c r="B35" s="120"/>
      <c r="C35" s="413"/>
      <c r="D35" s="514" t="s">
        <v>747</v>
      </c>
      <c r="E35" s="1146" t="str">
        <f>Translations!$B$202</f>
        <v>подробно описание на благоприятните условия и инфраструктурните нужди (напр. инфраструктура за тръбопроводи за CO2, инфраструктура за зелен водород, разходи за H2 под "x" €/MWh);</v>
      </c>
      <c r="F35" s="1146"/>
      <c r="G35" s="1146"/>
      <c r="H35" s="1146"/>
      <c r="I35" s="1146"/>
      <c r="J35" s="1146"/>
      <c r="K35" s="1146"/>
      <c r="L35" s="1146"/>
      <c r="M35" s="1146"/>
      <c r="N35" s="1146"/>
      <c r="O35" s="120"/>
      <c r="P35" s="309"/>
      <c r="Q35" s="309"/>
      <c r="R35" s="309"/>
      <c r="S35" s="309"/>
      <c r="T35" s="310"/>
      <c r="U35" s="169"/>
      <c r="V35" s="166"/>
      <c r="W35" s="169"/>
      <c r="X35" s="169"/>
      <c r="Y35" s="169"/>
      <c r="Z35" s="169"/>
      <c r="AA35" s="169"/>
      <c r="AB35" s="169"/>
      <c r="AC35" s="169"/>
      <c r="AD35" s="169"/>
      <c r="AE35" s="169"/>
    </row>
    <row r="36" spans="1:31" s="171" customFormat="1" ht="12.75" customHeight="1" x14ac:dyDescent="0.2">
      <c r="A36" s="683"/>
      <c r="B36" s="120"/>
      <c r="C36" s="413"/>
      <c r="D36" s="514" t="s">
        <v>747</v>
      </c>
      <c r="E36" s="1146" t="str">
        <f>Translations!$B$203</f>
        <v>изчерпателна обосновка на решението за мерките, защо са избрани тези мерки, а не други потенциални мерки за декарбонизация;</v>
      </c>
      <c r="F36" s="1146"/>
      <c r="G36" s="1146"/>
      <c r="H36" s="1146"/>
      <c r="I36" s="1146"/>
      <c r="J36" s="1146"/>
      <c r="K36" s="1146"/>
      <c r="L36" s="1146"/>
      <c r="M36" s="1146"/>
      <c r="N36" s="1146"/>
      <c r="O36" s="120"/>
      <c r="P36" s="309"/>
      <c r="Q36" s="309"/>
      <c r="R36" s="309"/>
      <c r="S36" s="309"/>
      <c r="T36" s="310"/>
      <c r="U36" s="169"/>
      <c r="V36" s="166"/>
      <c r="W36" s="169"/>
      <c r="X36" s="169"/>
      <c r="Y36" s="169"/>
      <c r="Z36" s="169"/>
      <c r="AA36" s="169"/>
      <c r="AB36" s="169"/>
      <c r="AC36" s="169"/>
      <c r="AD36" s="169"/>
      <c r="AE36" s="169"/>
    </row>
    <row r="37" spans="1:31" s="171" customFormat="1" ht="25.5" customHeight="1" x14ac:dyDescent="0.2">
      <c r="A37" s="683"/>
      <c r="B37" s="120"/>
      <c r="C37" s="413"/>
      <c r="D37" s="514" t="s">
        <v>747</v>
      </c>
      <c r="E37" s="1146" t="str">
        <f>Translations!$B$204</f>
        <v>качествена оценка на въздействието на всяка мярка (напр. когато тази инсталация е първата в света, която прилага определена технология за декарбонизация, това показва възможността за по-широко внедряване от други инсталации). Количествената оценка ще бъде направена по-нататък в образеца в листове от Е до З.</v>
      </c>
      <c r="F37" s="1146"/>
      <c r="G37" s="1146"/>
      <c r="H37" s="1146"/>
      <c r="I37" s="1146"/>
      <c r="J37" s="1146"/>
      <c r="K37" s="1146"/>
      <c r="L37" s="1146"/>
      <c r="M37" s="1146"/>
      <c r="N37" s="1146"/>
      <c r="O37" s="120"/>
      <c r="P37" s="309"/>
      <c r="Q37" s="309"/>
      <c r="R37" s="309"/>
      <c r="S37" s="309"/>
      <c r="T37" s="310"/>
      <c r="U37" s="169"/>
      <c r="V37" s="166"/>
      <c r="W37" s="169"/>
      <c r="X37" s="169"/>
      <c r="Y37" s="169"/>
      <c r="Z37" s="169"/>
      <c r="AA37" s="169"/>
      <c r="AB37" s="169"/>
      <c r="AC37" s="169"/>
      <c r="AD37" s="169"/>
      <c r="AE37" s="169"/>
    </row>
    <row r="38" spans="1:31" s="171" customFormat="1" ht="12.75" customHeight="1" x14ac:dyDescent="0.2">
      <c r="A38" s="683"/>
      <c r="B38" s="120"/>
      <c r="C38" s="413"/>
      <c r="D38" s="1042" t="str">
        <f>Translations!$B$205</f>
        <v>Възможно е да се позовете на прикачен файл с документ, ако описанието надхвърля предвиденото тук място (тогава, моля, посочете точното име на файла тук и в лист K_Comments).</v>
      </c>
      <c r="E38" s="1043"/>
      <c r="F38" s="1043"/>
      <c r="G38" s="1043"/>
      <c r="H38" s="1043"/>
      <c r="I38" s="1043"/>
      <c r="J38" s="1043"/>
      <c r="K38" s="1043"/>
      <c r="L38" s="1043"/>
      <c r="M38" s="1043"/>
      <c r="N38" s="1043"/>
      <c r="O38" s="120"/>
      <c r="P38" s="309"/>
      <c r="Q38" s="309"/>
      <c r="R38" s="309"/>
      <c r="S38" s="309"/>
      <c r="T38" s="310"/>
      <c r="U38" s="169"/>
      <c r="V38" s="166"/>
      <c r="W38" s="169"/>
      <c r="X38" s="169"/>
      <c r="Y38" s="169"/>
      <c r="Z38" s="169"/>
      <c r="AA38" s="169"/>
      <c r="AB38" s="169"/>
      <c r="AC38" s="169"/>
      <c r="AD38" s="169"/>
      <c r="AE38" s="169"/>
    </row>
    <row r="39" spans="1:31" ht="5.0999999999999996" customHeight="1" x14ac:dyDescent="0.2">
      <c r="D39" s="1005"/>
      <c r="E39" s="1005"/>
      <c r="F39" s="1005"/>
      <c r="G39" s="1005"/>
      <c r="H39" s="1005"/>
      <c r="I39" s="1005"/>
      <c r="J39" s="1005"/>
      <c r="K39" s="1005"/>
      <c r="L39" s="1005"/>
      <c r="M39" s="1005"/>
      <c r="N39" s="1005"/>
    </row>
    <row r="40" spans="1:31" ht="12.75" customHeight="1" x14ac:dyDescent="0.25">
      <c r="C40" s="13"/>
      <c r="D40" s="262" t="str">
        <f>Translations!$B$110</f>
        <v>Не.</v>
      </c>
      <c r="E40" s="1069" t="str">
        <f>Translations!$B$206</f>
        <v>Подробно описание на благоприятните условия</v>
      </c>
      <c r="F40" s="1071"/>
      <c r="G40" s="1071"/>
      <c r="H40" s="1070"/>
      <c r="I40" s="1212" t="str">
        <f>Translations!$B$207</f>
        <v>Причини за решението за мярката</v>
      </c>
      <c r="J40" s="1213"/>
      <c r="K40" s="1214"/>
      <c r="L40" s="1212" t="str">
        <f>Translations!$B$208</f>
        <v>Качествени въздействия</v>
      </c>
      <c r="M40" s="1215"/>
      <c r="N40" s="1215"/>
      <c r="P40" s="134"/>
      <c r="Q40" s="134"/>
      <c r="R40" s="134"/>
      <c r="S40" s="134"/>
      <c r="T40" s="268"/>
    </row>
    <row r="41" spans="1:31" ht="12.75" customHeight="1" x14ac:dyDescent="0.2">
      <c r="C41" s="13"/>
      <c r="D41" s="352" t="s">
        <v>539</v>
      </c>
      <c r="E41" s="1059"/>
      <c r="F41" s="1076"/>
      <c r="G41" s="1076"/>
      <c r="H41" s="1077"/>
      <c r="I41" s="1059"/>
      <c r="J41" s="1076"/>
      <c r="K41" s="1077"/>
      <c r="L41" s="1059"/>
      <c r="M41" s="1076"/>
      <c r="N41" s="1076"/>
      <c r="P41" s="134"/>
      <c r="Q41" s="134"/>
      <c r="R41" s="134"/>
      <c r="S41" s="134"/>
      <c r="T41" s="268"/>
      <c r="W41" s="175" t="b">
        <f t="shared" ref="W41:W50" si="4">W22</f>
        <v>0</v>
      </c>
    </row>
    <row r="42" spans="1:31" ht="12.75" customHeight="1" x14ac:dyDescent="0.2">
      <c r="C42" s="13"/>
      <c r="D42" s="347" t="s">
        <v>540</v>
      </c>
      <c r="E42" s="1061"/>
      <c r="F42" s="1137"/>
      <c r="G42" s="1137"/>
      <c r="H42" s="1138"/>
      <c r="I42" s="1061"/>
      <c r="J42" s="1137"/>
      <c r="K42" s="1138"/>
      <c r="L42" s="1061"/>
      <c r="M42" s="1137"/>
      <c r="N42" s="1137"/>
      <c r="P42" s="134"/>
      <c r="Q42" s="134"/>
      <c r="R42" s="134"/>
      <c r="S42" s="134"/>
      <c r="T42" s="268"/>
      <c r="W42" s="175" t="b">
        <f t="shared" si="4"/>
        <v>0</v>
      </c>
    </row>
    <row r="43" spans="1:31" ht="12.75" customHeight="1" x14ac:dyDescent="0.2">
      <c r="C43" s="13"/>
      <c r="D43" s="347" t="s">
        <v>541</v>
      </c>
      <c r="E43" s="1061"/>
      <c r="F43" s="1137"/>
      <c r="G43" s="1137"/>
      <c r="H43" s="1138"/>
      <c r="I43" s="1061"/>
      <c r="J43" s="1137"/>
      <c r="K43" s="1138"/>
      <c r="L43" s="1061"/>
      <c r="M43" s="1137"/>
      <c r="N43" s="1137"/>
      <c r="P43" s="134"/>
      <c r="Q43" s="134"/>
      <c r="R43" s="134"/>
      <c r="S43" s="134"/>
      <c r="T43" s="268"/>
      <c r="W43" s="175" t="b">
        <f t="shared" si="4"/>
        <v>0</v>
      </c>
    </row>
    <row r="44" spans="1:31" ht="12.75" customHeight="1" x14ac:dyDescent="0.2">
      <c r="C44" s="13"/>
      <c r="D44" s="347" t="s">
        <v>542</v>
      </c>
      <c r="E44" s="1061"/>
      <c r="F44" s="1137"/>
      <c r="G44" s="1137"/>
      <c r="H44" s="1138"/>
      <c r="I44" s="1061"/>
      <c r="J44" s="1137"/>
      <c r="K44" s="1138"/>
      <c r="L44" s="1061"/>
      <c r="M44" s="1137"/>
      <c r="N44" s="1137"/>
      <c r="P44" s="134"/>
      <c r="Q44" s="134"/>
      <c r="R44" s="134"/>
      <c r="S44" s="134"/>
      <c r="T44" s="268"/>
      <c r="W44" s="175" t="b">
        <f t="shared" si="4"/>
        <v>0</v>
      </c>
    </row>
    <row r="45" spans="1:31" ht="12.75" customHeight="1" x14ac:dyDescent="0.2">
      <c r="C45" s="13"/>
      <c r="D45" s="347" t="s">
        <v>543</v>
      </c>
      <c r="E45" s="1061"/>
      <c r="F45" s="1137"/>
      <c r="G45" s="1137"/>
      <c r="H45" s="1138"/>
      <c r="I45" s="1061"/>
      <c r="J45" s="1137"/>
      <c r="K45" s="1138"/>
      <c r="L45" s="1061"/>
      <c r="M45" s="1137"/>
      <c r="N45" s="1137"/>
      <c r="P45" s="134"/>
      <c r="Q45" s="134"/>
      <c r="R45" s="134"/>
      <c r="S45" s="134"/>
      <c r="T45" s="268"/>
      <c r="W45" s="175" t="b">
        <f t="shared" si="4"/>
        <v>0</v>
      </c>
    </row>
    <row r="46" spans="1:31" ht="12.75" customHeight="1" x14ac:dyDescent="0.2">
      <c r="C46" s="13"/>
      <c r="D46" s="347" t="s">
        <v>544</v>
      </c>
      <c r="E46" s="1061"/>
      <c r="F46" s="1137"/>
      <c r="G46" s="1137"/>
      <c r="H46" s="1138"/>
      <c r="I46" s="1061"/>
      <c r="J46" s="1137"/>
      <c r="K46" s="1138"/>
      <c r="L46" s="1061"/>
      <c r="M46" s="1137"/>
      <c r="N46" s="1137"/>
      <c r="P46" s="134"/>
      <c r="Q46" s="134"/>
      <c r="R46" s="134"/>
      <c r="S46" s="134"/>
      <c r="T46" s="268"/>
      <c r="W46" s="175" t="b">
        <f t="shared" si="4"/>
        <v>0</v>
      </c>
    </row>
    <row r="47" spans="1:31" ht="12.75" customHeight="1" x14ac:dyDescent="0.2">
      <c r="C47" s="13"/>
      <c r="D47" s="347" t="s">
        <v>545</v>
      </c>
      <c r="E47" s="1061"/>
      <c r="F47" s="1137"/>
      <c r="G47" s="1137"/>
      <c r="H47" s="1138"/>
      <c r="I47" s="1061"/>
      <c r="J47" s="1137"/>
      <c r="K47" s="1138"/>
      <c r="L47" s="1061"/>
      <c r="M47" s="1137"/>
      <c r="N47" s="1137"/>
      <c r="P47" s="134"/>
      <c r="Q47" s="134"/>
      <c r="R47" s="134"/>
      <c r="S47" s="134"/>
      <c r="T47" s="268"/>
      <c r="W47" s="175" t="b">
        <f t="shared" si="4"/>
        <v>0</v>
      </c>
    </row>
    <row r="48" spans="1:31" ht="12.75" customHeight="1" x14ac:dyDescent="0.2">
      <c r="C48" s="13"/>
      <c r="D48" s="347" t="s">
        <v>546</v>
      </c>
      <c r="E48" s="1061"/>
      <c r="F48" s="1137"/>
      <c r="G48" s="1137"/>
      <c r="H48" s="1138"/>
      <c r="I48" s="1061"/>
      <c r="J48" s="1137"/>
      <c r="K48" s="1138"/>
      <c r="L48" s="1061"/>
      <c r="M48" s="1137"/>
      <c r="N48" s="1137"/>
      <c r="P48" s="134"/>
      <c r="Q48" s="134"/>
      <c r="R48" s="134"/>
      <c r="S48" s="134"/>
      <c r="T48" s="268"/>
      <c r="W48" s="175" t="b">
        <f t="shared" si="4"/>
        <v>0</v>
      </c>
    </row>
    <row r="49" spans="1:31" ht="12.75" customHeight="1" x14ac:dyDescent="0.2">
      <c r="C49" s="13"/>
      <c r="D49" s="347" t="s">
        <v>547</v>
      </c>
      <c r="E49" s="1061"/>
      <c r="F49" s="1137"/>
      <c r="G49" s="1137"/>
      <c r="H49" s="1138"/>
      <c r="I49" s="1061"/>
      <c r="J49" s="1137"/>
      <c r="K49" s="1138"/>
      <c r="L49" s="1061"/>
      <c r="M49" s="1137"/>
      <c r="N49" s="1137"/>
      <c r="P49" s="134"/>
      <c r="Q49" s="134"/>
      <c r="R49" s="134"/>
      <c r="S49" s="134"/>
      <c r="T49" s="268"/>
      <c r="W49" s="175" t="b">
        <f t="shared" si="4"/>
        <v>0</v>
      </c>
    </row>
    <row r="50" spans="1:31" ht="12.75" customHeight="1" x14ac:dyDescent="0.2">
      <c r="C50" s="13"/>
      <c r="D50" s="348" t="s">
        <v>548</v>
      </c>
      <c r="E50" s="1063"/>
      <c r="F50" s="1158"/>
      <c r="G50" s="1158"/>
      <c r="H50" s="1159"/>
      <c r="I50" s="1063"/>
      <c r="J50" s="1158"/>
      <c r="K50" s="1159"/>
      <c r="L50" s="1063"/>
      <c r="M50" s="1158"/>
      <c r="N50" s="1158"/>
      <c r="P50" s="134"/>
      <c r="Q50" s="134"/>
      <c r="R50" s="134"/>
      <c r="S50" s="134"/>
      <c r="T50" s="268"/>
      <c r="W50" s="175" t="b">
        <f t="shared" si="4"/>
        <v>0</v>
      </c>
    </row>
    <row r="51" spans="1:31" ht="12.75" customHeight="1" x14ac:dyDescent="0.2">
      <c r="C51" s="13"/>
      <c r="D51" s="266"/>
      <c r="E51" s="267"/>
      <c r="F51" s="267"/>
      <c r="G51" s="267"/>
      <c r="H51" s="313"/>
      <c r="I51" s="267"/>
      <c r="J51" s="267"/>
      <c r="K51" s="267"/>
      <c r="L51" s="267"/>
      <c r="M51" s="267"/>
      <c r="N51" s="267"/>
      <c r="P51" s="134"/>
      <c r="Q51" s="134"/>
      <c r="R51" s="134"/>
      <c r="S51" s="134"/>
      <c r="T51" s="268"/>
    </row>
    <row r="52" spans="1:31" s="171" customFormat="1" ht="15" customHeight="1" x14ac:dyDescent="0.2">
      <c r="A52" s="683"/>
      <c r="B52" s="120"/>
      <c r="C52" s="413">
        <v>3</v>
      </c>
      <c r="D52" s="1194" t="str">
        <f>Translations!$B$209</f>
        <v>Категоризиране на мерките</v>
      </c>
      <c r="E52" s="1194"/>
      <c r="F52" s="1194"/>
      <c r="G52" s="1194"/>
      <c r="H52" s="1194"/>
      <c r="I52" s="1194"/>
      <c r="J52" s="1194"/>
      <c r="K52" s="1194"/>
      <c r="L52" s="1194"/>
      <c r="M52" s="1194"/>
      <c r="N52" s="1194"/>
      <c r="O52" s="120"/>
      <c r="P52" s="309"/>
      <c r="Q52" s="309"/>
      <c r="R52" s="309"/>
      <c r="S52" s="309"/>
      <c r="T52" s="310"/>
      <c r="U52" s="169"/>
      <c r="V52" s="166"/>
      <c r="W52" s="169"/>
      <c r="X52" s="169"/>
      <c r="Y52" s="169"/>
      <c r="Z52" s="169"/>
      <c r="AA52" s="169"/>
      <c r="AB52" s="169"/>
      <c r="AC52" s="169"/>
      <c r="AD52" s="169"/>
      <c r="AE52" s="169"/>
    </row>
    <row r="53" spans="1:31" ht="12.75" customHeight="1" x14ac:dyDescent="0.2">
      <c r="C53" s="133"/>
      <c r="D53" s="1042" t="str">
        <f>Translations!$B$210</f>
        <v>Моля, отнесете всяка мярка към един или повече от следните видове технологии за намаляване на емисиите на парникови газове или за декарбонизация, според случая:</v>
      </c>
      <c r="E53" s="1043"/>
      <c r="F53" s="1043"/>
      <c r="G53" s="1043"/>
      <c r="H53" s="1043"/>
      <c r="I53" s="1043"/>
      <c r="J53" s="1043"/>
      <c r="K53" s="1043"/>
      <c r="L53" s="1043"/>
      <c r="M53" s="1043"/>
      <c r="N53" s="1043"/>
      <c r="P53" s="134"/>
      <c r="Q53" s="134"/>
      <c r="R53" s="134"/>
      <c r="S53" s="134"/>
      <c r="T53" s="268"/>
    </row>
    <row r="54" spans="1:31" ht="12.75" customHeight="1" x14ac:dyDescent="0.2">
      <c r="C54" s="133"/>
      <c r="D54" s="1144" t="str">
        <f>Translations!$B$211</f>
        <v>(i) преминаване към технологии с ниски или нулеви емисии.</v>
      </c>
      <c r="E54" s="1144"/>
      <c r="F54" s="1144"/>
      <c r="G54" s="1144"/>
      <c r="H54" s="1144"/>
      <c r="I54" s="1144"/>
      <c r="J54" s="1144"/>
      <c r="K54" s="1144"/>
      <c r="L54" s="1144"/>
      <c r="M54" s="1144"/>
      <c r="N54" s="1144"/>
      <c r="P54" s="134"/>
      <c r="Q54" s="134"/>
      <c r="R54" s="134"/>
      <c r="S54" s="134"/>
      <c r="T54" s="268"/>
    </row>
    <row r="55" spans="1:31" ht="12.75" customHeight="1" x14ac:dyDescent="0.2">
      <c r="C55" s="133"/>
      <c r="D55" s="1144" t="str">
        <f>Translations!$B$212</f>
        <v>(ii) енергийна ефективност и икономия на енергия</v>
      </c>
      <c r="E55" s="1144"/>
      <c r="F55" s="1144"/>
      <c r="G55" s="1144"/>
      <c r="H55" s="1144"/>
      <c r="I55" s="1144"/>
      <c r="J55" s="1144"/>
      <c r="K55" s="1144"/>
      <c r="L55" s="1144"/>
      <c r="M55" s="1144"/>
      <c r="N55" s="1144"/>
      <c r="P55" s="134"/>
      <c r="Q55" s="134"/>
      <c r="R55" s="134"/>
      <c r="S55" s="134"/>
      <c r="T55" s="268"/>
    </row>
    <row r="56" spans="1:31" ht="12.75" customHeight="1" x14ac:dyDescent="0.2">
      <c r="C56" s="133"/>
      <c r="D56" s="1144" t="str">
        <f>Translations!$B$213</f>
        <v>(iii) преминаване от изкопаеми горива към:</v>
      </c>
      <c r="E56" s="1145"/>
      <c r="F56" s="1145"/>
      <c r="G56" s="1145"/>
      <c r="H56" s="1145"/>
      <c r="I56" s="1145"/>
      <c r="J56" s="1145"/>
      <c r="K56" s="1145"/>
      <c r="L56" s="1145"/>
      <c r="M56" s="1145"/>
      <c r="N56" s="1145"/>
      <c r="P56" s="134"/>
      <c r="Q56" s="134"/>
      <c r="R56" s="134"/>
      <c r="S56" s="134"/>
      <c r="T56" s="268"/>
    </row>
    <row r="57" spans="1:31" ht="12.75" customHeight="1" x14ac:dyDescent="0.2">
      <c r="C57" s="133"/>
      <c r="D57" s="1142" t="str">
        <f>Translations!$B$214</f>
        <v>(1) водород</v>
      </c>
      <c r="E57" s="1143"/>
      <c r="F57" s="1143"/>
      <c r="G57" s="1143"/>
      <c r="H57" s="1143"/>
      <c r="I57" s="1143"/>
      <c r="J57" s="1143"/>
      <c r="K57" s="1143"/>
      <c r="L57" s="1143"/>
      <c r="M57" s="1143"/>
      <c r="N57" s="1143"/>
      <c r="P57" s="134"/>
      <c r="Q57" s="134"/>
      <c r="R57" s="134"/>
      <c r="S57" s="134"/>
      <c r="T57" s="268"/>
    </row>
    <row r="58" spans="1:31" ht="12.75" customHeight="1" x14ac:dyDescent="0.2">
      <c r="C58" s="133"/>
      <c r="D58" s="1142" t="str">
        <f>Translations!$B$215</f>
        <v>(2) електроенергия</v>
      </c>
      <c r="E58" s="1143"/>
      <c r="F58" s="1143"/>
      <c r="G58" s="1143"/>
      <c r="H58" s="1143"/>
      <c r="I58" s="1143"/>
      <c r="J58" s="1143"/>
      <c r="K58" s="1143"/>
      <c r="L58" s="1143"/>
      <c r="M58" s="1143"/>
      <c r="N58" s="1143"/>
      <c r="P58" s="134"/>
      <c r="Q58" s="134"/>
      <c r="R58" s="134"/>
      <c r="S58" s="134"/>
      <c r="T58" s="268"/>
    </row>
    <row r="59" spans="1:31" ht="12.75" customHeight="1" x14ac:dyDescent="0.2">
      <c r="C59" s="133"/>
      <c r="D59" s="1142" t="str">
        <f>Translations!$B$216</f>
        <v>(3) биомаса, отговаряща на критериите за устойчивост и намаляване на емисиите на парникови газове, посочени в член 38, параграф 5 от Регламент за изпълнение (ЕС) 2018/2066</v>
      </c>
      <c r="E59" s="1143"/>
      <c r="F59" s="1143"/>
      <c r="G59" s="1143"/>
      <c r="H59" s="1143"/>
      <c r="I59" s="1143"/>
      <c r="J59" s="1143"/>
      <c r="K59" s="1143"/>
      <c r="L59" s="1143"/>
      <c r="M59" s="1143"/>
      <c r="N59" s="1143"/>
      <c r="P59" s="134"/>
      <c r="Q59" s="134"/>
      <c r="R59" s="134"/>
      <c r="S59" s="134"/>
      <c r="T59" s="268"/>
    </row>
    <row r="60" spans="1:31" ht="12.75" customHeight="1" x14ac:dyDescent="0.2">
      <c r="C60" s="133"/>
      <c r="D60" s="1142" t="str">
        <f>Translations!$B$217</f>
        <v>(4) алтернативни горива от отпадъчни потоци</v>
      </c>
      <c r="E60" s="1143"/>
      <c r="F60" s="1143"/>
      <c r="G60" s="1143"/>
      <c r="H60" s="1143"/>
      <c r="I60" s="1143"/>
      <c r="J60" s="1143"/>
      <c r="K60" s="1143"/>
      <c r="L60" s="1143"/>
      <c r="M60" s="1143"/>
      <c r="N60" s="1143"/>
      <c r="P60" s="134"/>
      <c r="Q60" s="134"/>
      <c r="R60" s="134"/>
      <c r="S60" s="134"/>
      <c r="T60" s="268"/>
    </row>
    <row r="61" spans="1:31" ht="12.75" customHeight="1" x14ac:dyDescent="0.2">
      <c r="C61" s="133"/>
      <c r="D61" s="1142" t="str">
        <f>Translations!$B$218</f>
        <v>(5) други източници на възобновяема енергия</v>
      </c>
      <c r="E61" s="1143"/>
      <c r="F61" s="1143"/>
      <c r="G61" s="1143"/>
      <c r="H61" s="1143"/>
      <c r="I61" s="1143"/>
      <c r="J61" s="1143"/>
      <c r="K61" s="1143"/>
      <c r="L61" s="1143"/>
      <c r="M61" s="1143"/>
      <c r="N61" s="1143"/>
      <c r="P61" s="134"/>
      <c r="Q61" s="134"/>
      <c r="R61" s="134"/>
      <c r="S61" s="134"/>
      <c r="T61" s="268"/>
    </row>
    <row r="62" spans="1:31" ht="12.75" customHeight="1" x14ac:dyDescent="0.2">
      <c r="C62" s="133"/>
      <c r="D62" s="1144" t="str">
        <f>Translations!$B$219</f>
        <v>(iv) ефективно използване на ресурсите, включително намалено потребление на материали и рециклиране.</v>
      </c>
      <c r="E62" s="1145"/>
      <c r="F62" s="1145"/>
      <c r="G62" s="1145"/>
      <c r="H62" s="1145"/>
      <c r="I62" s="1145"/>
      <c r="J62" s="1145"/>
      <c r="K62" s="1145"/>
      <c r="L62" s="1145"/>
      <c r="M62" s="1145"/>
      <c r="N62" s="1145"/>
      <c r="P62" s="134"/>
      <c r="Q62" s="134"/>
      <c r="R62" s="134"/>
      <c r="S62" s="134"/>
      <c r="T62" s="268"/>
    </row>
    <row r="63" spans="1:31" ht="12.75" customHeight="1" x14ac:dyDescent="0.2">
      <c r="C63" s="133"/>
      <c r="D63" s="1144" t="str">
        <f>Translations!$B$220</f>
        <v>(v) улавяне, използване и съхранение на въглероден диоксид</v>
      </c>
      <c r="E63" s="1145"/>
      <c r="F63" s="1145"/>
      <c r="G63" s="1145"/>
      <c r="H63" s="1145"/>
      <c r="I63" s="1145"/>
      <c r="J63" s="1145"/>
      <c r="K63" s="1145"/>
      <c r="L63" s="1145"/>
      <c r="M63" s="1145"/>
      <c r="N63" s="1145"/>
      <c r="P63" s="134"/>
      <c r="Q63" s="134"/>
      <c r="R63" s="134"/>
      <c r="S63" s="134"/>
      <c r="T63" s="268"/>
    </row>
    <row r="64" spans="1:31" ht="12.75" customHeight="1" x14ac:dyDescent="0.2">
      <c r="C64" s="133"/>
      <c r="D64" s="1144" t="str">
        <f>Translations!$B$221</f>
        <v>(vi) други</v>
      </c>
      <c r="E64" s="1145"/>
      <c r="F64" s="1145"/>
      <c r="G64" s="1145"/>
      <c r="H64" s="1145"/>
      <c r="I64" s="1145"/>
      <c r="J64" s="1145"/>
      <c r="K64" s="1145"/>
      <c r="L64" s="1145"/>
      <c r="M64" s="1145"/>
      <c r="N64" s="1145"/>
      <c r="P64" s="134"/>
      <c r="Q64" s="134"/>
      <c r="R64" s="134"/>
      <c r="S64" s="134"/>
      <c r="T64" s="268"/>
    </row>
    <row r="65" spans="1:31" ht="5.0999999999999996" customHeight="1" x14ac:dyDescent="0.2">
      <c r="C65" s="13"/>
      <c r="D65" s="266"/>
      <c r="E65" s="267"/>
      <c r="F65" s="267"/>
      <c r="G65" s="267"/>
      <c r="H65" s="313"/>
      <c r="I65" s="267"/>
      <c r="J65" s="267"/>
      <c r="K65" s="267"/>
      <c r="L65" s="267"/>
      <c r="M65" s="267"/>
      <c r="N65" s="267"/>
      <c r="P65" s="134"/>
      <c r="Q65" s="134"/>
      <c r="R65" s="134"/>
      <c r="S65" s="134"/>
      <c r="T65" s="268"/>
    </row>
    <row r="66" spans="1:31" ht="51" customHeight="1" x14ac:dyDescent="0.2">
      <c r="C66" s="13"/>
      <c r="D66" s="702" t="str">
        <f>Translations!$B$110</f>
        <v>Не.</v>
      </c>
      <c r="E66" s="750" t="str">
        <f>Translations!$B$211</f>
        <v>(i) преминаване към технологии с ниски или нулеви емисии.</v>
      </c>
      <c r="F66" s="750" t="str">
        <f>Translations!$B$212</f>
        <v>(ii) енергийна ефективност и икономия на енергия</v>
      </c>
      <c r="G66" s="750" t="str">
        <f>Translations!$B$222</f>
        <v>(iii) (1) водород</v>
      </c>
      <c r="H66" s="750" t="str">
        <f>Translations!$B$223</f>
        <v>(iii) (2) електроенергия</v>
      </c>
      <c r="I66" s="750" t="str">
        <f>Translations!$B$224</f>
        <v>(iii) (3) устойчива Биомаса</v>
      </c>
      <c r="J66" s="750" t="str">
        <f>Translations!$B$225</f>
        <v>(iii) (4) за алтернативни горива</v>
      </c>
      <c r="K66" s="750" t="str">
        <f>Translations!$B$226</f>
        <v>(iii) (5) други източници на възобновяема енергия</v>
      </c>
      <c r="L66" s="750" t="str">
        <f>Translations!$B$227</f>
        <v>(iv) ресурсна ефективност и др.</v>
      </c>
      <c r="M66" s="750" t="str">
        <f>Translations!$B$220</f>
        <v>(v) улавяне, използване и съхранение на въглероден диоксид</v>
      </c>
      <c r="N66" s="750" t="str">
        <f>Translations!$B$221</f>
        <v>(vi) други</v>
      </c>
      <c r="P66" s="134"/>
      <c r="Q66" s="134"/>
      <c r="R66" s="134"/>
      <c r="S66" s="134"/>
    </row>
    <row r="67" spans="1:31" ht="12.75" customHeight="1" x14ac:dyDescent="0.2">
      <c r="C67" s="13"/>
      <c r="D67" s="352" t="s">
        <v>539</v>
      </c>
      <c r="E67" s="461"/>
      <c r="F67" s="461"/>
      <c r="G67" s="461"/>
      <c r="H67" s="461"/>
      <c r="I67" s="461"/>
      <c r="J67" s="461"/>
      <c r="K67" s="461"/>
      <c r="L67" s="461"/>
      <c r="M67" s="461"/>
      <c r="N67" s="461"/>
      <c r="P67" s="134"/>
      <c r="Q67" s="134"/>
      <c r="R67" s="134"/>
      <c r="S67" s="134"/>
      <c r="W67" s="175" t="b">
        <f t="shared" ref="W67:W75" si="5">W41</f>
        <v>0</v>
      </c>
    </row>
    <row r="68" spans="1:31" ht="12.75" customHeight="1" x14ac:dyDescent="0.2">
      <c r="C68" s="13"/>
      <c r="D68" s="347" t="s">
        <v>540</v>
      </c>
      <c r="E68" s="462"/>
      <c r="F68" s="462"/>
      <c r="G68" s="462"/>
      <c r="H68" s="462"/>
      <c r="I68" s="462"/>
      <c r="J68" s="462"/>
      <c r="K68" s="462"/>
      <c r="L68" s="462"/>
      <c r="M68" s="462"/>
      <c r="N68" s="462"/>
      <c r="P68" s="134"/>
      <c r="Q68" s="134"/>
      <c r="R68" s="134"/>
      <c r="S68" s="134"/>
      <c r="W68" s="175" t="b">
        <f t="shared" si="5"/>
        <v>0</v>
      </c>
    </row>
    <row r="69" spans="1:31" ht="12.75" customHeight="1" x14ac:dyDescent="0.2">
      <c r="C69" s="13"/>
      <c r="D69" s="347" t="s">
        <v>541</v>
      </c>
      <c r="E69" s="462"/>
      <c r="F69" s="462"/>
      <c r="G69" s="462"/>
      <c r="H69" s="462"/>
      <c r="I69" s="462"/>
      <c r="J69" s="462"/>
      <c r="K69" s="462"/>
      <c r="L69" s="462"/>
      <c r="M69" s="462"/>
      <c r="N69" s="462"/>
      <c r="P69" s="134"/>
      <c r="Q69" s="134"/>
      <c r="R69" s="134"/>
      <c r="S69" s="134"/>
      <c r="W69" s="175" t="b">
        <f t="shared" si="5"/>
        <v>0</v>
      </c>
    </row>
    <row r="70" spans="1:31" ht="12.75" customHeight="1" x14ac:dyDescent="0.2">
      <c r="C70" s="13"/>
      <c r="D70" s="347" t="s">
        <v>542</v>
      </c>
      <c r="E70" s="462"/>
      <c r="F70" s="462"/>
      <c r="G70" s="462"/>
      <c r="H70" s="462"/>
      <c r="I70" s="462"/>
      <c r="J70" s="462"/>
      <c r="K70" s="462"/>
      <c r="L70" s="462"/>
      <c r="M70" s="462"/>
      <c r="N70" s="462"/>
      <c r="P70" s="134"/>
      <c r="Q70" s="134"/>
      <c r="R70" s="134"/>
      <c r="S70" s="134"/>
      <c r="W70" s="175" t="b">
        <f t="shared" si="5"/>
        <v>0</v>
      </c>
    </row>
    <row r="71" spans="1:31" ht="12.75" customHeight="1" x14ac:dyDescent="0.2">
      <c r="C71" s="13"/>
      <c r="D71" s="347" t="s">
        <v>543</v>
      </c>
      <c r="E71" s="462"/>
      <c r="F71" s="462"/>
      <c r="G71" s="462"/>
      <c r="H71" s="462"/>
      <c r="I71" s="462"/>
      <c r="J71" s="462"/>
      <c r="K71" s="462"/>
      <c r="L71" s="462"/>
      <c r="M71" s="462"/>
      <c r="N71" s="462"/>
      <c r="P71" s="134"/>
      <c r="Q71" s="134"/>
      <c r="R71" s="134"/>
      <c r="S71" s="134"/>
      <c r="W71" s="175" t="b">
        <f t="shared" si="5"/>
        <v>0</v>
      </c>
    </row>
    <row r="72" spans="1:31" ht="12.75" customHeight="1" x14ac:dyDescent="0.2">
      <c r="C72" s="13"/>
      <c r="D72" s="347" t="s">
        <v>544</v>
      </c>
      <c r="E72" s="462"/>
      <c r="F72" s="462"/>
      <c r="G72" s="462"/>
      <c r="H72" s="462"/>
      <c r="I72" s="462"/>
      <c r="J72" s="462"/>
      <c r="K72" s="462"/>
      <c r="L72" s="462"/>
      <c r="M72" s="462"/>
      <c r="N72" s="462"/>
      <c r="P72" s="134"/>
      <c r="Q72" s="134"/>
      <c r="R72" s="134"/>
      <c r="S72" s="134"/>
      <c r="W72" s="175" t="b">
        <f t="shared" si="5"/>
        <v>0</v>
      </c>
    </row>
    <row r="73" spans="1:31" ht="12.75" customHeight="1" x14ac:dyDescent="0.2">
      <c r="C73" s="13"/>
      <c r="D73" s="347" t="s">
        <v>545</v>
      </c>
      <c r="E73" s="462"/>
      <c r="F73" s="462"/>
      <c r="G73" s="462"/>
      <c r="H73" s="462"/>
      <c r="I73" s="462"/>
      <c r="J73" s="462"/>
      <c r="K73" s="462"/>
      <c r="L73" s="462"/>
      <c r="M73" s="462"/>
      <c r="N73" s="462"/>
      <c r="P73" s="134"/>
      <c r="Q73" s="134"/>
      <c r="R73" s="134"/>
      <c r="S73" s="134"/>
      <c r="W73" s="175" t="b">
        <f t="shared" si="5"/>
        <v>0</v>
      </c>
    </row>
    <row r="74" spans="1:31" ht="12.75" customHeight="1" x14ac:dyDescent="0.2">
      <c r="C74" s="13"/>
      <c r="D74" s="347" t="s">
        <v>546</v>
      </c>
      <c r="E74" s="462"/>
      <c r="F74" s="462"/>
      <c r="G74" s="462"/>
      <c r="H74" s="462"/>
      <c r="I74" s="462"/>
      <c r="J74" s="462"/>
      <c r="K74" s="462"/>
      <c r="L74" s="462"/>
      <c r="M74" s="462"/>
      <c r="N74" s="462"/>
      <c r="P74" s="134"/>
      <c r="Q74" s="134"/>
      <c r="R74" s="134"/>
      <c r="S74" s="134"/>
      <c r="W74" s="175" t="b">
        <f t="shared" si="5"/>
        <v>0</v>
      </c>
    </row>
    <row r="75" spans="1:31" ht="12.75" customHeight="1" x14ac:dyDescent="0.2">
      <c r="C75" s="13"/>
      <c r="D75" s="347" t="s">
        <v>547</v>
      </c>
      <c r="E75" s="462"/>
      <c r="F75" s="462"/>
      <c r="G75" s="462"/>
      <c r="H75" s="462"/>
      <c r="I75" s="462"/>
      <c r="J75" s="462"/>
      <c r="K75" s="462"/>
      <c r="L75" s="462"/>
      <c r="M75" s="462"/>
      <c r="N75" s="462"/>
      <c r="P75" s="134"/>
      <c r="Q75" s="134"/>
      <c r="R75" s="134"/>
      <c r="S75" s="134"/>
      <c r="W75" s="175" t="b">
        <f t="shared" si="5"/>
        <v>0</v>
      </c>
    </row>
    <row r="76" spans="1:31" ht="12.75" customHeight="1" x14ac:dyDescent="0.2">
      <c r="C76" s="13"/>
      <c r="D76" s="348" t="s">
        <v>548</v>
      </c>
      <c r="E76" s="463"/>
      <c r="F76" s="463"/>
      <c r="G76" s="463"/>
      <c r="H76" s="463"/>
      <c r="I76" s="463"/>
      <c r="J76" s="463"/>
      <c r="K76" s="463"/>
      <c r="L76" s="463"/>
      <c r="M76" s="463"/>
      <c r="N76" s="463"/>
      <c r="P76" s="134"/>
      <c r="Q76" s="134"/>
      <c r="R76" s="134"/>
      <c r="S76" s="134"/>
      <c r="W76" s="175" t="b">
        <f t="shared" ref="W76" si="6">W50</f>
        <v>0</v>
      </c>
    </row>
    <row r="77" spans="1:31" ht="12.75" customHeight="1" x14ac:dyDescent="0.2">
      <c r="C77" s="13"/>
      <c r="D77" s="266"/>
      <c r="E77" s="267"/>
      <c r="F77" s="267"/>
      <c r="G77" s="267"/>
      <c r="H77" s="313"/>
      <c r="I77" s="267"/>
      <c r="J77" s="267"/>
      <c r="K77" s="267"/>
      <c r="L77" s="267"/>
      <c r="M77" s="267"/>
      <c r="N77" s="267"/>
      <c r="P77" s="134"/>
      <c r="Q77" s="134"/>
      <c r="R77" s="134"/>
      <c r="S77" s="134"/>
      <c r="T77" s="268"/>
    </row>
    <row r="78" spans="1:31" s="171" customFormat="1" ht="18" customHeight="1" x14ac:dyDescent="0.25">
      <c r="A78" s="409">
        <v>2</v>
      </c>
      <c r="B78" s="120"/>
      <c r="C78" s="415" t="s">
        <v>195</v>
      </c>
      <c r="D78" s="1072" t="str">
        <f>Translations!$B$228</f>
        <v>Инвестиции</v>
      </c>
      <c r="E78" s="1072"/>
      <c r="F78" s="1072"/>
      <c r="G78" s="1072"/>
      <c r="H78" s="1072"/>
      <c r="I78" s="1072"/>
      <c r="J78" s="1072"/>
      <c r="K78" s="1072"/>
      <c r="L78" s="1072"/>
      <c r="M78" s="1072"/>
      <c r="N78" s="1072"/>
      <c r="O78" s="120"/>
      <c r="P78" s="287" t="str">
        <f>D78</f>
        <v>Инвестиции</v>
      </c>
      <c r="Q78" s="169"/>
      <c r="R78" s="169"/>
      <c r="S78" s="169"/>
      <c r="T78" s="169"/>
      <c r="U78" s="169"/>
      <c r="V78" s="169"/>
      <c r="W78" s="169"/>
      <c r="X78" s="169"/>
      <c r="Y78" s="169"/>
      <c r="Z78" s="169"/>
      <c r="AA78" s="169"/>
      <c r="AB78" s="169"/>
      <c r="AC78" s="169"/>
      <c r="AD78" s="169"/>
      <c r="AE78" s="169"/>
    </row>
    <row r="79" spans="1:31" ht="5.0999999999999996" customHeight="1" x14ac:dyDescent="0.2">
      <c r="C79" s="13"/>
      <c r="D79" s="266"/>
      <c r="E79" s="267"/>
      <c r="F79" s="267"/>
      <c r="G79" s="267"/>
      <c r="H79" s="313"/>
      <c r="I79" s="267"/>
      <c r="J79" s="267"/>
      <c r="K79" s="267"/>
      <c r="L79" s="267"/>
      <c r="M79" s="267"/>
      <c r="N79" s="267"/>
      <c r="P79" s="134"/>
      <c r="Q79" s="134"/>
      <c r="R79" s="134"/>
      <c r="S79" s="134"/>
      <c r="T79" s="268"/>
    </row>
    <row r="80" spans="1:31" s="171" customFormat="1" ht="15" customHeight="1" x14ac:dyDescent="0.2">
      <c r="A80" s="683"/>
      <c r="B80" s="120"/>
      <c r="C80" s="413">
        <v>1</v>
      </c>
      <c r="D80" s="1194" t="str">
        <f>Translations!$B$229</f>
        <v>Инвестиции</v>
      </c>
      <c r="E80" s="1194"/>
      <c r="F80" s="1194"/>
      <c r="G80" s="1194"/>
      <c r="H80" s="1194"/>
      <c r="I80" s="1194"/>
      <c r="J80" s="1194"/>
      <c r="K80" s="1194"/>
      <c r="L80" s="1194"/>
      <c r="M80" s="1194"/>
      <c r="N80" s="1194"/>
      <c r="O80" s="120"/>
      <c r="P80" s="309"/>
      <c r="Q80" s="309"/>
      <c r="R80" s="170"/>
      <c r="S80" s="170"/>
      <c r="T80" s="170"/>
      <c r="U80" s="166"/>
      <c r="V80" s="166"/>
      <c r="W80" s="169"/>
      <c r="X80" s="169"/>
      <c r="Y80" s="169"/>
      <c r="Z80" s="169"/>
      <c r="AA80" s="169"/>
      <c r="AB80" s="169"/>
      <c r="AC80" s="169"/>
      <c r="AD80" s="169"/>
      <c r="AE80" s="169"/>
    </row>
    <row r="81" spans="1:31" ht="5.0999999999999996" customHeight="1" x14ac:dyDescent="0.2">
      <c r="A81" s="166"/>
      <c r="D81" s="1005"/>
      <c r="E81" s="1005"/>
      <c r="F81" s="1005"/>
      <c r="G81" s="1005"/>
      <c r="H81" s="1005"/>
      <c r="I81" s="1005"/>
      <c r="J81" s="1005"/>
      <c r="K81" s="1005"/>
      <c r="L81" s="1005"/>
      <c r="M81" s="1005"/>
      <c r="N81" s="1005"/>
      <c r="P81" s="149"/>
      <c r="Q81" s="149"/>
      <c r="R81" s="149"/>
      <c r="S81" s="149"/>
      <c r="T81" s="149"/>
      <c r="U81" s="149"/>
      <c r="V81" s="149"/>
    </row>
    <row r="82" spans="1:31" s="644" customFormat="1" ht="12.75" customHeight="1" x14ac:dyDescent="0.2">
      <c r="A82" s="19"/>
      <c r="B82" s="30"/>
      <c r="C82" s="30"/>
      <c r="D82" s="1042" t="str">
        <f>Translations!$B$230</f>
        <v>Моля, избройте тук всички инвестиции, като предоставите следната информация:</v>
      </c>
      <c r="E82" s="1043"/>
      <c r="F82" s="1043"/>
      <c r="G82" s="1043"/>
      <c r="H82" s="1043"/>
      <c r="I82" s="1043"/>
      <c r="J82" s="1043"/>
      <c r="K82" s="1043"/>
      <c r="L82" s="1043"/>
      <c r="M82" s="1043"/>
      <c r="N82" s="1043"/>
      <c r="O82" s="30"/>
      <c r="P82" s="16"/>
      <c r="Q82" s="351"/>
      <c r="R82" s="16"/>
      <c r="S82" s="16"/>
      <c r="T82" s="149"/>
      <c r="U82" s="149"/>
      <c r="V82" s="149"/>
      <c r="W82" s="166"/>
      <c r="X82" s="166"/>
      <c r="Y82" s="16"/>
      <c r="Z82" s="16"/>
      <c r="AA82" s="16"/>
      <c r="AB82" s="16"/>
      <c r="AC82" s="16"/>
      <c r="AD82" s="16"/>
      <c r="AE82" s="16"/>
    </row>
    <row r="83" spans="1:31" s="644" customFormat="1" ht="12.75" customHeight="1" x14ac:dyDescent="0.2">
      <c r="A83" s="19"/>
      <c r="B83" s="30"/>
      <c r="C83" s="30"/>
      <c r="D83" s="514" t="s">
        <v>747</v>
      </c>
      <c r="E83" s="1146" t="str">
        <f>Translations!$B$231</f>
        <v>годината, през която се планира да бъде направена инвестицията (когато е целесъобразно, инвестициите могат да бъдат комбинирани, тъй като средните стойности за 5 години ще бъдат изчислени съгласно точка 2 по-долу);</v>
      </c>
      <c r="F83" s="1146"/>
      <c r="G83" s="1146"/>
      <c r="H83" s="1146"/>
      <c r="I83" s="1146"/>
      <c r="J83" s="1146"/>
      <c r="K83" s="1146"/>
      <c r="L83" s="1146"/>
      <c r="M83" s="1146"/>
      <c r="N83" s="1146"/>
      <c r="P83" s="16"/>
      <c r="Q83" s="351"/>
      <c r="R83" s="16"/>
      <c r="S83" s="16"/>
      <c r="T83" s="149"/>
      <c r="U83" s="149"/>
      <c r="V83" s="149"/>
      <c r="W83" s="166"/>
      <c r="X83" s="166"/>
      <c r="Y83" s="16"/>
      <c r="Z83" s="16"/>
      <c r="AA83" s="16"/>
      <c r="AB83" s="16"/>
      <c r="AC83" s="16"/>
      <c r="AD83" s="16"/>
      <c r="AE83" s="16"/>
    </row>
    <row r="84" spans="1:31" s="644" customFormat="1" ht="12.75" customHeight="1" x14ac:dyDescent="0.2">
      <c r="A84" s="19"/>
      <c r="B84" s="30"/>
      <c r="C84" s="30"/>
      <c r="D84" s="514" t="s">
        <v>747</v>
      </c>
      <c r="E84" s="1146" t="str">
        <f>Translations!$B$232</f>
        <v>кратко име или вътрешен идентификатор за всяка инвестиция, за да се улесни позоваването на всяка инвестиция по-късно в този шаблон;</v>
      </c>
      <c r="F84" s="1146"/>
      <c r="G84" s="1146"/>
      <c r="H84" s="1146"/>
      <c r="I84" s="1146"/>
      <c r="J84" s="1146"/>
      <c r="K84" s="1146"/>
      <c r="L84" s="1146"/>
      <c r="M84" s="1146"/>
      <c r="N84" s="1146"/>
      <c r="O84" s="30"/>
      <c r="P84" s="16"/>
      <c r="Q84" s="351"/>
      <c r="R84" s="16"/>
      <c r="S84" s="16"/>
      <c r="T84" s="149"/>
      <c r="U84" s="149"/>
      <c r="V84" s="149"/>
      <c r="W84" s="166"/>
      <c r="X84" s="166"/>
      <c r="Y84" s="16"/>
      <c r="Z84" s="16"/>
      <c r="AA84" s="16"/>
      <c r="AB84" s="16"/>
      <c r="AC84" s="16"/>
      <c r="AD84" s="16"/>
      <c r="AE84" s="16"/>
    </row>
    <row r="85" spans="1:31" s="644" customFormat="1" ht="25.5" customHeight="1" x14ac:dyDescent="0.2">
      <c r="A85" s="19"/>
      <c r="B85" s="30"/>
      <c r="C85" s="30"/>
      <c r="D85" s="514" t="s">
        <v>747</v>
      </c>
      <c r="E85" s="1146" t="str">
        <f>Translations!$B$233</f>
        <v>съответните инвестиционни разходи в млн. евро (най-добра оценка към момента на изготвяне на НПР). Тази стойност следва да бъде изразена като еднократни инвестиционни разходи, като годишното изчисление ще бъде направено автоматично съгласно точка 2) по-долу;</v>
      </c>
      <c r="F85" s="1146"/>
      <c r="G85" s="1146"/>
      <c r="H85" s="1146"/>
      <c r="I85" s="1146"/>
      <c r="J85" s="1146"/>
      <c r="K85" s="1146"/>
      <c r="L85" s="1146"/>
      <c r="M85" s="1146"/>
      <c r="N85" s="1146"/>
      <c r="O85" s="30"/>
      <c r="P85" s="16"/>
      <c r="Q85" s="351"/>
      <c r="R85" s="16"/>
      <c r="S85" s="16"/>
      <c r="T85" s="149"/>
      <c r="U85" s="149"/>
      <c r="V85" s="149"/>
      <c r="W85" s="166"/>
      <c r="X85" s="166"/>
      <c r="Y85" s="16"/>
      <c r="Z85" s="16"/>
      <c r="AA85" s="16"/>
      <c r="AB85" s="16"/>
      <c r="AC85" s="16"/>
      <c r="AD85" s="16"/>
      <c r="AE85" s="16"/>
    </row>
    <row r="86" spans="1:31" s="644" customFormat="1" ht="25.5" customHeight="1" x14ac:dyDescent="0.2">
      <c r="A86" s="19"/>
      <c r="B86" s="30"/>
      <c r="C86" s="30"/>
      <c r="D86" s="514" t="s">
        <v>747</v>
      </c>
      <c r="E86" s="1146" t="str">
        <f>Translations!$B$234</f>
        <v>подробно описание на всяка инвестиция. Възможно е да се позовете на прикачен файл с документ, ако описанието надхвърля предвиденото тук място (тогава, моля, посочете точното име на файла тук и в лист K_Comments).</v>
      </c>
      <c r="F86" s="1146"/>
      <c r="G86" s="1146"/>
      <c r="H86" s="1146"/>
      <c r="I86" s="1146"/>
      <c r="J86" s="1146"/>
      <c r="K86" s="1146"/>
      <c r="L86" s="1146"/>
      <c r="M86" s="1146"/>
      <c r="N86" s="1146"/>
      <c r="O86" s="30"/>
      <c r="P86" s="16"/>
      <c r="Q86" s="351"/>
      <c r="R86" s="16"/>
      <c r="S86" s="16"/>
      <c r="T86" s="149"/>
      <c r="U86" s="149"/>
      <c r="V86" s="149"/>
      <c r="W86" s="166"/>
      <c r="X86" s="16"/>
      <c r="Y86" s="16"/>
      <c r="Z86" s="16"/>
      <c r="AA86" s="16"/>
      <c r="AB86" s="16"/>
      <c r="AC86" s="16"/>
      <c r="AD86" s="16"/>
      <c r="AE86" s="16"/>
    </row>
    <row r="87" spans="1:31" ht="5.0999999999999996" customHeight="1" x14ac:dyDescent="0.2">
      <c r="A87" s="166"/>
      <c r="P87" s="16"/>
      <c r="Q87" s="149"/>
      <c r="R87" s="149"/>
      <c r="S87" s="149"/>
      <c r="T87" s="149"/>
      <c r="U87" s="149"/>
      <c r="V87" s="149"/>
    </row>
    <row r="88" spans="1:31" ht="12.75" customHeight="1" x14ac:dyDescent="0.2">
      <c r="C88" s="165"/>
      <c r="D88" s="262" t="str">
        <f>Translations!$B$110</f>
        <v>Не.</v>
      </c>
      <c r="E88" s="751" t="str">
        <f>Translations!$B$235</f>
        <v>Година</v>
      </c>
      <c r="F88" s="1154" t="str">
        <f>Translations!$B$190</f>
        <v>Кратко име или вътрешен идентификатор</v>
      </c>
      <c r="G88" s="1155"/>
      <c r="H88" s="751" t="str">
        <f>Translations!$B$236</f>
        <v>Разходи в млн. евро</v>
      </c>
      <c r="I88" s="1198" t="str">
        <f>Translations!$B$237</f>
        <v>Подробно описание на инвестициите</v>
      </c>
      <c r="J88" s="1199"/>
      <c r="K88" s="1199"/>
      <c r="L88" s="1199"/>
      <c r="M88" s="1199"/>
      <c r="N88" s="1200"/>
      <c r="Q88" s="22" t="s">
        <v>607</v>
      </c>
      <c r="R88" s="270" t="s">
        <v>198</v>
      </c>
      <c r="S88" s="270" t="s">
        <v>634</v>
      </c>
      <c r="T88" s="22" t="s">
        <v>608</v>
      </c>
      <c r="U88" s="175" t="str">
        <f>Translations!$B$238</f>
        <v>Съответен период</v>
      </c>
      <c r="Y88" s="134" t="str">
        <f>Translations!$B$195</f>
        <v>Диаграма на Гант</v>
      </c>
      <c r="AA88" s="134"/>
      <c r="AB88" s="134"/>
      <c r="AC88" s="134"/>
    </row>
    <row r="89" spans="1:31" ht="12.75" customHeight="1" x14ac:dyDescent="0.2">
      <c r="C89" s="165"/>
      <c r="D89" s="516" t="s">
        <v>664</v>
      </c>
      <c r="E89" s="624">
        <v>2032</v>
      </c>
      <c r="F89" s="1149" t="str">
        <f>Translations!$B$239</f>
        <v>Нови електрически пещи</v>
      </c>
      <c r="G89" s="1150"/>
      <c r="H89" s="625">
        <v>152</v>
      </c>
      <c r="I89" s="1151" t="str">
        <f>Translations!$B$240</f>
        <v>Закупуване и инсталиране на електрически пещи (повече подробности вижте в отделен файл 'CNP file.docx')</v>
      </c>
      <c r="J89" s="1152"/>
      <c r="K89" s="1152"/>
      <c r="L89" s="1152"/>
      <c r="M89" s="1152"/>
      <c r="N89" s="1153"/>
      <c r="Q89" s="340"/>
      <c r="R89" s="270"/>
      <c r="S89" s="270"/>
      <c r="T89" s="538" t="str">
        <f>EUconst_NoInvestment</f>
        <v>няма инвестиции</v>
      </c>
      <c r="U89" s="175"/>
      <c r="Y89" s="175" t="str">
        <f>Translations!$B$229</f>
        <v>Инвестиции</v>
      </c>
      <c r="Z89" s="419" t="str">
        <f>INDEX(EUconst_Periods,COLUMNS(Z89:$Z89))</f>
        <v>&lt;= 2025</v>
      </c>
      <c r="AA89" s="419" t="str">
        <f>INDEX(EUconst_Periods,COLUMNS($Z89:AA89))</f>
        <v>2026-2030</v>
      </c>
      <c r="AB89" s="419" t="str">
        <f>INDEX(EUconst_Periods,COLUMNS($Z89:AB89))</f>
        <v>2031-2035</v>
      </c>
      <c r="AC89" s="419" t="str">
        <f>INDEX(EUconst_Periods,COLUMNS($Z89:AC89))</f>
        <v>2036-2040</v>
      </c>
      <c r="AD89" s="419" t="str">
        <f>INDEX(EUconst_Periods,COLUMNS($Z89:AD89))</f>
        <v>2041-2045</v>
      </c>
      <c r="AE89" s="419" t="str">
        <f>INDEX(EUconst_Periods,COLUMNS($Z89:AE89))</f>
        <v>2046-2050</v>
      </c>
    </row>
    <row r="90" spans="1:31" ht="12.75" customHeight="1" x14ac:dyDescent="0.2">
      <c r="C90" s="165"/>
      <c r="D90" s="346" t="s">
        <v>562</v>
      </c>
      <c r="E90" s="467"/>
      <c r="F90" s="1160"/>
      <c r="G90" s="1161"/>
      <c r="H90" s="468"/>
      <c r="I90" s="1201"/>
      <c r="J90" s="1202"/>
      <c r="K90" s="1202"/>
      <c r="L90" s="1202"/>
      <c r="M90" s="1202"/>
      <c r="N90" s="1203"/>
      <c r="O90" s="644"/>
      <c r="Q90" s="271" t="b">
        <f t="shared" ref="Q90:Q99" si="7">IF(ISBLANK(E90),FALSE,D90)</f>
        <v>0</v>
      </c>
      <c r="R90" s="205" t="str">
        <f>IF(Q90=FALSE,"",IF(ISBLANK(Q90),"",COUNTIF(Q$90:Q90,"*")))</f>
        <v/>
      </c>
      <c r="S90" s="288" t="str">
        <f>IFERROR(INDEX($Q$90:$Q$99,MATCH(ROWS($S$90:$S90),$R$90:$R$99,0)),Euconst_NA)</f>
        <v>N.A.</v>
      </c>
      <c r="T90" s="288" t="str">
        <f>IFERROR(INDEX($Q$90:$Q$99,MATCH(ROWS($T$90:$T90),$R$90:$R$99,0)) &amp;": "&amp; INDEX($F$90:$F$99,MATCH($S90,$D$90:$D$99,0)),Euconst_NA)</f>
        <v>N.A.</v>
      </c>
      <c r="U90" s="350" t="str">
        <f t="shared" ref="U90:U99" si="8">IF(E90="","",INDEX(EUconst_Periods,MATCH($E90,EUconst_YearToPeriodMatch,1)))</f>
        <v/>
      </c>
      <c r="Y90" s="175" t="str">
        <f t="shared" ref="Y90:Y99" si="9">IF(T90=Euconst_NA,"",T90)</f>
        <v/>
      </c>
      <c r="Z90" s="419" t="str">
        <f t="shared" ref="Z90:AE99" si="10">IF($S90=Euconst_NA,"",IF($U90=Z$89,1,""))</f>
        <v/>
      </c>
      <c r="AA90" s="419" t="str">
        <f t="shared" si="10"/>
        <v/>
      </c>
      <c r="AB90" s="419" t="str">
        <f t="shared" si="10"/>
        <v/>
      </c>
      <c r="AC90" s="419" t="str">
        <f t="shared" si="10"/>
        <v/>
      </c>
      <c r="AD90" s="419" t="str">
        <f t="shared" si="10"/>
        <v/>
      </c>
      <c r="AE90" s="419" t="str">
        <f t="shared" si="10"/>
        <v/>
      </c>
    </row>
    <row r="91" spans="1:31" ht="12.75" customHeight="1" x14ac:dyDescent="0.2">
      <c r="C91" s="165"/>
      <c r="D91" s="347" t="s">
        <v>563</v>
      </c>
      <c r="E91" s="462"/>
      <c r="F91" s="1147"/>
      <c r="G91" s="1148"/>
      <c r="H91" s="469"/>
      <c r="I91" s="1139"/>
      <c r="J91" s="1140"/>
      <c r="K91" s="1140"/>
      <c r="L91" s="1140"/>
      <c r="M91" s="1140"/>
      <c r="N91" s="1141"/>
      <c r="Q91" s="271" t="b">
        <f t="shared" si="7"/>
        <v>0</v>
      </c>
      <c r="R91" s="205" t="str">
        <f>IF(Q91=FALSE,"",IF(ISBLANK(Q91),"",COUNTIF(Q$90:Q91,"*")))</f>
        <v/>
      </c>
      <c r="S91" s="288" t="str">
        <f>IFERROR(INDEX($Q$90:$Q$99,MATCH(ROWS($S$90:$S91),$R$90:$R$99,0)),Euconst_NA)</f>
        <v>N.A.</v>
      </c>
      <c r="T91" s="288" t="str">
        <f>IFERROR(INDEX($Q$90:$Q$99,MATCH(ROWS($T$90:$T91),$R$90:$R$99,0)) &amp;": "&amp; INDEX($F$90:$F$99,MATCH($S91,$D$90:$D$99,0)),Euconst_NA)</f>
        <v>N.A.</v>
      </c>
      <c r="U91" s="350" t="str">
        <f>IF(E91="","",INDEX(EUconst_Periods,MATCH($E91,EUconst_YearToPeriodMatch,1)))</f>
        <v/>
      </c>
      <c r="Y91" s="175" t="str">
        <f t="shared" si="9"/>
        <v/>
      </c>
      <c r="Z91" s="419" t="str">
        <f t="shared" si="10"/>
        <v/>
      </c>
      <c r="AA91" s="419" t="str">
        <f t="shared" si="10"/>
        <v/>
      </c>
      <c r="AB91" s="419" t="str">
        <f t="shared" si="10"/>
        <v/>
      </c>
      <c r="AC91" s="419" t="str">
        <f t="shared" si="10"/>
        <v/>
      </c>
      <c r="AD91" s="419" t="str">
        <f t="shared" si="10"/>
        <v/>
      </c>
      <c r="AE91" s="419" t="str">
        <f t="shared" si="10"/>
        <v/>
      </c>
    </row>
    <row r="92" spans="1:31" ht="12.75" customHeight="1" x14ac:dyDescent="0.2">
      <c r="C92" s="165"/>
      <c r="D92" s="347" t="s">
        <v>564</v>
      </c>
      <c r="E92" s="462"/>
      <c r="F92" s="1147"/>
      <c r="G92" s="1148"/>
      <c r="H92" s="469"/>
      <c r="I92" s="1139"/>
      <c r="J92" s="1140"/>
      <c r="K92" s="1140"/>
      <c r="L92" s="1140"/>
      <c r="M92" s="1140"/>
      <c r="N92" s="1141"/>
      <c r="Q92" s="271" t="b">
        <f t="shared" si="7"/>
        <v>0</v>
      </c>
      <c r="R92" s="205" t="str">
        <f>IF(Q92=FALSE,"",IF(ISBLANK(Q92),"",COUNTIF(Q$90:Q92,"*")))</f>
        <v/>
      </c>
      <c r="S92" s="288" t="str">
        <f>IFERROR(INDEX($Q$90:$Q$99,MATCH(ROWS($S$90:$S92),$R$90:$R$99,0)),Euconst_NA)</f>
        <v>N.A.</v>
      </c>
      <c r="T92" s="288" t="str">
        <f>IFERROR(INDEX($Q$90:$Q$99,MATCH(ROWS($T$90:$T92),$R$90:$R$99,0)) &amp;": "&amp; INDEX($F$90:$F$99,MATCH($S92,$D$90:$D$99,0)),Euconst_NA)</f>
        <v>N.A.</v>
      </c>
      <c r="U92" s="350" t="str">
        <f t="shared" si="8"/>
        <v/>
      </c>
      <c r="Y92" s="175" t="str">
        <f t="shared" si="9"/>
        <v/>
      </c>
      <c r="Z92" s="419" t="str">
        <f t="shared" si="10"/>
        <v/>
      </c>
      <c r="AA92" s="419" t="str">
        <f t="shared" si="10"/>
        <v/>
      </c>
      <c r="AB92" s="419" t="str">
        <f t="shared" si="10"/>
        <v/>
      </c>
      <c r="AC92" s="419" t="str">
        <f t="shared" si="10"/>
        <v/>
      </c>
      <c r="AD92" s="419" t="str">
        <f t="shared" si="10"/>
        <v/>
      </c>
      <c r="AE92" s="419" t="str">
        <f t="shared" si="10"/>
        <v/>
      </c>
    </row>
    <row r="93" spans="1:31" ht="12.75" customHeight="1" x14ac:dyDescent="0.2">
      <c r="C93" s="165"/>
      <c r="D93" s="347" t="s">
        <v>565</v>
      </c>
      <c r="E93" s="462"/>
      <c r="F93" s="1147"/>
      <c r="G93" s="1148"/>
      <c r="H93" s="469"/>
      <c r="I93" s="1139"/>
      <c r="J93" s="1140"/>
      <c r="K93" s="1140"/>
      <c r="L93" s="1140"/>
      <c r="M93" s="1140"/>
      <c r="N93" s="1141"/>
      <c r="Q93" s="271" t="b">
        <f t="shared" si="7"/>
        <v>0</v>
      </c>
      <c r="R93" s="205" t="str">
        <f>IF(Q93=FALSE,"",IF(ISBLANK(Q93),"",COUNTIF(Q$90:Q93,"*")))</f>
        <v/>
      </c>
      <c r="S93" s="288" t="str">
        <f>IFERROR(INDEX($Q$90:$Q$99,MATCH(ROWS($S$90:$S93),$R$90:$R$99,0)),Euconst_NA)</f>
        <v>N.A.</v>
      </c>
      <c r="T93" s="288" t="str">
        <f>IFERROR(INDEX($Q$90:$Q$99,MATCH(ROWS($T$90:$T93),$R$90:$R$99,0)) &amp;": "&amp; INDEX($F$90:$F$99,MATCH($S93,$D$90:$D$99,0)),Euconst_NA)</f>
        <v>N.A.</v>
      </c>
      <c r="U93" s="350" t="str">
        <f t="shared" si="8"/>
        <v/>
      </c>
      <c r="Y93" s="175" t="str">
        <f t="shared" si="9"/>
        <v/>
      </c>
      <c r="Z93" s="419" t="str">
        <f t="shared" si="10"/>
        <v/>
      </c>
      <c r="AA93" s="419" t="str">
        <f t="shared" si="10"/>
        <v/>
      </c>
      <c r="AB93" s="419" t="str">
        <f t="shared" si="10"/>
        <v/>
      </c>
      <c r="AC93" s="419" t="str">
        <f t="shared" si="10"/>
        <v/>
      </c>
      <c r="AD93" s="419" t="str">
        <f t="shared" si="10"/>
        <v/>
      </c>
      <c r="AE93" s="419" t="str">
        <f t="shared" si="10"/>
        <v/>
      </c>
    </row>
    <row r="94" spans="1:31" ht="12.75" customHeight="1" x14ac:dyDescent="0.2">
      <c r="C94" s="165"/>
      <c r="D94" s="347" t="s">
        <v>566</v>
      </c>
      <c r="E94" s="462"/>
      <c r="F94" s="1147"/>
      <c r="G94" s="1148"/>
      <c r="H94" s="469"/>
      <c r="I94" s="1139"/>
      <c r="J94" s="1140"/>
      <c r="K94" s="1140"/>
      <c r="L94" s="1140"/>
      <c r="M94" s="1140"/>
      <c r="N94" s="1141"/>
      <c r="Q94" s="271" t="b">
        <f t="shared" si="7"/>
        <v>0</v>
      </c>
      <c r="R94" s="205" t="str">
        <f>IF(Q94=FALSE,"",IF(ISBLANK(Q94),"",COUNTIF(Q$90:Q94,"*")))</f>
        <v/>
      </c>
      <c r="S94" s="288" t="str">
        <f>IFERROR(INDEX($Q$90:$Q$99,MATCH(ROWS($S$90:$S94),$R$90:$R$99,0)),Euconst_NA)</f>
        <v>N.A.</v>
      </c>
      <c r="T94" s="288" t="str">
        <f>IFERROR(INDEX($Q$90:$Q$99,MATCH(ROWS($T$90:$T94),$R$90:$R$99,0)) &amp;": "&amp; INDEX($F$90:$F$99,MATCH($S94,$D$90:$D$99,0)),Euconst_NA)</f>
        <v>N.A.</v>
      </c>
      <c r="U94" s="350" t="str">
        <f t="shared" si="8"/>
        <v/>
      </c>
      <c r="Y94" s="175" t="str">
        <f t="shared" si="9"/>
        <v/>
      </c>
      <c r="Z94" s="419" t="str">
        <f t="shared" si="10"/>
        <v/>
      </c>
      <c r="AA94" s="419" t="str">
        <f t="shared" si="10"/>
        <v/>
      </c>
      <c r="AB94" s="419" t="str">
        <f t="shared" si="10"/>
        <v/>
      </c>
      <c r="AC94" s="419" t="str">
        <f t="shared" si="10"/>
        <v/>
      </c>
      <c r="AD94" s="419" t="str">
        <f t="shared" si="10"/>
        <v/>
      </c>
      <c r="AE94" s="419" t="str">
        <f t="shared" si="10"/>
        <v/>
      </c>
    </row>
    <row r="95" spans="1:31" ht="12.75" customHeight="1" x14ac:dyDescent="0.2">
      <c r="C95" s="165"/>
      <c r="D95" s="347" t="s">
        <v>567</v>
      </c>
      <c r="E95" s="462"/>
      <c r="F95" s="1147"/>
      <c r="G95" s="1148"/>
      <c r="H95" s="469"/>
      <c r="I95" s="1139"/>
      <c r="J95" s="1140"/>
      <c r="K95" s="1140"/>
      <c r="L95" s="1140"/>
      <c r="M95" s="1140"/>
      <c r="N95" s="1141"/>
      <c r="Q95" s="271" t="b">
        <f t="shared" si="7"/>
        <v>0</v>
      </c>
      <c r="R95" s="205" t="str">
        <f>IF(Q95=FALSE,"",IF(ISBLANK(Q95),"",COUNTIF(Q$90:Q95,"*")))</f>
        <v/>
      </c>
      <c r="S95" s="288" t="str">
        <f>IFERROR(INDEX($Q$90:$Q$99,MATCH(ROWS($S$90:$S95),$R$90:$R$99,0)),Euconst_NA)</f>
        <v>N.A.</v>
      </c>
      <c r="T95" s="288" t="str">
        <f>IFERROR(INDEX($Q$90:$Q$99,MATCH(ROWS($T$90:$T95),$R$90:$R$99,0)) &amp;": "&amp; INDEX($F$90:$F$99,MATCH($S95,$D$90:$D$99,0)),Euconst_NA)</f>
        <v>N.A.</v>
      </c>
      <c r="U95" s="350" t="str">
        <f t="shared" si="8"/>
        <v/>
      </c>
      <c r="Y95" s="175" t="str">
        <f t="shared" si="9"/>
        <v/>
      </c>
      <c r="Z95" s="419" t="str">
        <f t="shared" si="10"/>
        <v/>
      </c>
      <c r="AA95" s="419" t="str">
        <f t="shared" si="10"/>
        <v/>
      </c>
      <c r="AB95" s="419" t="str">
        <f t="shared" si="10"/>
        <v/>
      </c>
      <c r="AC95" s="419" t="str">
        <f t="shared" si="10"/>
        <v/>
      </c>
      <c r="AD95" s="419" t="str">
        <f t="shared" si="10"/>
        <v/>
      </c>
      <c r="AE95" s="419" t="str">
        <f t="shared" si="10"/>
        <v/>
      </c>
    </row>
    <row r="96" spans="1:31" ht="12.75" customHeight="1" x14ac:dyDescent="0.2">
      <c r="C96" s="165"/>
      <c r="D96" s="347" t="s">
        <v>568</v>
      </c>
      <c r="E96" s="462"/>
      <c r="F96" s="1147"/>
      <c r="G96" s="1148"/>
      <c r="H96" s="469"/>
      <c r="I96" s="1139"/>
      <c r="J96" s="1140"/>
      <c r="K96" s="1140"/>
      <c r="L96" s="1140"/>
      <c r="M96" s="1140"/>
      <c r="N96" s="1141"/>
      <c r="Q96" s="271" t="b">
        <f t="shared" si="7"/>
        <v>0</v>
      </c>
      <c r="R96" s="205" t="str">
        <f>IF(Q96=FALSE,"",IF(ISBLANK(Q96),"",COUNTIF(Q$90:Q96,"*")))</f>
        <v/>
      </c>
      <c r="S96" s="288" t="str">
        <f>IFERROR(INDEX($Q$90:$Q$99,MATCH(ROWS($S$90:$S96),$R$90:$R$99,0)),Euconst_NA)</f>
        <v>N.A.</v>
      </c>
      <c r="T96" s="288" t="str">
        <f>IFERROR(INDEX($Q$90:$Q$99,MATCH(ROWS($T$90:$T96),$R$90:$R$99,0)) &amp;": "&amp; INDEX($F$90:$F$99,MATCH($S96,$D$90:$D$99,0)),Euconst_NA)</f>
        <v>N.A.</v>
      </c>
      <c r="U96" s="350" t="str">
        <f t="shared" si="8"/>
        <v/>
      </c>
      <c r="Y96" s="175" t="str">
        <f t="shared" si="9"/>
        <v/>
      </c>
      <c r="Z96" s="419" t="str">
        <f t="shared" si="10"/>
        <v/>
      </c>
      <c r="AA96" s="419" t="str">
        <f t="shared" si="10"/>
        <v/>
      </c>
      <c r="AB96" s="419" t="str">
        <f t="shared" si="10"/>
        <v/>
      </c>
      <c r="AC96" s="419" t="str">
        <f t="shared" si="10"/>
        <v/>
      </c>
      <c r="AD96" s="419" t="str">
        <f t="shared" si="10"/>
        <v/>
      </c>
      <c r="AE96" s="419" t="str">
        <f t="shared" si="10"/>
        <v/>
      </c>
    </row>
    <row r="97" spans="1:31" ht="12.75" customHeight="1" x14ac:dyDescent="0.2">
      <c r="C97" s="165"/>
      <c r="D97" s="347" t="s">
        <v>569</v>
      </c>
      <c r="E97" s="462"/>
      <c r="F97" s="1147"/>
      <c r="G97" s="1148"/>
      <c r="H97" s="469"/>
      <c r="I97" s="1139"/>
      <c r="J97" s="1140"/>
      <c r="K97" s="1140"/>
      <c r="L97" s="1140"/>
      <c r="M97" s="1140"/>
      <c r="N97" s="1141"/>
      <c r="Q97" s="271" t="b">
        <f t="shared" si="7"/>
        <v>0</v>
      </c>
      <c r="R97" s="205" t="str">
        <f>IF(Q97=FALSE,"",IF(ISBLANK(Q97),"",COUNTIF(Q$90:Q97,"*")))</f>
        <v/>
      </c>
      <c r="S97" s="288" t="str">
        <f>IFERROR(INDEX($Q$90:$Q$99,MATCH(ROWS($S$90:$S97),$R$90:$R$99,0)),Euconst_NA)</f>
        <v>N.A.</v>
      </c>
      <c r="T97" s="288" t="str">
        <f>IFERROR(INDEX($Q$90:$Q$99,MATCH(ROWS($T$90:$T97),$R$90:$R$99,0)) &amp;": "&amp; INDEX($F$90:$F$99,MATCH($S97,$D$90:$D$99,0)),Euconst_NA)</f>
        <v>N.A.</v>
      </c>
      <c r="U97" s="350" t="str">
        <f t="shared" si="8"/>
        <v/>
      </c>
      <c r="Y97" s="175" t="str">
        <f t="shared" si="9"/>
        <v/>
      </c>
      <c r="Z97" s="419" t="str">
        <f t="shared" si="10"/>
        <v/>
      </c>
      <c r="AA97" s="419" t="str">
        <f t="shared" si="10"/>
        <v/>
      </c>
      <c r="AB97" s="419" t="str">
        <f t="shared" si="10"/>
        <v/>
      </c>
      <c r="AC97" s="419" t="str">
        <f t="shared" si="10"/>
        <v/>
      </c>
      <c r="AD97" s="419" t="str">
        <f t="shared" si="10"/>
        <v/>
      </c>
      <c r="AE97" s="419" t="str">
        <f t="shared" si="10"/>
        <v/>
      </c>
    </row>
    <row r="98" spans="1:31" ht="12.75" customHeight="1" x14ac:dyDescent="0.2">
      <c r="C98" s="165"/>
      <c r="D98" s="347" t="s">
        <v>570</v>
      </c>
      <c r="E98" s="462"/>
      <c r="F98" s="1147"/>
      <c r="G98" s="1148"/>
      <c r="H98" s="469"/>
      <c r="I98" s="1139"/>
      <c r="J98" s="1140"/>
      <c r="K98" s="1140"/>
      <c r="L98" s="1140"/>
      <c r="M98" s="1140"/>
      <c r="N98" s="1141"/>
      <c r="Q98" s="271" t="b">
        <f t="shared" si="7"/>
        <v>0</v>
      </c>
      <c r="R98" s="205" t="str">
        <f>IF(Q98=FALSE,"",IF(ISBLANK(Q98),"",COUNTIF(Q$90:Q98,"*")))</f>
        <v/>
      </c>
      <c r="S98" s="288" t="str">
        <f>IFERROR(INDEX($Q$90:$Q$99,MATCH(ROWS($S$90:$S98),$R$90:$R$99,0)),Euconst_NA)</f>
        <v>N.A.</v>
      </c>
      <c r="T98" s="288" t="str">
        <f>IFERROR(INDEX($Q$90:$Q$99,MATCH(ROWS($T$90:$T98),$R$90:$R$99,0)) &amp;": "&amp; INDEX($F$90:$F$99,MATCH($S98,$D$90:$D$99,0)),Euconst_NA)</f>
        <v>N.A.</v>
      </c>
      <c r="U98" s="350" t="str">
        <f t="shared" si="8"/>
        <v/>
      </c>
      <c r="Y98" s="175" t="str">
        <f t="shared" si="9"/>
        <v/>
      </c>
      <c r="Z98" s="419" t="str">
        <f t="shared" si="10"/>
        <v/>
      </c>
      <c r="AA98" s="419" t="str">
        <f t="shared" si="10"/>
        <v/>
      </c>
      <c r="AB98" s="419" t="str">
        <f t="shared" si="10"/>
        <v/>
      </c>
      <c r="AC98" s="419" t="str">
        <f t="shared" si="10"/>
        <v/>
      </c>
      <c r="AD98" s="419" t="str">
        <f t="shared" si="10"/>
        <v/>
      </c>
      <c r="AE98" s="419" t="str">
        <f t="shared" si="10"/>
        <v/>
      </c>
    </row>
    <row r="99" spans="1:31" ht="12.75" customHeight="1" x14ac:dyDescent="0.2">
      <c r="C99" s="165"/>
      <c r="D99" s="348" t="s">
        <v>571</v>
      </c>
      <c r="E99" s="463"/>
      <c r="F99" s="1135"/>
      <c r="G99" s="1136"/>
      <c r="H99" s="470"/>
      <c r="I99" s="1132"/>
      <c r="J99" s="1133"/>
      <c r="K99" s="1133"/>
      <c r="L99" s="1133"/>
      <c r="M99" s="1133"/>
      <c r="N99" s="1134"/>
      <c r="Q99" s="271" t="b">
        <f t="shared" si="7"/>
        <v>0</v>
      </c>
      <c r="R99" s="205" t="str">
        <f>IF(Q99=FALSE,"",IF(ISBLANK(Q99),"",COUNTIF(Q$90:Q99,"*")))</f>
        <v/>
      </c>
      <c r="S99" s="288" t="str">
        <f>IFERROR(INDEX($Q$90:$Q$99,MATCH(ROWS($S$90:$S99),$R$90:$R$99,0)),Euconst_NA)</f>
        <v>N.A.</v>
      </c>
      <c r="T99" s="288" t="str">
        <f>IFERROR(INDEX($Q$90:$Q$99,MATCH(ROWS($T$90:$T99),$R$90:$R$99,0)) &amp;": "&amp; INDEX($F$90:$F$99,MATCH($S99,$D$90:$D$99,0)),Euconst_NA)</f>
        <v>N.A.</v>
      </c>
      <c r="U99" s="350" t="str">
        <f t="shared" si="8"/>
        <v/>
      </c>
      <c r="Y99" s="175" t="str">
        <f t="shared" si="9"/>
        <v/>
      </c>
      <c r="Z99" s="419" t="str">
        <f t="shared" si="10"/>
        <v/>
      </c>
      <c r="AA99" s="419" t="str">
        <f t="shared" si="10"/>
        <v/>
      </c>
      <c r="AB99" s="419" t="str">
        <f t="shared" si="10"/>
        <v/>
      </c>
      <c r="AC99" s="419" t="str">
        <f t="shared" si="10"/>
        <v/>
      </c>
      <c r="AD99" s="419" t="str">
        <f t="shared" si="10"/>
        <v/>
      </c>
      <c r="AE99" s="419" t="str">
        <f t="shared" si="10"/>
        <v/>
      </c>
    </row>
    <row r="100" spans="1:31" ht="12.75" customHeight="1" x14ac:dyDescent="0.2">
      <c r="S100" s="382" t="s">
        <v>617</v>
      </c>
      <c r="T100" s="288" t="str">
        <f ca="1">ADDRESS(ROW(T89),COLUMN(),,,$S$2) &amp; ":" &amp; ADDRESS(ROW(T89)+10-COUNTIF(T89:T99,Euconst_NA),COLUMN())</f>
        <v>E_MeasuresInvestMilestones!$T$89:$T$89</v>
      </c>
    </row>
    <row r="101" spans="1:31" s="171" customFormat="1" ht="15" customHeight="1" x14ac:dyDescent="0.25">
      <c r="A101" s="683"/>
      <c r="B101" s="120"/>
      <c r="C101" s="413">
        <v>2</v>
      </c>
      <c r="D101" s="1194" t="str">
        <f>Translations!$B$241</f>
        <v>Инвестиции на годишна база в евро</v>
      </c>
      <c r="E101" s="1194"/>
      <c r="F101" s="1194"/>
      <c r="G101" s="1194"/>
      <c r="H101" s="1194"/>
      <c r="I101" s="1194"/>
      <c r="J101" s="1194"/>
      <c r="K101" s="1194"/>
      <c r="L101" s="1194"/>
      <c r="M101" s="1194"/>
      <c r="N101" s="1194"/>
      <c r="O101" s="120"/>
      <c r="P101" s="169"/>
      <c r="Q101" s="169"/>
      <c r="R101" s="169"/>
      <c r="S101" s="169"/>
      <c r="T101" s="169"/>
      <c r="U101" s="169"/>
      <c r="V101" s="169"/>
      <c r="W101" s="169"/>
      <c r="X101" s="169"/>
      <c r="Y101" s="169"/>
      <c r="Z101" s="169"/>
      <c r="AA101" s="169"/>
      <c r="AB101" s="169"/>
      <c r="AC101" s="169"/>
      <c r="AD101" s="169"/>
      <c r="AE101" s="169"/>
    </row>
    <row r="102" spans="1:31" ht="5.0999999999999996" customHeight="1" x14ac:dyDescent="0.2">
      <c r="D102" s="1005"/>
      <c r="E102" s="1005"/>
      <c r="F102" s="1005"/>
      <c r="G102" s="1005"/>
      <c r="H102" s="1005"/>
      <c r="I102" s="1005"/>
      <c r="J102" s="1005"/>
      <c r="K102" s="1005"/>
      <c r="L102" s="1005"/>
      <c r="M102" s="1005"/>
      <c r="N102" s="1005"/>
    </row>
    <row r="103" spans="1:31" ht="12.75" customHeight="1" x14ac:dyDescent="0.2">
      <c r="D103" s="1042" t="str">
        <f>Translations!$B$242</f>
        <v>Годишните стойности в евро за всеки петгодишен период се изчисляват автоматично въз основа на входящите данни по точка 1) по-горе.</v>
      </c>
      <c r="E103" s="1043"/>
      <c r="F103" s="1043"/>
      <c r="G103" s="1043"/>
      <c r="H103" s="1043"/>
      <c r="I103" s="1043"/>
      <c r="J103" s="1043"/>
      <c r="K103" s="1043"/>
      <c r="L103" s="1043"/>
      <c r="M103" s="1043"/>
      <c r="N103" s="1043"/>
    </row>
    <row r="104" spans="1:31" ht="5.0999999999999996" customHeight="1" x14ac:dyDescent="0.2">
      <c r="D104" s="1005"/>
      <c r="E104" s="1005"/>
      <c r="F104" s="1005"/>
      <c r="G104" s="1005"/>
      <c r="H104" s="1005"/>
      <c r="I104" s="1005"/>
      <c r="J104" s="1005"/>
      <c r="K104" s="1005"/>
      <c r="L104" s="1005"/>
      <c r="M104" s="1005"/>
      <c r="N104" s="1005"/>
    </row>
    <row r="105" spans="1:31" ht="12.75" customHeight="1" x14ac:dyDescent="0.2">
      <c r="D105" s="1156" t="str">
        <f>Translations!$B$189</f>
        <v>Период</v>
      </c>
      <c r="E105" s="1156"/>
      <c r="F105" s="1156"/>
      <c r="G105" s="1156"/>
      <c r="H105" s="1157"/>
      <c r="I105" s="323" t="str">
        <f>INDEX(EUconst_Periods,1)</f>
        <v>&lt;= 2025</v>
      </c>
      <c r="J105" s="323" t="str">
        <f>INDEX(EUconst_Periods,2)</f>
        <v>2026-2030</v>
      </c>
      <c r="K105" s="323" t="str">
        <f>INDEX(EUconst_Periods,3)</f>
        <v>2031-2035</v>
      </c>
      <c r="L105" s="323" t="str">
        <f>INDEX(EUconst_Periods,4)</f>
        <v>2036-2040</v>
      </c>
      <c r="M105" s="323" t="str">
        <f>INDEX(EUconst_Periods,5)</f>
        <v>2041-2045</v>
      </c>
      <c r="N105" s="323" t="str">
        <f>INDEX(EUconst_Periods,6)</f>
        <v>2046-2050</v>
      </c>
    </row>
    <row r="106" spans="1:31" ht="12.75" customHeight="1" x14ac:dyDescent="0.2">
      <c r="D106" s="958" t="str">
        <f>Translations!$B$243</f>
        <v>На годишна база в млн.</v>
      </c>
      <c r="E106" s="958"/>
      <c r="F106" s="958"/>
      <c r="G106" s="958"/>
      <c r="H106" s="959"/>
      <c r="I106" s="685" t="str">
        <f>Euconst_NA</f>
        <v>N.A.</v>
      </c>
      <c r="J106" s="333" t="str">
        <f>IF(COUNT($E$90:$E$99)=0,"",SUMIFS($H$90:$H$99,$U$90:$U$99,J105)/5)</f>
        <v/>
      </c>
      <c r="K106" s="333" t="str">
        <f>IF(COUNT($E$90:$E$99)=0,"",SUMIFS($H$90:$H$99,$U$90:$U$99,K105)/5)</f>
        <v/>
      </c>
      <c r="L106" s="333" t="str">
        <f>IF(COUNT($E$90:$E$99)=0,"",SUMIFS($H$90:$H$99,$U$90:$U$99,L105)/5)</f>
        <v/>
      </c>
      <c r="M106" s="333" t="str">
        <f>IF(COUNT($E$90:$E$99)=0,"",SUMIFS($H$90:$H$99,$U$90:$U$99,M105)/5)</f>
        <v/>
      </c>
      <c r="N106" s="333" t="str">
        <f>IF(COUNT($E$90:$E$99)=0,"",SUMIFS($H$90:$H$99,$U$90:$U$99,N105)/5)</f>
        <v/>
      </c>
    </row>
    <row r="107" spans="1:31" ht="12.75" customHeight="1" x14ac:dyDescent="0.2"/>
    <row r="108" spans="1:31" s="171" customFormat="1" ht="18" customHeight="1" x14ac:dyDescent="0.25">
      <c r="A108" s="409">
        <v>3</v>
      </c>
      <c r="B108" s="120"/>
      <c r="C108" s="415" t="s">
        <v>331</v>
      </c>
      <c r="D108" s="1072" t="str">
        <f>Translations!$B$244</f>
        <v>Основни етапи</v>
      </c>
      <c r="E108" s="1072"/>
      <c r="F108" s="1072"/>
      <c r="G108" s="1072"/>
      <c r="H108" s="1072"/>
      <c r="I108" s="1072"/>
      <c r="J108" s="1072"/>
      <c r="K108" s="1072"/>
      <c r="L108" s="1072"/>
      <c r="M108" s="1072"/>
      <c r="N108" s="1072"/>
      <c r="O108" s="120"/>
      <c r="P108" s="287" t="str">
        <f>D108</f>
        <v>Основни етапи</v>
      </c>
      <c r="Q108" s="169"/>
      <c r="R108" s="169"/>
      <c r="S108" s="169"/>
      <c r="T108" s="169"/>
      <c r="U108" s="169"/>
      <c r="V108" s="169"/>
      <c r="W108" s="169"/>
      <c r="X108" s="169"/>
      <c r="Y108" s="169"/>
      <c r="Z108" s="169"/>
      <c r="AA108" s="169"/>
      <c r="AB108" s="169"/>
      <c r="AC108" s="169"/>
      <c r="AD108" s="169"/>
      <c r="AE108" s="169"/>
    </row>
    <row r="109" spans="1:31" ht="5.0999999999999996" customHeight="1" x14ac:dyDescent="0.2">
      <c r="C109" s="13"/>
      <c r="D109" s="266"/>
      <c r="E109" s="267"/>
      <c r="F109" s="267"/>
      <c r="G109" s="267"/>
      <c r="H109" s="313"/>
      <c r="I109" s="267"/>
      <c r="J109" s="267"/>
      <c r="K109" s="267"/>
      <c r="L109" s="267"/>
      <c r="M109" s="267"/>
      <c r="N109" s="267"/>
      <c r="P109" s="134"/>
      <c r="Q109" s="134"/>
      <c r="R109" s="134"/>
      <c r="S109" s="134"/>
      <c r="T109" s="134"/>
    </row>
    <row r="110" spans="1:31" s="644" customFormat="1" ht="12.75" customHeight="1" x14ac:dyDescent="0.2">
      <c r="A110" s="19"/>
      <c r="B110" s="30"/>
      <c r="C110" s="30"/>
      <c r="D110" s="1042" t="str">
        <f>Translations!$B$245</f>
        <v>Моля, избройте тук всички основни етапи, като предоставите следната информация:</v>
      </c>
      <c r="E110" s="1043"/>
      <c r="F110" s="1043"/>
      <c r="G110" s="1043"/>
      <c r="H110" s="1043"/>
      <c r="I110" s="1043"/>
      <c r="J110" s="1043"/>
      <c r="K110" s="1043"/>
      <c r="L110" s="1043"/>
      <c r="M110" s="1043"/>
      <c r="N110" s="1043"/>
      <c r="O110" s="30"/>
      <c r="P110" s="16"/>
      <c r="Q110" s="351"/>
      <c r="R110" s="16"/>
      <c r="S110" s="16"/>
      <c r="T110" s="149"/>
      <c r="U110" s="149"/>
      <c r="V110" s="149"/>
      <c r="W110" s="166"/>
      <c r="X110" s="166"/>
      <c r="Y110" s="16"/>
      <c r="Z110" s="16"/>
      <c r="AA110" s="16"/>
      <c r="AB110" s="16"/>
      <c r="AC110" s="16"/>
      <c r="AD110" s="16"/>
      <c r="AE110" s="16"/>
    </row>
    <row r="111" spans="1:31" s="644" customFormat="1" ht="12.75" customHeight="1" x14ac:dyDescent="0.2">
      <c r="A111" s="19"/>
      <c r="B111" s="30"/>
      <c r="C111" s="30"/>
      <c r="D111" s="514" t="s">
        <v>747</v>
      </c>
      <c r="E111" s="1146" t="str">
        <f>Translations!$B$246</f>
        <v>годината, през която се планира да бъде достигнат етапът;</v>
      </c>
      <c r="F111" s="1146"/>
      <c r="G111" s="1146"/>
      <c r="H111" s="1146"/>
      <c r="I111" s="1146"/>
      <c r="J111" s="1146"/>
      <c r="K111" s="1146"/>
      <c r="L111" s="1146"/>
      <c r="M111" s="1146"/>
      <c r="N111" s="1146"/>
      <c r="O111" s="30"/>
      <c r="P111" s="16"/>
      <c r="Q111" s="351"/>
      <c r="R111" s="16"/>
      <c r="S111" s="16"/>
      <c r="T111" s="149"/>
      <c r="U111" s="149"/>
      <c r="V111" s="149"/>
      <c r="W111" s="166"/>
      <c r="X111" s="166"/>
      <c r="Y111" s="16"/>
      <c r="Z111" s="16"/>
      <c r="AA111" s="16"/>
      <c r="AB111" s="16"/>
      <c r="AC111" s="16"/>
      <c r="AD111" s="16"/>
      <c r="AE111" s="16"/>
    </row>
    <row r="112" spans="1:31" s="644" customFormat="1" ht="12.75" customHeight="1" x14ac:dyDescent="0.2">
      <c r="A112" s="19"/>
      <c r="B112" s="30"/>
      <c r="C112" s="30"/>
      <c r="D112" s="514" t="s">
        <v>747</v>
      </c>
      <c r="E112" s="1146" t="str">
        <f>Translations!$B$247</f>
        <v>подробно описание на всеки етап;</v>
      </c>
      <c r="F112" s="1146"/>
      <c r="G112" s="1146"/>
      <c r="H112" s="1146"/>
      <c r="I112" s="1146"/>
      <c r="J112" s="1146"/>
      <c r="K112" s="1146"/>
      <c r="L112" s="1146"/>
      <c r="M112" s="1146"/>
      <c r="N112" s="1146"/>
      <c r="O112" s="30"/>
      <c r="P112" s="16"/>
      <c r="Q112" s="351"/>
      <c r="R112" s="16"/>
      <c r="S112" s="16"/>
      <c r="T112" s="149"/>
      <c r="U112" s="149"/>
      <c r="V112" s="149"/>
      <c r="W112" s="166"/>
      <c r="X112" s="16"/>
      <c r="Y112" s="16"/>
      <c r="Z112" s="16"/>
      <c r="AA112" s="16"/>
      <c r="AB112" s="16"/>
      <c r="AC112" s="16"/>
      <c r="AD112" s="16"/>
      <c r="AE112" s="16"/>
    </row>
    <row r="113" spans="1:31" s="644" customFormat="1" ht="25.5" customHeight="1" x14ac:dyDescent="0.2">
      <c r="A113" s="19"/>
      <c r="B113" s="30"/>
      <c r="C113" s="30"/>
      <c r="D113" s="514" t="s">
        <v>747</v>
      </c>
      <c r="E113" s="1146" t="str">
        <f>Translations!$B$248</f>
        <v>съответната мярка за всеки етап. Моля, изберете ги от падащия списък или, когато е приложима повече от една мярка, въведете съответната информация под формата на "ME1, ME3" и т.н.</v>
      </c>
      <c r="F113" s="1146"/>
      <c r="G113" s="1146"/>
      <c r="H113" s="1146"/>
      <c r="I113" s="1146"/>
      <c r="J113" s="1146"/>
      <c r="K113" s="1146"/>
      <c r="L113" s="1146"/>
      <c r="M113" s="1146"/>
      <c r="N113" s="1146"/>
      <c r="O113" s="30"/>
      <c r="P113" s="16"/>
      <c r="Q113" s="351"/>
      <c r="R113" s="16"/>
      <c r="S113" s="16"/>
      <c r="T113" s="149"/>
      <c r="U113" s="149"/>
      <c r="V113" s="149"/>
      <c r="W113" s="166"/>
      <c r="X113" s="166"/>
      <c r="Y113" s="16"/>
      <c r="Z113" s="16"/>
      <c r="AA113" s="16"/>
      <c r="AB113" s="16"/>
      <c r="AC113" s="16"/>
      <c r="AD113" s="16"/>
      <c r="AE113" s="16"/>
    </row>
    <row r="114" spans="1:31" s="644" customFormat="1" ht="12.75" customHeight="1" x14ac:dyDescent="0.2">
      <c r="A114" s="19"/>
      <c r="B114" s="30"/>
      <c r="C114" s="30"/>
      <c r="D114" s="1042" t="str">
        <f>Translations!$B$205</f>
        <v>Възможно е да се позовете на прикачен файл с документ, ако описанието надхвърля предвиденото тук място (тогава, моля, посочете точното име на файла тук и в лист K_Comments).</v>
      </c>
      <c r="E114" s="1043"/>
      <c r="F114" s="1043"/>
      <c r="G114" s="1043"/>
      <c r="H114" s="1043"/>
      <c r="I114" s="1043"/>
      <c r="J114" s="1043"/>
      <c r="K114" s="1043"/>
      <c r="L114" s="1043"/>
      <c r="M114" s="1043"/>
      <c r="N114" s="1043"/>
      <c r="O114" s="30"/>
      <c r="P114" s="16"/>
      <c r="Q114" s="351"/>
      <c r="R114" s="16"/>
      <c r="S114" s="16"/>
      <c r="T114" s="149"/>
      <c r="U114" s="149"/>
      <c r="V114" s="149"/>
      <c r="W114" s="166"/>
      <c r="X114" s="166"/>
      <c r="Y114" s="16"/>
      <c r="Z114" s="16"/>
      <c r="AA114" s="16"/>
      <c r="AB114" s="16"/>
      <c r="AC114" s="16"/>
      <c r="AD114" s="16"/>
      <c r="AE114" s="16"/>
    </row>
    <row r="115" spans="1:31" ht="12.75" customHeight="1" x14ac:dyDescent="0.2">
      <c r="C115" s="13"/>
      <c r="D115" s="1042" t="str">
        <f>Translations!$B$249</f>
        <v>Основните етапи трябва да са съизмерими с целите, вписани в следващите листове.</v>
      </c>
      <c r="E115" s="1043"/>
      <c r="F115" s="1043"/>
      <c r="G115" s="1043"/>
      <c r="H115" s="1043"/>
      <c r="I115" s="1043"/>
      <c r="J115" s="1043"/>
      <c r="K115" s="1043"/>
      <c r="L115" s="1043"/>
      <c r="M115" s="1043"/>
      <c r="N115" s="1043"/>
      <c r="P115" s="16"/>
      <c r="Q115" s="134"/>
      <c r="R115" s="134"/>
      <c r="S115" s="134"/>
      <c r="T115" s="134"/>
    </row>
    <row r="116" spans="1:31" ht="5.0999999999999996" customHeight="1" x14ac:dyDescent="0.2">
      <c r="C116" s="13"/>
      <c r="D116" s="266"/>
      <c r="E116" s="267"/>
      <c r="F116" s="267"/>
      <c r="G116" s="267"/>
      <c r="H116" s="313"/>
      <c r="I116" s="267"/>
      <c r="J116" s="267"/>
      <c r="K116" s="267"/>
      <c r="L116" s="267"/>
      <c r="M116" s="267"/>
      <c r="N116" s="267"/>
      <c r="P116" s="134"/>
    </row>
    <row r="117" spans="1:31" ht="12.75" customHeight="1" x14ac:dyDescent="0.2">
      <c r="C117" s="13"/>
      <c r="D117" s="262" t="str">
        <f>Translations!$B$110</f>
        <v>Не.</v>
      </c>
      <c r="E117" s="750" t="str">
        <f>Translations!$B$189</f>
        <v>Период</v>
      </c>
      <c r="F117" s="1069" t="str">
        <f>Translations!$B$250</f>
        <v>Подробно описание на основните етапи</v>
      </c>
      <c r="G117" s="1071"/>
      <c r="H117" s="1071"/>
      <c r="I117" s="1071"/>
      <c r="J117" s="1071"/>
      <c r="K117" s="1071"/>
      <c r="L117" s="1070"/>
      <c r="M117" s="1171" t="str">
        <f>Translations!$B$251</f>
        <v>Мярка(и)</v>
      </c>
      <c r="N117" s="1172"/>
    </row>
    <row r="118" spans="1:31" ht="12.75" customHeight="1" x14ac:dyDescent="0.2">
      <c r="C118" s="13"/>
      <c r="D118" s="383" t="s">
        <v>664</v>
      </c>
      <c r="E118" s="626" t="str">
        <f>Translations!$B$192</f>
        <v>2031-2035</v>
      </c>
      <c r="F118" s="1175" t="str">
        <f>Translations!$B$252</f>
        <v>Вземане на окончателно инвестиционно решение (повече подробности вижте в отделен файл "CNP file.docx")</v>
      </c>
      <c r="G118" s="1176"/>
      <c r="H118" s="1176"/>
      <c r="I118" s="1176"/>
      <c r="J118" s="1176"/>
      <c r="K118" s="1176"/>
      <c r="L118" s="1177"/>
      <c r="M118" s="1181" t="str">
        <f>Translations!$B$253</f>
        <v>ME1: Нови електрически пещи</v>
      </c>
      <c r="N118" s="1182"/>
      <c r="Y118" s="134" t="str">
        <f>Translations!$B$195</f>
        <v>Диаграма на Гант</v>
      </c>
      <c r="AA118" s="134"/>
      <c r="AB118" s="134"/>
      <c r="AC118" s="134"/>
    </row>
    <row r="119" spans="1:31" ht="12.75" customHeight="1" x14ac:dyDescent="0.2">
      <c r="C119" s="13"/>
      <c r="D119" s="515" t="s">
        <v>693</v>
      </c>
      <c r="E119" s="627" t="str">
        <f>Translations!$B$192</f>
        <v>2031-2035</v>
      </c>
      <c r="F119" s="1183" t="str">
        <f>Translations!$B$254</f>
        <v>Демонтиране на стари пещи (повече подробности вижте в отделен файл "CNP file.docx")</v>
      </c>
      <c r="G119" s="1184"/>
      <c r="H119" s="1184"/>
      <c r="I119" s="1184"/>
      <c r="J119" s="1184"/>
      <c r="K119" s="1184"/>
      <c r="L119" s="1185"/>
      <c r="M119" s="1186" t="str">
        <f>Translations!$B$255</f>
        <v>ME1, ME3</v>
      </c>
      <c r="N119" s="1187"/>
      <c r="Q119" s="22" t="s">
        <v>787</v>
      </c>
      <c r="R119" s="270" t="s">
        <v>198</v>
      </c>
      <c r="S119" s="270" t="s">
        <v>788</v>
      </c>
      <c r="T119" s="22" t="s">
        <v>789</v>
      </c>
      <c r="U119" s="149"/>
      <c r="Y119" s="175" t="str">
        <f>Translations!$B$244</f>
        <v>Основни етапи</v>
      </c>
      <c r="Z119" s="419" t="str">
        <f>INDEX(EUconst_Periods,COLUMNS(Z119:$Z119))</f>
        <v>&lt;= 2025</v>
      </c>
      <c r="AA119" s="419" t="str">
        <f>INDEX(EUconst_Periods,COLUMNS($Z119:AA119))</f>
        <v>2026-2030</v>
      </c>
      <c r="AB119" s="419" t="str">
        <f>INDEX(EUconst_Periods,COLUMNS($Z119:AB119))</f>
        <v>2031-2035</v>
      </c>
      <c r="AC119" s="419" t="str">
        <f>INDEX(EUconst_Periods,COLUMNS($Z119:AC119))</f>
        <v>2036-2040</v>
      </c>
      <c r="AD119" s="419" t="str">
        <f>INDEX(EUconst_Periods,COLUMNS($Z119:AD119))</f>
        <v>2041-2045</v>
      </c>
      <c r="AE119" s="419" t="str">
        <f>INDEX(EUconst_Periods,COLUMNS($Z119:AE119))</f>
        <v>2046-2050</v>
      </c>
    </row>
    <row r="120" spans="1:31" ht="12.75" customHeight="1" x14ac:dyDescent="0.2">
      <c r="C120" s="13"/>
      <c r="D120" s="352" t="s">
        <v>549</v>
      </c>
      <c r="E120" s="461"/>
      <c r="F120" s="1059"/>
      <c r="G120" s="1190"/>
      <c r="H120" s="1190"/>
      <c r="I120" s="1190"/>
      <c r="J120" s="1190"/>
      <c r="K120" s="1190"/>
      <c r="L120" s="1060"/>
      <c r="M120" s="1173"/>
      <c r="N120" s="1174"/>
      <c r="P120" s="134"/>
      <c r="Q120" s="271" t="b">
        <f t="shared" ref="Q120:Q149" si="11">IF(ISBLANK(E120),FALSE,D120)</f>
        <v>0</v>
      </c>
      <c r="R120" s="205" t="str">
        <f>IF(Q120=FALSE,"",IF(ISBLANK(Q120),"",COUNTIF(Q$120:Q120,"*")))</f>
        <v/>
      </c>
      <c r="S120" s="288" t="str">
        <f>IFERROR(INDEX($Q$120:$Q$149,MATCH(ROWS($S$120:$S120),$R$120:$R$149,0)),Euconst_NA)</f>
        <v>N.A.</v>
      </c>
      <c r="T120" s="288" t="str">
        <f>IFERROR(INDEX($Q$120:$Q$149,MATCH(ROWS($T$120:$T120),$R$120:$R$149,0)) &amp;": "&amp; INDEX($F$120:$F$149,MATCH($S120,$D$120:$D$149,0)),Euconst_NA)</f>
        <v>N.A.</v>
      </c>
      <c r="U120" s="149"/>
      <c r="Y120" s="175" t="str">
        <f t="shared" ref="Y120:Y149" si="12">IF(T120=Euconst_NA,"",T120)</f>
        <v/>
      </c>
      <c r="Z120" s="419" t="str">
        <f t="shared" ref="Z120:AE149" si="13">IF($S120=Euconst_NA,"",IF(INDEX($E$120:$E$149,MATCH($S120,$D$120:$D$149,0))=Z$119,1,""))</f>
        <v/>
      </c>
      <c r="AA120" s="419" t="str">
        <f t="shared" si="13"/>
        <v/>
      </c>
      <c r="AB120" s="419" t="str">
        <f t="shared" si="13"/>
        <v/>
      </c>
      <c r="AC120" s="419" t="str">
        <f t="shared" si="13"/>
        <v/>
      </c>
      <c r="AD120" s="419" t="str">
        <f t="shared" si="13"/>
        <v/>
      </c>
      <c r="AE120" s="419" t="str">
        <f t="shared" si="13"/>
        <v/>
      </c>
    </row>
    <row r="121" spans="1:31" ht="12.75" customHeight="1" x14ac:dyDescent="0.2">
      <c r="C121" s="13"/>
      <c r="D121" s="347" t="s">
        <v>550</v>
      </c>
      <c r="E121" s="462"/>
      <c r="F121" s="1061"/>
      <c r="G121" s="1054"/>
      <c r="H121" s="1054"/>
      <c r="I121" s="1054"/>
      <c r="J121" s="1054"/>
      <c r="K121" s="1054"/>
      <c r="L121" s="1055"/>
      <c r="M121" s="1130"/>
      <c r="N121" s="1131"/>
      <c r="P121" s="134"/>
      <c r="Q121" s="271" t="b">
        <f t="shared" si="11"/>
        <v>0</v>
      </c>
      <c r="R121" s="205" t="str">
        <f>IF(Q121=FALSE,"",IF(ISBLANK(Q121),"",COUNTIF(Q$120:Q121,"*")))</f>
        <v/>
      </c>
      <c r="S121" s="288" t="str">
        <f>IFERROR(INDEX($Q$120:$Q$149,MATCH(ROWS($S$120:$S121),$R$120:$R$149,0)),Euconst_NA)</f>
        <v>N.A.</v>
      </c>
      <c r="T121" s="288" t="str">
        <f>IFERROR(INDEX($Q$120:$Q$149,MATCH(ROWS($T$120:$T121),$R$120:$R$149,0)) &amp;": "&amp; INDEX($F$120:$F$149,MATCH($S121,$D$120:$D$149,0)),Euconst_NA)</f>
        <v>N.A.</v>
      </c>
      <c r="U121" s="149"/>
      <c r="Y121" s="175" t="str">
        <f t="shared" si="12"/>
        <v/>
      </c>
      <c r="Z121" s="419" t="str">
        <f t="shared" si="13"/>
        <v/>
      </c>
      <c r="AA121" s="419" t="str">
        <f t="shared" si="13"/>
        <v/>
      </c>
      <c r="AB121" s="419" t="str">
        <f t="shared" si="13"/>
        <v/>
      </c>
      <c r="AC121" s="419" t="str">
        <f t="shared" si="13"/>
        <v/>
      </c>
      <c r="AD121" s="419" t="str">
        <f t="shared" si="13"/>
        <v/>
      </c>
      <c r="AE121" s="419" t="str">
        <f t="shared" si="13"/>
        <v/>
      </c>
    </row>
    <row r="122" spans="1:31" ht="12.75" customHeight="1" x14ac:dyDescent="0.2">
      <c r="C122" s="13"/>
      <c r="D122" s="347" t="s">
        <v>551</v>
      </c>
      <c r="E122" s="462"/>
      <c r="F122" s="1061"/>
      <c r="G122" s="1054"/>
      <c r="H122" s="1054"/>
      <c r="I122" s="1054"/>
      <c r="J122" s="1054"/>
      <c r="K122" s="1054"/>
      <c r="L122" s="1055"/>
      <c r="M122" s="1130"/>
      <c r="N122" s="1131"/>
      <c r="P122" s="134"/>
      <c r="Q122" s="271" t="b">
        <f t="shared" si="11"/>
        <v>0</v>
      </c>
      <c r="R122" s="205" t="str">
        <f>IF(Q122=FALSE,"",IF(ISBLANK(Q122),"",COUNTIF(Q$120:Q122,"*")))</f>
        <v/>
      </c>
      <c r="S122" s="288" t="str">
        <f>IFERROR(INDEX($Q$120:$Q$149,MATCH(ROWS($S$120:$S122),$R$120:$R$149,0)),Euconst_NA)</f>
        <v>N.A.</v>
      </c>
      <c r="T122" s="288" t="str">
        <f>IFERROR(INDEX($Q$120:$Q$149,MATCH(ROWS($T$120:$T122),$R$120:$R$149,0)) &amp;": "&amp; INDEX($F$120:$F$149,MATCH($S122,$D$120:$D$149,0)),Euconst_NA)</f>
        <v>N.A.</v>
      </c>
      <c r="U122" s="149"/>
      <c r="Y122" s="175" t="str">
        <f t="shared" si="12"/>
        <v/>
      </c>
      <c r="Z122" s="419" t="str">
        <f t="shared" si="13"/>
        <v/>
      </c>
      <c r="AA122" s="419" t="str">
        <f t="shared" si="13"/>
        <v/>
      </c>
      <c r="AB122" s="419" t="str">
        <f t="shared" si="13"/>
        <v/>
      </c>
      <c r="AC122" s="419" t="str">
        <f t="shared" si="13"/>
        <v/>
      </c>
      <c r="AD122" s="419" t="str">
        <f t="shared" si="13"/>
        <v/>
      </c>
      <c r="AE122" s="419" t="str">
        <f t="shared" si="13"/>
        <v/>
      </c>
    </row>
    <row r="123" spans="1:31" ht="12.75" customHeight="1" x14ac:dyDescent="0.2">
      <c r="C123" s="13"/>
      <c r="D123" s="347" t="s">
        <v>552</v>
      </c>
      <c r="E123" s="462"/>
      <c r="F123" s="1061"/>
      <c r="G123" s="1054"/>
      <c r="H123" s="1054"/>
      <c r="I123" s="1054"/>
      <c r="J123" s="1054"/>
      <c r="K123" s="1054"/>
      <c r="L123" s="1055"/>
      <c r="M123" s="1130"/>
      <c r="N123" s="1131"/>
      <c r="P123" s="134"/>
      <c r="Q123" s="271" t="b">
        <f t="shared" si="11"/>
        <v>0</v>
      </c>
      <c r="R123" s="205" t="str">
        <f>IF(Q123=FALSE,"",IF(ISBLANK(Q123),"",COUNTIF(Q$120:Q123,"*")))</f>
        <v/>
      </c>
      <c r="S123" s="288" t="str">
        <f>IFERROR(INDEX($Q$120:$Q$149,MATCH(ROWS($S$120:$S123),$R$120:$R$149,0)),Euconst_NA)</f>
        <v>N.A.</v>
      </c>
      <c r="T123" s="288" t="str">
        <f>IFERROR(INDEX($Q$120:$Q$149,MATCH(ROWS($T$120:$T123),$R$120:$R$149,0)) &amp;": "&amp; INDEX($F$120:$F$149,MATCH($S123,$D$120:$D$149,0)),Euconst_NA)</f>
        <v>N.A.</v>
      </c>
      <c r="U123" s="149"/>
      <c r="Y123" s="175" t="str">
        <f t="shared" si="12"/>
        <v/>
      </c>
      <c r="Z123" s="419" t="str">
        <f t="shared" si="13"/>
        <v/>
      </c>
      <c r="AA123" s="419" t="str">
        <f t="shared" si="13"/>
        <v/>
      </c>
      <c r="AB123" s="419" t="str">
        <f t="shared" si="13"/>
        <v/>
      </c>
      <c r="AC123" s="419" t="str">
        <f t="shared" si="13"/>
        <v/>
      </c>
      <c r="AD123" s="419" t="str">
        <f t="shared" si="13"/>
        <v/>
      </c>
      <c r="AE123" s="419" t="str">
        <f t="shared" si="13"/>
        <v/>
      </c>
    </row>
    <row r="124" spans="1:31" ht="12.75" customHeight="1" x14ac:dyDescent="0.2">
      <c r="C124" s="13"/>
      <c r="D124" s="347" t="s">
        <v>553</v>
      </c>
      <c r="E124" s="462"/>
      <c r="F124" s="1061"/>
      <c r="G124" s="1054"/>
      <c r="H124" s="1054"/>
      <c r="I124" s="1054"/>
      <c r="J124" s="1054"/>
      <c r="K124" s="1054"/>
      <c r="L124" s="1055"/>
      <c r="M124" s="1130"/>
      <c r="N124" s="1131"/>
      <c r="P124" s="134"/>
      <c r="Q124" s="271" t="b">
        <f t="shared" si="11"/>
        <v>0</v>
      </c>
      <c r="R124" s="205" t="str">
        <f>IF(Q124=FALSE,"",IF(ISBLANK(Q124),"",COUNTIF(Q$120:Q124,"*")))</f>
        <v/>
      </c>
      <c r="S124" s="288" t="str">
        <f>IFERROR(INDEX($Q$120:$Q$149,MATCH(ROWS($S$120:$S124),$R$120:$R$149,0)),Euconst_NA)</f>
        <v>N.A.</v>
      </c>
      <c r="T124" s="288" t="str">
        <f>IFERROR(INDEX($Q$120:$Q$149,MATCH(ROWS($T$120:$T124),$R$120:$R$149,0)) &amp;": "&amp; INDEX($F$120:$F$149,MATCH($S124,$D$120:$D$149,0)),Euconst_NA)</f>
        <v>N.A.</v>
      </c>
      <c r="U124" s="149"/>
      <c r="Y124" s="175" t="str">
        <f t="shared" si="12"/>
        <v/>
      </c>
      <c r="Z124" s="419" t="str">
        <f t="shared" si="13"/>
        <v/>
      </c>
      <c r="AA124" s="419" t="str">
        <f t="shared" si="13"/>
        <v/>
      </c>
      <c r="AB124" s="419" t="str">
        <f t="shared" si="13"/>
        <v/>
      </c>
      <c r="AC124" s="419" t="str">
        <f t="shared" si="13"/>
        <v/>
      </c>
      <c r="AD124" s="419" t="str">
        <f t="shared" si="13"/>
        <v/>
      </c>
      <c r="AE124" s="419" t="str">
        <f t="shared" si="13"/>
        <v/>
      </c>
    </row>
    <row r="125" spans="1:31" ht="12.75" customHeight="1" x14ac:dyDescent="0.2">
      <c r="C125" s="13"/>
      <c r="D125" s="347" t="s">
        <v>554</v>
      </c>
      <c r="E125" s="462"/>
      <c r="F125" s="1061"/>
      <c r="G125" s="1054"/>
      <c r="H125" s="1054"/>
      <c r="I125" s="1054"/>
      <c r="J125" s="1054"/>
      <c r="K125" s="1054"/>
      <c r="L125" s="1055"/>
      <c r="M125" s="1130"/>
      <c r="N125" s="1131"/>
      <c r="P125" s="134"/>
      <c r="Q125" s="271" t="b">
        <f t="shared" si="11"/>
        <v>0</v>
      </c>
      <c r="R125" s="205" t="str">
        <f>IF(Q125=FALSE,"",IF(ISBLANK(Q125),"",COUNTIF(Q$120:Q125,"*")))</f>
        <v/>
      </c>
      <c r="S125" s="288" t="str">
        <f>IFERROR(INDEX($Q$120:$Q$149,MATCH(ROWS($S$120:$S125),$R$120:$R$149,0)),Euconst_NA)</f>
        <v>N.A.</v>
      </c>
      <c r="T125" s="288" t="str">
        <f>IFERROR(INDEX($Q$120:$Q$149,MATCH(ROWS($T$120:$T125),$R$120:$R$149,0)) &amp;": "&amp; INDEX($F$120:$F$149,MATCH($S125,$D$120:$D$149,0)),Euconst_NA)</f>
        <v>N.A.</v>
      </c>
      <c r="U125" s="149"/>
      <c r="Y125" s="175" t="str">
        <f t="shared" si="12"/>
        <v/>
      </c>
      <c r="Z125" s="419" t="str">
        <f t="shared" si="13"/>
        <v/>
      </c>
      <c r="AA125" s="419" t="str">
        <f t="shared" si="13"/>
        <v/>
      </c>
      <c r="AB125" s="419" t="str">
        <f t="shared" si="13"/>
        <v/>
      </c>
      <c r="AC125" s="419" t="str">
        <f t="shared" si="13"/>
        <v/>
      </c>
      <c r="AD125" s="419" t="str">
        <f t="shared" si="13"/>
        <v/>
      </c>
      <c r="AE125" s="419" t="str">
        <f t="shared" si="13"/>
        <v/>
      </c>
    </row>
    <row r="126" spans="1:31" ht="12.75" customHeight="1" x14ac:dyDescent="0.2">
      <c r="C126" s="13"/>
      <c r="D126" s="347" t="s">
        <v>555</v>
      </c>
      <c r="E126" s="462"/>
      <c r="F126" s="1061"/>
      <c r="G126" s="1054"/>
      <c r="H126" s="1054"/>
      <c r="I126" s="1054"/>
      <c r="J126" s="1054"/>
      <c r="K126" s="1054"/>
      <c r="L126" s="1055"/>
      <c r="M126" s="1130"/>
      <c r="N126" s="1131"/>
      <c r="P126" s="134"/>
      <c r="Q126" s="271" t="b">
        <f t="shared" si="11"/>
        <v>0</v>
      </c>
      <c r="R126" s="205" t="str">
        <f>IF(Q126=FALSE,"",IF(ISBLANK(Q126),"",COUNTIF(Q$120:Q126,"*")))</f>
        <v/>
      </c>
      <c r="S126" s="288" t="str">
        <f>IFERROR(INDEX($Q$120:$Q$149,MATCH(ROWS($S$120:$S126),$R$120:$R$149,0)),Euconst_NA)</f>
        <v>N.A.</v>
      </c>
      <c r="T126" s="288" t="str">
        <f>IFERROR(INDEX($Q$120:$Q$149,MATCH(ROWS($T$120:$T126),$R$120:$R$149,0)) &amp;": "&amp; INDEX($F$120:$F$149,MATCH($S126,$D$120:$D$149,0)),Euconst_NA)</f>
        <v>N.A.</v>
      </c>
      <c r="U126" s="149"/>
      <c r="Y126" s="175" t="str">
        <f t="shared" si="12"/>
        <v/>
      </c>
      <c r="Z126" s="419" t="str">
        <f t="shared" si="13"/>
        <v/>
      </c>
      <c r="AA126" s="419" t="str">
        <f t="shared" si="13"/>
        <v/>
      </c>
      <c r="AB126" s="419" t="str">
        <f t="shared" si="13"/>
        <v/>
      </c>
      <c r="AC126" s="419" t="str">
        <f t="shared" si="13"/>
        <v/>
      </c>
      <c r="AD126" s="419" t="str">
        <f t="shared" si="13"/>
        <v/>
      </c>
      <c r="AE126" s="419" t="str">
        <f t="shared" si="13"/>
        <v/>
      </c>
    </row>
    <row r="127" spans="1:31" ht="12.75" customHeight="1" x14ac:dyDescent="0.2">
      <c r="C127" s="13"/>
      <c r="D127" s="347" t="s">
        <v>556</v>
      </c>
      <c r="E127" s="462"/>
      <c r="F127" s="1061"/>
      <c r="G127" s="1054"/>
      <c r="H127" s="1054"/>
      <c r="I127" s="1054"/>
      <c r="J127" s="1054"/>
      <c r="K127" s="1054"/>
      <c r="L127" s="1055"/>
      <c r="M127" s="1130"/>
      <c r="N127" s="1131"/>
      <c r="P127" s="134"/>
      <c r="Q127" s="271" t="b">
        <f t="shared" si="11"/>
        <v>0</v>
      </c>
      <c r="R127" s="205" t="str">
        <f>IF(Q127=FALSE,"",IF(ISBLANK(Q127),"",COUNTIF(Q$120:Q127,"*")))</f>
        <v/>
      </c>
      <c r="S127" s="288" t="str">
        <f>IFERROR(INDEX($Q$120:$Q$149,MATCH(ROWS($S$120:$S127),$R$120:$R$149,0)),Euconst_NA)</f>
        <v>N.A.</v>
      </c>
      <c r="T127" s="288" t="str">
        <f>IFERROR(INDEX($Q$120:$Q$149,MATCH(ROWS($T$120:$T127),$R$120:$R$149,0)) &amp;": "&amp; INDEX($F$120:$F$149,MATCH($S127,$D$120:$D$149,0)),Euconst_NA)</f>
        <v>N.A.</v>
      </c>
      <c r="U127" s="149"/>
      <c r="Y127" s="175" t="str">
        <f t="shared" si="12"/>
        <v/>
      </c>
      <c r="Z127" s="419" t="str">
        <f t="shared" si="13"/>
        <v/>
      </c>
      <c r="AA127" s="419" t="str">
        <f t="shared" si="13"/>
        <v/>
      </c>
      <c r="AB127" s="419" t="str">
        <f t="shared" si="13"/>
        <v/>
      </c>
      <c r="AC127" s="419" t="str">
        <f t="shared" si="13"/>
        <v/>
      </c>
      <c r="AD127" s="419" t="str">
        <f t="shared" si="13"/>
        <v/>
      </c>
      <c r="AE127" s="419" t="str">
        <f t="shared" si="13"/>
        <v/>
      </c>
    </row>
    <row r="128" spans="1:31" ht="12.75" customHeight="1" x14ac:dyDescent="0.2">
      <c r="C128" s="13"/>
      <c r="D128" s="347" t="s">
        <v>557</v>
      </c>
      <c r="E128" s="471"/>
      <c r="F128" s="1061"/>
      <c r="G128" s="1054"/>
      <c r="H128" s="1054"/>
      <c r="I128" s="1054"/>
      <c r="J128" s="1054"/>
      <c r="K128" s="1054"/>
      <c r="L128" s="1055"/>
      <c r="M128" s="1130"/>
      <c r="N128" s="1131"/>
      <c r="P128" s="134"/>
      <c r="Q128" s="271" t="b">
        <f t="shared" si="11"/>
        <v>0</v>
      </c>
      <c r="R128" s="205" t="str">
        <f>IF(Q128=FALSE,"",IF(ISBLANK(Q128),"",COUNTIF(Q$120:Q128,"*")))</f>
        <v/>
      </c>
      <c r="S128" s="288" t="str">
        <f>IFERROR(INDEX($Q$120:$Q$149,MATCH(ROWS($S$120:$S128),$R$120:$R$149,0)),Euconst_NA)</f>
        <v>N.A.</v>
      </c>
      <c r="T128" s="288" t="str">
        <f>IFERROR(INDEX($Q$120:$Q$149,MATCH(ROWS($T$120:$T128),$R$120:$R$149,0)) &amp;": "&amp; INDEX($F$120:$F$149,MATCH($S128,$D$120:$D$149,0)),Euconst_NA)</f>
        <v>N.A.</v>
      </c>
      <c r="U128" s="149"/>
      <c r="Y128" s="175" t="str">
        <f t="shared" si="12"/>
        <v/>
      </c>
      <c r="Z128" s="419" t="str">
        <f t="shared" si="13"/>
        <v/>
      </c>
      <c r="AA128" s="419" t="str">
        <f t="shared" si="13"/>
        <v/>
      </c>
      <c r="AB128" s="419" t="str">
        <f t="shared" si="13"/>
        <v/>
      </c>
      <c r="AC128" s="419" t="str">
        <f t="shared" si="13"/>
        <v/>
      </c>
      <c r="AD128" s="419" t="str">
        <f t="shared" si="13"/>
        <v/>
      </c>
      <c r="AE128" s="419" t="str">
        <f t="shared" si="13"/>
        <v/>
      </c>
    </row>
    <row r="129" spans="3:31" ht="12.75" customHeight="1" x14ac:dyDescent="0.2">
      <c r="C129" s="13"/>
      <c r="D129" s="347" t="s">
        <v>558</v>
      </c>
      <c r="E129" s="462"/>
      <c r="F129" s="1061"/>
      <c r="G129" s="1054"/>
      <c r="H129" s="1054"/>
      <c r="I129" s="1054"/>
      <c r="J129" s="1054"/>
      <c r="K129" s="1054"/>
      <c r="L129" s="1055"/>
      <c r="M129" s="1130"/>
      <c r="N129" s="1131"/>
      <c r="P129" s="134"/>
      <c r="Q129" s="271" t="b">
        <f t="shared" si="11"/>
        <v>0</v>
      </c>
      <c r="R129" s="205" t="str">
        <f>IF(Q129=FALSE,"",IF(ISBLANK(Q129),"",COUNTIF(Q$120:Q129,"*")))</f>
        <v/>
      </c>
      <c r="S129" s="288" t="str">
        <f>IFERROR(INDEX($Q$120:$Q$149,MATCH(ROWS($S$120:$S129),$R$120:$R$149,0)),Euconst_NA)</f>
        <v>N.A.</v>
      </c>
      <c r="T129" s="288" t="str">
        <f>IFERROR(INDEX($Q$120:$Q$149,MATCH(ROWS($T$120:$T129),$R$120:$R$149,0)) &amp;": "&amp; INDEX($F$120:$F$149,MATCH($S129,$D$120:$D$149,0)),Euconst_NA)</f>
        <v>N.A.</v>
      </c>
      <c r="U129" s="149"/>
      <c r="Y129" s="175" t="str">
        <f t="shared" si="12"/>
        <v/>
      </c>
      <c r="Z129" s="419" t="str">
        <f t="shared" si="13"/>
        <v/>
      </c>
      <c r="AA129" s="419" t="str">
        <f t="shared" si="13"/>
        <v/>
      </c>
      <c r="AB129" s="419" t="str">
        <f t="shared" si="13"/>
        <v/>
      </c>
      <c r="AC129" s="419" t="str">
        <f t="shared" si="13"/>
        <v/>
      </c>
      <c r="AD129" s="419" t="str">
        <f t="shared" si="13"/>
        <v/>
      </c>
      <c r="AE129" s="419" t="str">
        <f t="shared" si="13"/>
        <v/>
      </c>
    </row>
    <row r="130" spans="3:31" ht="12.75" customHeight="1" x14ac:dyDescent="0.2">
      <c r="C130" s="13"/>
      <c r="D130" s="347" t="s">
        <v>902</v>
      </c>
      <c r="E130" s="462"/>
      <c r="F130" s="1061"/>
      <c r="G130" s="1054"/>
      <c r="H130" s="1054"/>
      <c r="I130" s="1054"/>
      <c r="J130" s="1054"/>
      <c r="K130" s="1054"/>
      <c r="L130" s="1055"/>
      <c r="M130" s="1130"/>
      <c r="N130" s="1131"/>
      <c r="P130" s="134"/>
      <c r="Q130" s="271" t="b">
        <f t="shared" si="11"/>
        <v>0</v>
      </c>
      <c r="R130" s="205" t="str">
        <f>IF(Q130=FALSE,"",IF(ISBLANK(Q130),"",COUNTIF(Q$120:Q130,"*")))</f>
        <v/>
      </c>
      <c r="S130" s="288" t="str">
        <f>IFERROR(INDEX($Q$120:$Q$149,MATCH(ROWS($S$120:$S130),$R$120:$R$149,0)),Euconst_NA)</f>
        <v>N.A.</v>
      </c>
      <c r="T130" s="288" t="str">
        <f>IFERROR(INDEX($Q$120:$Q$149,MATCH(ROWS($T$120:$T130),$R$120:$R$149,0)) &amp;": "&amp; INDEX($F$120:$F$149,MATCH($S130,$D$120:$D$149,0)),Euconst_NA)</f>
        <v>N.A.</v>
      </c>
      <c r="U130" s="149"/>
      <c r="Y130" s="175" t="str">
        <f t="shared" si="12"/>
        <v/>
      </c>
      <c r="Z130" s="419" t="str">
        <f t="shared" si="13"/>
        <v/>
      </c>
      <c r="AA130" s="419" t="str">
        <f t="shared" si="13"/>
        <v/>
      </c>
      <c r="AB130" s="419" t="str">
        <f t="shared" si="13"/>
        <v/>
      </c>
      <c r="AC130" s="419" t="str">
        <f t="shared" si="13"/>
        <v/>
      </c>
      <c r="AD130" s="419" t="str">
        <f t="shared" si="13"/>
        <v/>
      </c>
      <c r="AE130" s="419" t="str">
        <f t="shared" si="13"/>
        <v/>
      </c>
    </row>
    <row r="131" spans="3:31" ht="12.75" customHeight="1" x14ac:dyDescent="0.2">
      <c r="C131" s="13"/>
      <c r="D131" s="347" t="s">
        <v>903</v>
      </c>
      <c r="E131" s="462"/>
      <c r="F131" s="1061"/>
      <c r="G131" s="1054"/>
      <c r="H131" s="1054"/>
      <c r="I131" s="1054"/>
      <c r="J131" s="1054"/>
      <c r="K131" s="1054"/>
      <c r="L131" s="1055"/>
      <c r="M131" s="1130"/>
      <c r="N131" s="1131"/>
      <c r="P131" s="134"/>
      <c r="Q131" s="271" t="b">
        <f t="shared" si="11"/>
        <v>0</v>
      </c>
      <c r="R131" s="205" t="str">
        <f>IF(Q131=FALSE,"",IF(ISBLANK(Q131),"",COUNTIF(Q$120:Q131,"*")))</f>
        <v/>
      </c>
      <c r="S131" s="288" t="str">
        <f>IFERROR(INDEX($Q$120:$Q$149,MATCH(ROWS($S$120:$S131),$R$120:$R$149,0)),Euconst_NA)</f>
        <v>N.A.</v>
      </c>
      <c r="T131" s="288" t="str">
        <f>IFERROR(INDEX($Q$120:$Q$149,MATCH(ROWS($T$120:$T131),$R$120:$R$149,0)) &amp;": "&amp; INDEX($F$120:$F$149,MATCH($S131,$D$120:$D$149,0)),Euconst_NA)</f>
        <v>N.A.</v>
      </c>
      <c r="U131" s="149"/>
      <c r="Y131" s="175" t="str">
        <f t="shared" si="12"/>
        <v/>
      </c>
      <c r="Z131" s="419" t="str">
        <f t="shared" si="13"/>
        <v/>
      </c>
      <c r="AA131" s="419" t="str">
        <f t="shared" si="13"/>
        <v/>
      </c>
      <c r="AB131" s="419" t="str">
        <f t="shared" si="13"/>
        <v/>
      </c>
      <c r="AC131" s="419" t="str">
        <f t="shared" si="13"/>
        <v/>
      </c>
      <c r="AD131" s="419" t="str">
        <f t="shared" si="13"/>
        <v/>
      </c>
      <c r="AE131" s="419" t="str">
        <f t="shared" si="13"/>
        <v/>
      </c>
    </row>
    <row r="132" spans="3:31" ht="12.75" customHeight="1" x14ac:dyDescent="0.2">
      <c r="C132" s="13"/>
      <c r="D132" s="347" t="s">
        <v>904</v>
      </c>
      <c r="E132" s="462"/>
      <c r="F132" s="1061"/>
      <c r="G132" s="1054"/>
      <c r="H132" s="1054"/>
      <c r="I132" s="1054"/>
      <c r="J132" s="1054"/>
      <c r="K132" s="1054"/>
      <c r="L132" s="1055"/>
      <c r="M132" s="1130"/>
      <c r="N132" s="1131"/>
      <c r="P132" s="134"/>
      <c r="Q132" s="271" t="b">
        <f t="shared" si="11"/>
        <v>0</v>
      </c>
      <c r="R132" s="205" t="str">
        <f>IF(Q132=FALSE,"",IF(ISBLANK(Q132),"",COUNTIF(Q$120:Q132,"*")))</f>
        <v/>
      </c>
      <c r="S132" s="288" t="str">
        <f>IFERROR(INDEX($Q$120:$Q$149,MATCH(ROWS($S$120:$S132),$R$120:$R$149,0)),Euconst_NA)</f>
        <v>N.A.</v>
      </c>
      <c r="T132" s="288" t="str">
        <f>IFERROR(INDEX($Q$120:$Q$149,MATCH(ROWS($T$120:$T132),$R$120:$R$149,0)) &amp;": "&amp; INDEX($F$120:$F$149,MATCH($S132,$D$120:$D$149,0)),Euconst_NA)</f>
        <v>N.A.</v>
      </c>
      <c r="U132" s="149"/>
      <c r="Y132" s="175" t="str">
        <f t="shared" si="12"/>
        <v/>
      </c>
      <c r="Z132" s="419" t="str">
        <f t="shared" si="13"/>
        <v/>
      </c>
      <c r="AA132" s="419" t="str">
        <f t="shared" si="13"/>
        <v/>
      </c>
      <c r="AB132" s="419" t="str">
        <f t="shared" si="13"/>
        <v/>
      </c>
      <c r="AC132" s="419" t="str">
        <f t="shared" si="13"/>
        <v/>
      </c>
      <c r="AD132" s="419" t="str">
        <f t="shared" si="13"/>
        <v/>
      </c>
      <c r="AE132" s="419" t="str">
        <f t="shared" si="13"/>
        <v/>
      </c>
    </row>
    <row r="133" spans="3:31" ht="12.75" customHeight="1" x14ac:dyDescent="0.2">
      <c r="C133" s="13"/>
      <c r="D133" s="347" t="s">
        <v>905</v>
      </c>
      <c r="E133" s="462"/>
      <c r="F133" s="1061"/>
      <c r="G133" s="1054"/>
      <c r="H133" s="1054"/>
      <c r="I133" s="1054"/>
      <c r="J133" s="1054"/>
      <c r="K133" s="1054"/>
      <c r="L133" s="1055"/>
      <c r="M133" s="1130"/>
      <c r="N133" s="1131"/>
      <c r="P133" s="134"/>
      <c r="Q133" s="271" t="b">
        <f t="shared" si="11"/>
        <v>0</v>
      </c>
      <c r="R133" s="205" t="str">
        <f>IF(Q133=FALSE,"",IF(ISBLANK(Q133),"",COUNTIF(Q$120:Q133,"*")))</f>
        <v/>
      </c>
      <c r="S133" s="288" t="str">
        <f>IFERROR(INDEX($Q$120:$Q$149,MATCH(ROWS($S$120:$S133),$R$120:$R$149,0)),Euconst_NA)</f>
        <v>N.A.</v>
      </c>
      <c r="T133" s="288" t="str">
        <f>IFERROR(INDEX($Q$120:$Q$149,MATCH(ROWS($T$120:$T133),$R$120:$R$149,0)) &amp;": "&amp; INDEX($F$120:$F$149,MATCH($S133,$D$120:$D$149,0)),Euconst_NA)</f>
        <v>N.A.</v>
      </c>
      <c r="U133" s="149"/>
      <c r="Y133" s="175" t="str">
        <f t="shared" si="12"/>
        <v/>
      </c>
      <c r="Z133" s="419" t="str">
        <f t="shared" si="13"/>
        <v/>
      </c>
      <c r="AA133" s="419" t="str">
        <f t="shared" si="13"/>
        <v/>
      </c>
      <c r="AB133" s="419" t="str">
        <f t="shared" si="13"/>
        <v/>
      </c>
      <c r="AC133" s="419" t="str">
        <f t="shared" si="13"/>
        <v/>
      </c>
      <c r="AD133" s="419" t="str">
        <f t="shared" si="13"/>
        <v/>
      </c>
      <c r="AE133" s="419" t="str">
        <f t="shared" si="13"/>
        <v/>
      </c>
    </row>
    <row r="134" spans="3:31" ht="12.75" customHeight="1" x14ac:dyDescent="0.2">
      <c r="C134" s="13"/>
      <c r="D134" s="347" t="s">
        <v>906</v>
      </c>
      <c r="E134" s="462"/>
      <c r="F134" s="1061"/>
      <c r="G134" s="1054"/>
      <c r="H134" s="1054"/>
      <c r="I134" s="1054"/>
      <c r="J134" s="1054"/>
      <c r="K134" s="1054"/>
      <c r="L134" s="1055"/>
      <c r="M134" s="1130"/>
      <c r="N134" s="1131"/>
      <c r="P134" s="134"/>
      <c r="Q134" s="271" t="b">
        <f t="shared" si="11"/>
        <v>0</v>
      </c>
      <c r="R134" s="205" t="str">
        <f>IF(Q134=FALSE,"",IF(ISBLANK(Q134),"",COUNTIF(Q$120:Q134,"*")))</f>
        <v/>
      </c>
      <c r="S134" s="288" t="str">
        <f>IFERROR(INDEX($Q$120:$Q$149,MATCH(ROWS($S$120:$S134),$R$120:$R$149,0)),Euconst_NA)</f>
        <v>N.A.</v>
      </c>
      <c r="T134" s="288" t="str">
        <f>IFERROR(INDEX($Q$120:$Q$149,MATCH(ROWS($T$120:$T134),$R$120:$R$149,0)) &amp;": "&amp; INDEX($F$120:$F$149,MATCH($S134,$D$120:$D$149,0)),Euconst_NA)</f>
        <v>N.A.</v>
      </c>
      <c r="U134" s="149"/>
      <c r="Y134" s="175" t="str">
        <f t="shared" si="12"/>
        <v/>
      </c>
      <c r="Z134" s="419" t="str">
        <f t="shared" si="13"/>
        <v/>
      </c>
      <c r="AA134" s="419" t="str">
        <f t="shared" si="13"/>
        <v/>
      </c>
      <c r="AB134" s="419" t="str">
        <f t="shared" si="13"/>
        <v/>
      </c>
      <c r="AC134" s="419" t="str">
        <f t="shared" si="13"/>
        <v/>
      </c>
      <c r="AD134" s="419" t="str">
        <f t="shared" si="13"/>
        <v/>
      </c>
      <c r="AE134" s="419" t="str">
        <f t="shared" si="13"/>
        <v/>
      </c>
    </row>
    <row r="135" spans="3:31" ht="12.75" customHeight="1" x14ac:dyDescent="0.2">
      <c r="C135" s="13"/>
      <c r="D135" s="347" t="s">
        <v>907</v>
      </c>
      <c r="E135" s="462"/>
      <c r="F135" s="1061"/>
      <c r="G135" s="1054"/>
      <c r="H135" s="1054"/>
      <c r="I135" s="1054"/>
      <c r="J135" s="1054"/>
      <c r="K135" s="1054"/>
      <c r="L135" s="1055"/>
      <c r="M135" s="1130"/>
      <c r="N135" s="1131"/>
      <c r="P135" s="134"/>
      <c r="Q135" s="271" t="b">
        <f t="shared" si="11"/>
        <v>0</v>
      </c>
      <c r="R135" s="205" t="str">
        <f>IF(Q135=FALSE,"",IF(ISBLANK(Q135),"",COUNTIF(Q$120:Q135,"*")))</f>
        <v/>
      </c>
      <c r="S135" s="288" t="str">
        <f>IFERROR(INDEX($Q$120:$Q$149,MATCH(ROWS($S$120:$S135),$R$120:$R$149,0)),Euconst_NA)</f>
        <v>N.A.</v>
      </c>
      <c r="T135" s="288" t="str">
        <f>IFERROR(INDEX($Q$120:$Q$149,MATCH(ROWS($T$120:$T135),$R$120:$R$149,0)) &amp;": "&amp; INDEX($F$120:$F$149,MATCH($S135,$D$120:$D$149,0)),Euconst_NA)</f>
        <v>N.A.</v>
      </c>
      <c r="U135" s="149"/>
      <c r="Y135" s="175" t="str">
        <f t="shared" si="12"/>
        <v/>
      </c>
      <c r="Z135" s="419" t="str">
        <f t="shared" si="13"/>
        <v/>
      </c>
      <c r="AA135" s="419" t="str">
        <f t="shared" si="13"/>
        <v/>
      </c>
      <c r="AB135" s="419" t="str">
        <f t="shared" si="13"/>
        <v/>
      </c>
      <c r="AC135" s="419" t="str">
        <f t="shared" si="13"/>
        <v/>
      </c>
      <c r="AD135" s="419" t="str">
        <f t="shared" si="13"/>
        <v/>
      </c>
      <c r="AE135" s="419" t="str">
        <f t="shared" si="13"/>
        <v/>
      </c>
    </row>
    <row r="136" spans="3:31" ht="12.75" customHeight="1" x14ac:dyDescent="0.2">
      <c r="C136" s="13"/>
      <c r="D136" s="347" t="s">
        <v>908</v>
      </c>
      <c r="E136" s="462"/>
      <c r="F136" s="1061"/>
      <c r="G136" s="1054"/>
      <c r="H136" s="1054"/>
      <c r="I136" s="1054"/>
      <c r="J136" s="1054"/>
      <c r="K136" s="1054"/>
      <c r="L136" s="1055"/>
      <c r="M136" s="1130"/>
      <c r="N136" s="1131"/>
      <c r="P136" s="134"/>
      <c r="Q136" s="271" t="b">
        <f t="shared" si="11"/>
        <v>0</v>
      </c>
      <c r="R136" s="205" t="str">
        <f>IF(Q136=FALSE,"",IF(ISBLANK(Q136),"",COUNTIF(Q$120:Q136,"*")))</f>
        <v/>
      </c>
      <c r="S136" s="288" t="str">
        <f>IFERROR(INDEX($Q$120:$Q$149,MATCH(ROWS($S$120:$S136),$R$120:$R$149,0)),Euconst_NA)</f>
        <v>N.A.</v>
      </c>
      <c r="T136" s="288" t="str">
        <f>IFERROR(INDEX($Q$120:$Q$149,MATCH(ROWS($T$120:$T136),$R$120:$R$149,0)) &amp;": "&amp; INDEX($F$120:$F$149,MATCH($S136,$D$120:$D$149,0)),Euconst_NA)</f>
        <v>N.A.</v>
      </c>
      <c r="U136" s="149"/>
      <c r="Y136" s="175" t="str">
        <f t="shared" si="12"/>
        <v/>
      </c>
      <c r="Z136" s="419" t="str">
        <f t="shared" si="13"/>
        <v/>
      </c>
      <c r="AA136" s="419" t="str">
        <f t="shared" si="13"/>
        <v/>
      </c>
      <c r="AB136" s="419" t="str">
        <f t="shared" si="13"/>
        <v/>
      </c>
      <c r="AC136" s="419" t="str">
        <f t="shared" si="13"/>
        <v/>
      </c>
      <c r="AD136" s="419" t="str">
        <f t="shared" si="13"/>
        <v/>
      </c>
      <c r="AE136" s="419" t="str">
        <f t="shared" si="13"/>
        <v/>
      </c>
    </row>
    <row r="137" spans="3:31" ht="12.75" customHeight="1" x14ac:dyDescent="0.2">
      <c r="C137" s="13"/>
      <c r="D137" s="347" t="s">
        <v>909</v>
      </c>
      <c r="E137" s="462"/>
      <c r="F137" s="1061"/>
      <c r="G137" s="1054"/>
      <c r="H137" s="1054"/>
      <c r="I137" s="1054"/>
      <c r="J137" s="1054"/>
      <c r="K137" s="1054"/>
      <c r="L137" s="1055"/>
      <c r="M137" s="1130"/>
      <c r="N137" s="1131"/>
      <c r="P137" s="134"/>
      <c r="Q137" s="271" t="b">
        <f t="shared" si="11"/>
        <v>0</v>
      </c>
      <c r="R137" s="205" t="str">
        <f>IF(Q137=FALSE,"",IF(ISBLANK(Q137),"",COUNTIF(Q$120:Q137,"*")))</f>
        <v/>
      </c>
      <c r="S137" s="288" t="str">
        <f>IFERROR(INDEX($Q$120:$Q$149,MATCH(ROWS($S$120:$S137),$R$120:$R$149,0)),Euconst_NA)</f>
        <v>N.A.</v>
      </c>
      <c r="T137" s="288" t="str">
        <f>IFERROR(INDEX($Q$120:$Q$149,MATCH(ROWS($T$120:$T137),$R$120:$R$149,0)) &amp;": "&amp; INDEX($F$120:$F$149,MATCH($S137,$D$120:$D$149,0)),Euconst_NA)</f>
        <v>N.A.</v>
      </c>
      <c r="U137" s="149"/>
      <c r="Y137" s="175" t="str">
        <f t="shared" si="12"/>
        <v/>
      </c>
      <c r="Z137" s="419" t="str">
        <f t="shared" si="13"/>
        <v/>
      </c>
      <c r="AA137" s="419" t="str">
        <f t="shared" si="13"/>
        <v/>
      </c>
      <c r="AB137" s="419" t="str">
        <f t="shared" si="13"/>
        <v/>
      </c>
      <c r="AC137" s="419" t="str">
        <f t="shared" si="13"/>
        <v/>
      </c>
      <c r="AD137" s="419" t="str">
        <f t="shared" si="13"/>
        <v/>
      </c>
      <c r="AE137" s="419" t="str">
        <f t="shared" si="13"/>
        <v/>
      </c>
    </row>
    <row r="138" spans="3:31" ht="12.75" customHeight="1" x14ac:dyDescent="0.2">
      <c r="C138" s="13"/>
      <c r="D138" s="347" t="s">
        <v>910</v>
      </c>
      <c r="E138" s="462"/>
      <c r="F138" s="1061"/>
      <c r="G138" s="1054"/>
      <c r="H138" s="1054"/>
      <c r="I138" s="1054"/>
      <c r="J138" s="1054"/>
      <c r="K138" s="1054"/>
      <c r="L138" s="1055"/>
      <c r="M138" s="1130"/>
      <c r="N138" s="1131"/>
      <c r="P138" s="134"/>
      <c r="Q138" s="271" t="b">
        <f t="shared" si="11"/>
        <v>0</v>
      </c>
      <c r="R138" s="205" t="str">
        <f>IF(Q138=FALSE,"",IF(ISBLANK(Q138),"",COUNTIF(Q$120:Q138,"*")))</f>
        <v/>
      </c>
      <c r="S138" s="288" t="str">
        <f>IFERROR(INDEX($Q$120:$Q$149,MATCH(ROWS($S$120:$S138),$R$120:$R$149,0)),Euconst_NA)</f>
        <v>N.A.</v>
      </c>
      <c r="T138" s="288" t="str">
        <f>IFERROR(INDEX($Q$120:$Q$149,MATCH(ROWS($T$120:$T138),$R$120:$R$149,0)) &amp;": "&amp; INDEX($F$120:$F$149,MATCH($S138,$D$120:$D$149,0)),Euconst_NA)</f>
        <v>N.A.</v>
      </c>
      <c r="U138" s="149"/>
      <c r="Y138" s="175" t="str">
        <f t="shared" si="12"/>
        <v/>
      </c>
      <c r="Z138" s="419" t="str">
        <f t="shared" si="13"/>
        <v/>
      </c>
      <c r="AA138" s="419" t="str">
        <f t="shared" si="13"/>
        <v/>
      </c>
      <c r="AB138" s="419" t="str">
        <f t="shared" si="13"/>
        <v/>
      </c>
      <c r="AC138" s="419" t="str">
        <f t="shared" si="13"/>
        <v/>
      </c>
      <c r="AD138" s="419" t="str">
        <f t="shared" si="13"/>
        <v/>
      </c>
      <c r="AE138" s="419" t="str">
        <f t="shared" si="13"/>
        <v/>
      </c>
    </row>
    <row r="139" spans="3:31" ht="12.75" customHeight="1" x14ac:dyDescent="0.2">
      <c r="C139" s="13"/>
      <c r="D139" s="347" t="s">
        <v>911</v>
      </c>
      <c r="E139" s="462"/>
      <c r="F139" s="1061"/>
      <c r="G139" s="1054"/>
      <c r="H139" s="1054"/>
      <c r="I139" s="1054"/>
      <c r="J139" s="1054"/>
      <c r="K139" s="1054"/>
      <c r="L139" s="1055"/>
      <c r="M139" s="1130"/>
      <c r="N139" s="1131"/>
      <c r="P139" s="134"/>
      <c r="Q139" s="271" t="b">
        <f t="shared" si="11"/>
        <v>0</v>
      </c>
      <c r="R139" s="205" t="str">
        <f>IF(Q139=FALSE,"",IF(ISBLANK(Q139),"",COUNTIF(Q$120:Q139,"*")))</f>
        <v/>
      </c>
      <c r="S139" s="288" t="str">
        <f>IFERROR(INDEX($Q$120:$Q$149,MATCH(ROWS($S$120:$S139),$R$120:$R$149,0)),Euconst_NA)</f>
        <v>N.A.</v>
      </c>
      <c r="T139" s="288" t="str">
        <f>IFERROR(INDEX($Q$120:$Q$149,MATCH(ROWS($T$120:$T139),$R$120:$R$149,0)) &amp;": "&amp; INDEX($F$120:$F$149,MATCH($S139,$D$120:$D$149,0)),Euconst_NA)</f>
        <v>N.A.</v>
      </c>
      <c r="U139" s="149"/>
      <c r="Y139" s="175" t="str">
        <f t="shared" si="12"/>
        <v/>
      </c>
      <c r="Z139" s="419" t="str">
        <f t="shared" si="13"/>
        <v/>
      </c>
      <c r="AA139" s="419" t="str">
        <f t="shared" si="13"/>
        <v/>
      </c>
      <c r="AB139" s="419" t="str">
        <f t="shared" si="13"/>
        <v/>
      </c>
      <c r="AC139" s="419" t="str">
        <f t="shared" si="13"/>
        <v/>
      </c>
      <c r="AD139" s="419" t="str">
        <f t="shared" si="13"/>
        <v/>
      </c>
      <c r="AE139" s="419" t="str">
        <f t="shared" si="13"/>
        <v/>
      </c>
    </row>
    <row r="140" spans="3:31" ht="12.75" customHeight="1" x14ac:dyDescent="0.2">
      <c r="C140" s="13"/>
      <c r="D140" s="347" t="s">
        <v>912</v>
      </c>
      <c r="E140" s="462"/>
      <c r="F140" s="1061"/>
      <c r="G140" s="1054"/>
      <c r="H140" s="1054"/>
      <c r="I140" s="1054"/>
      <c r="J140" s="1054"/>
      <c r="K140" s="1054"/>
      <c r="L140" s="1055"/>
      <c r="M140" s="1130"/>
      <c r="N140" s="1131"/>
      <c r="P140" s="134"/>
      <c r="Q140" s="271" t="b">
        <f t="shared" si="11"/>
        <v>0</v>
      </c>
      <c r="R140" s="205" t="str">
        <f>IF(Q140=FALSE,"",IF(ISBLANK(Q140),"",COUNTIF(Q$120:Q140,"*")))</f>
        <v/>
      </c>
      <c r="S140" s="288" t="str">
        <f>IFERROR(INDEX($Q$120:$Q$149,MATCH(ROWS($S$120:$S140),$R$120:$R$149,0)),Euconst_NA)</f>
        <v>N.A.</v>
      </c>
      <c r="T140" s="288" t="str">
        <f>IFERROR(INDEX($Q$120:$Q$149,MATCH(ROWS($T$120:$T140),$R$120:$R$149,0)) &amp;": "&amp; INDEX($F$120:$F$149,MATCH($S140,$D$120:$D$149,0)),Euconst_NA)</f>
        <v>N.A.</v>
      </c>
      <c r="U140" s="149"/>
      <c r="Y140" s="175" t="str">
        <f t="shared" si="12"/>
        <v/>
      </c>
      <c r="Z140" s="419" t="str">
        <f t="shared" si="13"/>
        <v/>
      </c>
      <c r="AA140" s="419" t="str">
        <f t="shared" si="13"/>
        <v/>
      </c>
      <c r="AB140" s="419" t="str">
        <f t="shared" si="13"/>
        <v/>
      </c>
      <c r="AC140" s="419" t="str">
        <f t="shared" si="13"/>
        <v/>
      </c>
      <c r="AD140" s="419" t="str">
        <f t="shared" si="13"/>
        <v/>
      </c>
      <c r="AE140" s="419" t="str">
        <f t="shared" si="13"/>
        <v/>
      </c>
    </row>
    <row r="141" spans="3:31" ht="12.75" customHeight="1" x14ac:dyDescent="0.2">
      <c r="C141" s="13"/>
      <c r="D141" s="347" t="s">
        <v>913</v>
      </c>
      <c r="E141" s="462"/>
      <c r="F141" s="1061"/>
      <c r="G141" s="1054"/>
      <c r="H141" s="1054"/>
      <c r="I141" s="1054"/>
      <c r="J141" s="1054"/>
      <c r="K141" s="1054"/>
      <c r="L141" s="1055"/>
      <c r="M141" s="1130"/>
      <c r="N141" s="1131"/>
      <c r="P141" s="134"/>
      <c r="Q141" s="271" t="b">
        <f t="shared" si="11"/>
        <v>0</v>
      </c>
      <c r="R141" s="205" t="str">
        <f>IF(Q141=FALSE,"",IF(ISBLANK(Q141),"",COUNTIF(Q$120:Q141,"*")))</f>
        <v/>
      </c>
      <c r="S141" s="288" t="str">
        <f>IFERROR(INDEX($Q$120:$Q$149,MATCH(ROWS($S$120:$S141),$R$120:$R$149,0)),Euconst_NA)</f>
        <v>N.A.</v>
      </c>
      <c r="T141" s="288" t="str">
        <f>IFERROR(INDEX($Q$120:$Q$149,MATCH(ROWS($T$120:$T141),$R$120:$R$149,0)) &amp;": "&amp; INDEX($F$120:$F$149,MATCH($S141,$D$120:$D$149,0)),Euconst_NA)</f>
        <v>N.A.</v>
      </c>
      <c r="U141" s="149"/>
      <c r="Y141" s="175" t="str">
        <f t="shared" si="12"/>
        <v/>
      </c>
      <c r="Z141" s="419" t="str">
        <f t="shared" si="13"/>
        <v/>
      </c>
      <c r="AA141" s="419" t="str">
        <f t="shared" si="13"/>
        <v/>
      </c>
      <c r="AB141" s="419" t="str">
        <f t="shared" si="13"/>
        <v/>
      </c>
      <c r="AC141" s="419" t="str">
        <f t="shared" si="13"/>
        <v/>
      </c>
      <c r="AD141" s="419" t="str">
        <f t="shared" si="13"/>
        <v/>
      </c>
      <c r="AE141" s="419" t="str">
        <f t="shared" si="13"/>
        <v/>
      </c>
    </row>
    <row r="142" spans="3:31" ht="12.75" customHeight="1" x14ac:dyDescent="0.2">
      <c r="C142" s="13"/>
      <c r="D142" s="347" t="s">
        <v>914</v>
      </c>
      <c r="E142" s="462"/>
      <c r="F142" s="1061"/>
      <c r="G142" s="1054"/>
      <c r="H142" s="1054"/>
      <c r="I142" s="1054"/>
      <c r="J142" s="1054"/>
      <c r="K142" s="1054"/>
      <c r="L142" s="1055"/>
      <c r="M142" s="1130"/>
      <c r="N142" s="1131"/>
      <c r="P142" s="134"/>
      <c r="Q142" s="271" t="b">
        <f t="shared" si="11"/>
        <v>0</v>
      </c>
      <c r="R142" s="205" t="str">
        <f>IF(Q142=FALSE,"",IF(ISBLANK(Q142),"",COUNTIF(Q$120:Q142,"*")))</f>
        <v/>
      </c>
      <c r="S142" s="288" t="str">
        <f>IFERROR(INDEX($Q$120:$Q$149,MATCH(ROWS($S$120:$S142),$R$120:$R$149,0)),Euconst_NA)</f>
        <v>N.A.</v>
      </c>
      <c r="T142" s="288" t="str">
        <f>IFERROR(INDEX($Q$120:$Q$149,MATCH(ROWS($T$120:$T142),$R$120:$R$149,0)) &amp;": "&amp; INDEX($F$120:$F$149,MATCH($S142,$D$120:$D$149,0)),Euconst_NA)</f>
        <v>N.A.</v>
      </c>
      <c r="U142" s="149"/>
      <c r="Y142" s="175" t="str">
        <f t="shared" si="12"/>
        <v/>
      </c>
      <c r="Z142" s="419" t="str">
        <f t="shared" si="13"/>
        <v/>
      </c>
      <c r="AA142" s="419" t="str">
        <f t="shared" si="13"/>
        <v/>
      </c>
      <c r="AB142" s="419" t="str">
        <f t="shared" si="13"/>
        <v/>
      </c>
      <c r="AC142" s="419" t="str">
        <f t="shared" si="13"/>
        <v/>
      </c>
      <c r="AD142" s="419" t="str">
        <f t="shared" si="13"/>
        <v/>
      </c>
      <c r="AE142" s="419" t="str">
        <f t="shared" si="13"/>
        <v/>
      </c>
    </row>
    <row r="143" spans="3:31" ht="12.75" customHeight="1" x14ac:dyDescent="0.2">
      <c r="C143" s="13"/>
      <c r="D143" s="347" t="s">
        <v>915</v>
      </c>
      <c r="E143" s="462"/>
      <c r="F143" s="1061"/>
      <c r="G143" s="1054"/>
      <c r="H143" s="1054"/>
      <c r="I143" s="1054"/>
      <c r="J143" s="1054"/>
      <c r="K143" s="1054"/>
      <c r="L143" s="1055"/>
      <c r="M143" s="1130"/>
      <c r="N143" s="1131"/>
      <c r="P143" s="134"/>
      <c r="Q143" s="271" t="b">
        <f t="shared" si="11"/>
        <v>0</v>
      </c>
      <c r="R143" s="205" t="str">
        <f>IF(Q143=FALSE,"",IF(ISBLANK(Q143),"",COUNTIF(Q$120:Q143,"*")))</f>
        <v/>
      </c>
      <c r="S143" s="288" t="str">
        <f>IFERROR(INDEX($Q$120:$Q$149,MATCH(ROWS($S$120:$S143),$R$120:$R$149,0)),Euconst_NA)</f>
        <v>N.A.</v>
      </c>
      <c r="T143" s="288" t="str">
        <f>IFERROR(INDEX($Q$120:$Q$149,MATCH(ROWS($T$120:$T143),$R$120:$R$149,0)) &amp;": "&amp; INDEX($F$120:$F$149,MATCH($S143,$D$120:$D$149,0)),Euconst_NA)</f>
        <v>N.A.</v>
      </c>
      <c r="U143" s="149"/>
      <c r="Y143" s="175" t="str">
        <f t="shared" si="12"/>
        <v/>
      </c>
      <c r="Z143" s="419" t="str">
        <f t="shared" si="13"/>
        <v/>
      </c>
      <c r="AA143" s="419" t="str">
        <f t="shared" si="13"/>
        <v/>
      </c>
      <c r="AB143" s="419" t="str">
        <f t="shared" si="13"/>
        <v/>
      </c>
      <c r="AC143" s="419" t="str">
        <f t="shared" si="13"/>
        <v/>
      </c>
      <c r="AD143" s="419" t="str">
        <f t="shared" si="13"/>
        <v/>
      </c>
      <c r="AE143" s="419" t="str">
        <f t="shared" si="13"/>
        <v/>
      </c>
    </row>
    <row r="144" spans="3:31" ht="12.75" customHeight="1" x14ac:dyDescent="0.2">
      <c r="C144" s="13"/>
      <c r="D144" s="347" t="s">
        <v>916</v>
      </c>
      <c r="E144" s="462"/>
      <c r="F144" s="1061"/>
      <c r="G144" s="1054"/>
      <c r="H144" s="1054"/>
      <c r="I144" s="1054"/>
      <c r="J144" s="1054"/>
      <c r="K144" s="1054"/>
      <c r="L144" s="1055"/>
      <c r="M144" s="1130"/>
      <c r="N144" s="1131"/>
      <c r="P144" s="134"/>
      <c r="Q144" s="271" t="b">
        <f t="shared" si="11"/>
        <v>0</v>
      </c>
      <c r="R144" s="205" t="str">
        <f>IF(Q144=FALSE,"",IF(ISBLANK(Q144),"",COUNTIF(Q$120:Q144,"*")))</f>
        <v/>
      </c>
      <c r="S144" s="288" t="str">
        <f>IFERROR(INDEX($Q$120:$Q$149,MATCH(ROWS($S$120:$S144),$R$120:$R$149,0)),Euconst_NA)</f>
        <v>N.A.</v>
      </c>
      <c r="T144" s="288" t="str">
        <f>IFERROR(INDEX($Q$120:$Q$149,MATCH(ROWS($T$120:$T144),$R$120:$R$149,0)) &amp;": "&amp; INDEX($F$120:$F$149,MATCH($S144,$D$120:$D$149,0)),Euconst_NA)</f>
        <v>N.A.</v>
      </c>
      <c r="U144" s="149"/>
      <c r="Y144" s="175" t="str">
        <f t="shared" si="12"/>
        <v/>
      </c>
      <c r="Z144" s="419" t="str">
        <f t="shared" si="13"/>
        <v/>
      </c>
      <c r="AA144" s="419" t="str">
        <f t="shared" si="13"/>
        <v/>
      </c>
      <c r="AB144" s="419" t="str">
        <f t="shared" si="13"/>
        <v/>
      </c>
      <c r="AC144" s="419" t="str">
        <f t="shared" si="13"/>
        <v/>
      </c>
      <c r="AD144" s="419" t="str">
        <f t="shared" si="13"/>
        <v/>
      </c>
      <c r="AE144" s="419" t="str">
        <f t="shared" si="13"/>
        <v/>
      </c>
    </row>
    <row r="145" spans="1:31" ht="12.75" customHeight="1" x14ac:dyDescent="0.2">
      <c r="C145" s="13"/>
      <c r="D145" s="347" t="s">
        <v>917</v>
      </c>
      <c r="E145" s="462"/>
      <c r="F145" s="1061"/>
      <c r="G145" s="1054"/>
      <c r="H145" s="1054"/>
      <c r="I145" s="1054"/>
      <c r="J145" s="1054"/>
      <c r="K145" s="1054"/>
      <c r="L145" s="1055"/>
      <c r="M145" s="1130"/>
      <c r="N145" s="1131"/>
      <c r="P145" s="134"/>
      <c r="Q145" s="271" t="b">
        <f t="shared" si="11"/>
        <v>0</v>
      </c>
      <c r="R145" s="205" t="str">
        <f>IF(Q145=FALSE,"",IF(ISBLANK(Q145),"",COUNTIF(Q$120:Q145,"*")))</f>
        <v/>
      </c>
      <c r="S145" s="288" t="str">
        <f>IFERROR(INDEX($Q$120:$Q$149,MATCH(ROWS($S$120:$S145),$R$120:$R$149,0)),Euconst_NA)</f>
        <v>N.A.</v>
      </c>
      <c r="T145" s="288" t="str">
        <f>IFERROR(INDEX($Q$120:$Q$149,MATCH(ROWS($T$120:$T145),$R$120:$R$149,0)) &amp;": "&amp; INDEX($F$120:$F$149,MATCH($S145,$D$120:$D$149,0)),Euconst_NA)</f>
        <v>N.A.</v>
      </c>
      <c r="U145" s="149"/>
      <c r="Y145" s="175" t="str">
        <f t="shared" si="12"/>
        <v/>
      </c>
      <c r="Z145" s="419" t="str">
        <f t="shared" si="13"/>
        <v/>
      </c>
      <c r="AA145" s="419" t="str">
        <f t="shared" si="13"/>
        <v/>
      </c>
      <c r="AB145" s="419" t="str">
        <f t="shared" si="13"/>
        <v/>
      </c>
      <c r="AC145" s="419" t="str">
        <f t="shared" si="13"/>
        <v/>
      </c>
      <c r="AD145" s="419" t="str">
        <f t="shared" si="13"/>
        <v/>
      </c>
      <c r="AE145" s="419" t="str">
        <f t="shared" si="13"/>
        <v/>
      </c>
    </row>
    <row r="146" spans="1:31" ht="12.75" customHeight="1" x14ac:dyDescent="0.2">
      <c r="C146" s="13"/>
      <c r="D146" s="347" t="s">
        <v>918</v>
      </c>
      <c r="E146" s="462"/>
      <c r="F146" s="1061"/>
      <c r="G146" s="1054"/>
      <c r="H146" s="1054"/>
      <c r="I146" s="1054"/>
      <c r="J146" s="1054"/>
      <c r="K146" s="1054"/>
      <c r="L146" s="1055"/>
      <c r="M146" s="1130"/>
      <c r="N146" s="1131"/>
      <c r="P146" s="134"/>
      <c r="Q146" s="271" t="b">
        <f t="shared" si="11"/>
        <v>0</v>
      </c>
      <c r="R146" s="205" t="str">
        <f>IF(Q146=FALSE,"",IF(ISBLANK(Q146),"",COUNTIF(Q$120:Q146,"*")))</f>
        <v/>
      </c>
      <c r="S146" s="288" t="str">
        <f>IFERROR(INDEX($Q$120:$Q$149,MATCH(ROWS($S$120:$S146),$R$120:$R$149,0)),Euconst_NA)</f>
        <v>N.A.</v>
      </c>
      <c r="T146" s="288" t="str">
        <f>IFERROR(INDEX($Q$120:$Q$149,MATCH(ROWS($T$120:$T146),$R$120:$R$149,0)) &amp;": "&amp; INDEX($F$120:$F$149,MATCH($S146,$D$120:$D$149,0)),Euconst_NA)</f>
        <v>N.A.</v>
      </c>
      <c r="U146" s="149"/>
      <c r="Y146" s="175" t="str">
        <f t="shared" si="12"/>
        <v/>
      </c>
      <c r="Z146" s="419" t="str">
        <f t="shared" si="13"/>
        <v/>
      </c>
      <c r="AA146" s="419" t="str">
        <f t="shared" si="13"/>
        <v/>
      </c>
      <c r="AB146" s="419" t="str">
        <f t="shared" si="13"/>
        <v/>
      </c>
      <c r="AC146" s="419" t="str">
        <f t="shared" si="13"/>
        <v/>
      </c>
      <c r="AD146" s="419" t="str">
        <f t="shared" si="13"/>
        <v/>
      </c>
      <c r="AE146" s="419" t="str">
        <f t="shared" si="13"/>
        <v/>
      </c>
    </row>
    <row r="147" spans="1:31" ht="12.75" customHeight="1" x14ac:dyDescent="0.2">
      <c r="C147" s="13"/>
      <c r="D147" s="347" t="s">
        <v>919</v>
      </c>
      <c r="E147" s="462"/>
      <c r="F147" s="1061"/>
      <c r="G147" s="1054"/>
      <c r="H147" s="1054"/>
      <c r="I147" s="1054"/>
      <c r="J147" s="1054"/>
      <c r="K147" s="1054"/>
      <c r="L147" s="1055"/>
      <c r="M147" s="1130"/>
      <c r="N147" s="1131"/>
      <c r="P147" s="134"/>
      <c r="Q147" s="271" t="b">
        <f t="shared" si="11"/>
        <v>0</v>
      </c>
      <c r="R147" s="205" t="str">
        <f>IF(Q147=FALSE,"",IF(ISBLANK(Q147),"",COUNTIF(Q$120:Q147,"*")))</f>
        <v/>
      </c>
      <c r="S147" s="288" t="str">
        <f>IFERROR(INDEX($Q$120:$Q$149,MATCH(ROWS($S$120:$S147),$R$120:$R$149,0)),Euconst_NA)</f>
        <v>N.A.</v>
      </c>
      <c r="T147" s="288" t="str">
        <f>IFERROR(INDEX($Q$120:$Q$149,MATCH(ROWS($T$120:$T147),$R$120:$R$149,0)) &amp;": "&amp; INDEX($F$120:$F$149,MATCH($S147,$D$120:$D$149,0)),Euconst_NA)</f>
        <v>N.A.</v>
      </c>
      <c r="U147" s="149"/>
      <c r="Y147" s="175" t="str">
        <f t="shared" si="12"/>
        <v/>
      </c>
      <c r="Z147" s="419" t="str">
        <f t="shared" si="13"/>
        <v/>
      </c>
      <c r="AA147" s="419" t="str">
        <f t="shared" si="13"/>
        <v/>
      </c>
      <c r="AB147" s="419" t="str">
        <f t="shared" si="13"/>
        <v/>
      </c>
      <c r="AC147" s="419" t="str">
        <f t="shared" si="13"/>
        <v/>
      </c>
      <c r="AD147" s="419" t="str">
        <f t="shared" si="13"/>
        <v/>
      </c>
      <c r="AE147" s="419" t="str">
        <f t="shared" si="13"/>
        <v/>
      </c>
    </row>
    <row r="148" spans="1:31" ht="12.75" customHeight="1" x14ac:dyDescent="0.2">
      <c r="C148" s="13"/>
      <c r="D148" s="347" t="s">
        <v>920</v>
      </c>
      <c r="E148" s="462"/>
      <c r="F148" s="1061"/>
      <c r="G148" s="1054"/>
      <c r="H148" s="1054"/>
      <c r="I148" s="1054"/>
      <c r="J148" s="1054"/>
      <c r="K148" s="1054"/>
      <c r="L148" s="1055"/>
      <c r="M148" s="1130"/>
      <c r="N148" s="1131"/>
      <c r="P148" s="134"/>
      <c r="Q148" s="271" t="b">
        <f t="shared" si="11"/>
        <v>0</v>
      </c>
      <c r="R148" s="205" t="str">
        <f>IF(Q148=FALSE,"",IF(ISBLANK(Q148),"",COUNTIF(Q$120:Q148,"*")))</f>
        <v/>
      </c>
      <c r="S148" s="288" t="str">
        <f>IFERROR(INDEX($Q$120:$Q$149,MATCH(ROWS($S$120:$S148),$R$120:$R$149,0)),Euconst_NA)</f>
        <v>N.A.</v>
      </c>
      <c r="T148" s="288" t="str">
        <f>IFERROR(INDEX($Q$120:$Q$149,MATCH(ROWS($T$120:$T148),$R$120:$R$149,0)) &amp;": "&amp; INDEX($F$120:$F$149,MATCH($S148,$D$120:$D$149,0)),Euconst_NA)</f>
        <v>N.A.</v>
      </c>
      <c r="U148" s="149"/>
      <c r="Y148" s="175" t="str">
        <f t="shared" si="12"/>
        <v/>
      </c>
      <c r="Z148" s="419" t="str">
        <f t="shared" si="13"/>
        <v/>
      </c>
      <c r="AA148" s="419" t="str">
        <f t="shared" si="13"/>
        <v/>
      </c>
      <c r="AB148" s="419" t="str">
        <f t="shared" si="13"/>
        <v/>
      </c>
      <c r="AC148" s="419" t="str">
        <f t="shared" si="13"/>
        <v/>
      </c>
      <c r="AD148" s="419" t="str">
        <f t="shared" si="13"/>
        <v/>
      </c>
      <c r="AE148" s="419" t="str">
        <f t="shared" si="13"/>
        <v/>
      </c>
    </row>
    <row r="149" spans="1:31" ht="12.75" customHeight="1" x14ac:dyDescent="0.2">
      <c r="C149" s="13"/>
      <c r="D149" s="348" t="s">
        <v>921</v>
      </c>
      <c r="E149" s="463"/>
      <c r="F149" s="1063"/>
      <c r="G149" s="1057"/>
      <c r="H149" s="1057"/>
      <c r="I149" s="1057"/>
      <c r="J149" s="1057"/>
      <c r="K149" s="1057"/>
      <c r="L149" s="1058"/>
      <c r="M149" s="1188"/>
      <c r="N149" s="1189"/>
      <c r="P149" s="134"/>
      <c r="Q149" s="271" t="b">
        <f t="shared" si="11"/>
        <v>0</v>
      </c>
      <c r="R149" s="205" t="str">
        <f>IF(Q149=FALSE,"",IF(ISBLANK(Q149),"",COUNTIF(Q$120:Q149,"*")))</f>
        <v/>
      </c>
      <c r="S149" s="288" t="str">
        <f>IFERROR(INDEX($Q$120:$Q$149,MATCH(ROWS($S$120:$S149),$R$120:$R$149,0)),Euconst_NA)</f>
        <v>N.A.</v>
      </c>
      <c r="T149" s="288" t="str">
        <f>IFERROR(INDEX($Q$120:$Q$149,MATCH(ROWS($T$120:$T149),$R$120:$R$149,0)) &amp;": "&amp; INDEX($F$120:$F$149,MATCH($S149,$D$120:$D$149,0)),Euconst_NA)</f>
        <v>N.A.</v>
      </c>
      <c r="U149" s="149"/>
      <c r="Y149" s="175" t="str">
        <f t="shared" si="12"/>
        <v/>
      </c>
      <c r="Z149" s="419" t="str">
        <f t="shared" si="13"/>
        <v/>
      </c>
      <c r="AA149" s="419" t="str">
        <f t="shared" si="13"/>
        <v/>
      </c>
      <c r="AB149" s="419" t="str">
        <f t="shared" si="13"/>
        <v/>
      </c>
      <c r="AC149" s="419" t="str">
        <f t="shared" si="13"/>
        <v/>
      </c>
      <c r="AD149" s="419" t="str">
        <f t="shared" si="13"/>
        <v/>
      </c>
      <c r="AE149" s="419" t="str">
        <f t="shared" si="13"/>
        <v/>
      </c>
    </row>
    <row r="150" spans="1:31" ht="12.75" customHeight="1" x14ac:dyDescent="0.2">
      <c r="S150" s="382"/>
      <c r="T150" s="135"/>
      <c r="U150" s="149"/>
    </row>
    <row r="151" spans="1:31" s="171" customFormat="1" ht="18" customHeight="1" x14ac:dyDescent="0.2">
      <c r="A151" s="409">
        <v>4</v>
      </c>
      <c r="B151" s="120"/>
      <c r="C151" s="415" t="s">
        <v>717</v>
      </c>
      <c r="D151" s="1072" t="str">
        <f>Translations!$B$256</f>
        <v>Мерки и инвестиции преди подаването на CNP (по избор)</v>
      </c>
      <c r="E151" s="1072"/>
      <c r="F151" s="1072"/>
      <c r="G151" s="1072"/>
      <c r="H151" s="1072"/>
      <c r="I151" s="1072"/>
      <c r="J151" s="1072"/>
      <c r="K151" s="1072"/>
      <c r="L151" s="1072"/>
      <c r="M151" s="1072"/>
      <c r="N151" s="1072"/>
      <c r="O151" s="120"/>
      <c r="P151" s="287" t="str">
        <f>Translations!$B$257</f>
        <v>Стари мерки и инвестиции</v>
      </c>
      <c r="Q151" s="169"/>
      <c r="R151" s="169"/>
      <c r="S151" s="169"/>
      <c r="T151" s="169"/>
      <c r="U151" s="149"/>
      <c r="V151" s="169"/>
      <c r="W151" s="169"/>
      <c r="X151" s="169"/>
      <c r="Y151" s="169"/>
      <c r="Z151" s="169"/>
      <c r="AA151" s="169"/>
      <c r="AB151" s="169"/>
      <c r="AC151" s="169"/>
      <c r="AD151" s="169"/>
      <c r="AE151" s="169"/>
    </row>
    <row r="152" spans="1:31" ht="12.75" customHeight="1" x14ac:dyDescent="0.2">
      <c r="C152" s="13"/>
      <c r="D152" s="13"/>
      <c r="E152" s="13"/>
      <c r="F152" s="13"/>
      <c r="G152" s="13"/>
      <c r="H152" s="13"/>
      <c r="I152" s="13"/>
      <c r="J152" s="13"/>
      <c r="K152" s="13"/>
      <c r="L152" s="13"/>
      <c r="M152" s="13"/>
      <c r="N152" s="13"/>
      <c r="P152" s="134"/>
      <c r="Q152" s="134"/>
      <c r="R152" s="134"/>
      <c r="S152" s="134"/>
      <c r="T152" s="268"/>
      <c r="U152" s="149"/>
    </row>
    <row r="153" spans="1:31" ht="12.75" customHeight="1" x14ac:dyDescent="0.2">
      <c r="C153" s="13"/>
      <c r="D153" s="1042" t="str">
        <f>Translations!$B$258</f>
        <v>По желание можете да посочите и опишете всички мерки и инвестиции, които вече са били приложени преди подаването на плана за неутралност по отношение на климата.</v>
      </c>
      <c r="E153" s="1043"/>
      <c r="F153" s="1043"/>
      <c r="G153" s="1043"/>
      <c r="H153" s="1043"/>
      <c r="I153" s="1043"/>
      <c r="J153" s="1043"/>
      <c r="K153" s="1043"/>
      <c r="L153" s="1043"/>
      <c r="M153" s="1043"/>
      <c r="N153" s="1043"/>
      <c r="P153" s="134"/>
      <c r="Q153" s="134"/>
      <c r="R153" s="134"/>
      <c r="S153" s="134"/>
      <c r="T153" s="268"/>
      <c r="U153" s="149"/>
    </row>
    <row r="154" spans="1:31" ht="5.0999999999999996" customHeight="1" x14ac:dyDescent="0.2">
      <c r="D154" s="1005"/>
      <c r="E154" s="1005"/>
      <c r="F154" s="1005"/>
      <c r="G154" s="1005"/>
      <c r="H154" s="1005"/>
      <c r="I154" s="1005"/>
      <c r="J154" s="1005"/>
      <c r="K154" s="1005"/>
      <c r="L154" s="1005"/>
      <c r="M154" s="1005"/>
      <c r="N154" s="1005"/>
      <c r="U154" s="149"/>
    </row>
    <row r="155" spans="1:31" ht="12.75" customHeight="1" x14ac:dyDescent="0.2">
      <c r="C155" s="517">
        <v>1</v>
      </c>
      <c r="D155" s="1195"/>
      <c r="E155" s="1196"/>
      <c r="F155" s="1196"/>
      <c r="G155" s="1196"/>
      <c r="H155" s="1196"/>
      <c r="I155" s="1196"/>
      <c r="J155" s="1196"/>
      <c r="K155" s="1196"/>
      <c r="L155" s="1196"/>
      <c r="M155" s="1196"/>
      <c r="N155" s="1197"/>
      <c r="P155" s="134"/>
      <c r="Q155" s="134"/>
      <c r="R155" s="134"/>
      <c r="S155" s="134"/>
      <c r="T155" s="268"/>
    </row>
    <row r="156" spans="1:31" ht="12.75" customHeight="1" x14ac:dyDescent="0.2">
      <c r="C156" s="517">
        <v>2</v>
      </c>
      <c r="D156" s="1178"/>
      <c r="E156" s="1179"/>
      <c r="F156" s="1179"/>
      <c r="G156" s="1179"/>
      <c r="H156" s="1179"/>
      <c r="I156" s="1179"/>
      <c r="J156" s="1179"/>
      <c r="K156" s="1179"/>
      <c r="L156" s="1179"/>
      <c r="M156" s="1179"/>
      <c r="N156" s="1180"/>
      <c r="P156" s="134"/>
      <c r="Q156" s="134"/>
      <c r="R156" s="134"/>
      <c r="S156" s="134"/>
      <c r="T156" s="268"/>
    </row>
    <row r="157" spans="1:31" ht="12.75" customHeight="1" x14ac:dyDescent="0.2">
      <c r="C157" s="517">
        <v>3</v>
      </c>
      <c r="D157" s="1178"/>
      <c r="E157" s="1179"/>
      <c r="F157" s="1179"/>
      <c r="G157" s="1179"/>
      <c r="H157" s="1179"/>
      <c r="I157" s="1179"/>
      <c r="J157" s="1179"/>
      <c r="K157" s="1179"/>
      <c r="L157" s="1179"/>
      <c r="M157" s="1179"/>
      <c r="N157" s="1180"/>
      <c r="P157" s="134"/>
      <c r="Q157" s="134"/>
      <c r="R157" s="134"/>
      <c r="S157" s="134"/>
      <c r="T157" s="268"/>
    </row>
    <row r="158" spans="1:31" ht="12.75" customHeight="1" x14ac:dyDescent="0.2">
      <c r="C158" s="517">
        <v>4</v>
      </c>
      <c r="D158" s="1178"/>
      <c r="E158" s="1179"/>
      <c r="F158" s="1179"/>
      <c r="G158" s="1179"/>
      <c r="H158" s="1179"/>
      <c r="I158" s="1179"/>
      <c r="J158" s="1179"/>
      <c r="K158" s="1179"/>
      <c r="L158" s="1179"/>
      <c r="M158" s="1179"/>
      <c r="N158" s="1180"/>
      <c r="P158" s="134"/>
      <c r="Q158" s="134"/>
      <c r="R158" s="134"/>
      <c r="S158" s="134"/>
      <c r="T158" s="268"/>
    </row>
    <row r="159" spans="1:31" ht="12.75" customHeight="1" x14ac:dyDescent="0.2">
      <c r="C159" s="517">
        <v>5</v>
      </c>
      <c r="D159" s="1178"/>
      <c r="E159" s="1179"/>
      <c r="F159" s="1179"/>
      <c r="G159" s="1179"/>
      <c r="H159" s="1179"/>
      <c r="I159" s="1179"/>
      <c r="J159" s="1179"/>
      <c r="K159" s="1179"/>
      <c r="L159" s="1179"/>
      <c r="M159" s="1179"/>
      <c r="N159" s="1180"/>
      <c r="P159" s="134"/>
      <c r="Q159" s="134"/>
      <c r="R159" s="134"/>
      <c r="S159" s="134"/>
      <c r="T159" s="268"/>
    </row>
    <row r="160" spans="1:31" ht="12.75" customHeight="1" x14ac:dyDescent="0.2">
      <c r="C160" s="517">
        <v>6</v>
      </c>
      <c r="D160" s="1178"/>
      <c r="E160" s="1179"/>
      <c r="F160" s="1179"/>
      <c r="G160" s="1179"/>
      <c r="H160" s="1179"/>
      <c r="I160" s="1179"/>
      <c r="J160" s="1179"/>
      <c r="K160" s="1179"/>
      <c r="L160" s="1179"/>
      <c r="M160" s="1179"/>
      <c r="N160" s="1180"/>
      <c r="P160" s="134"/>
      <c r="Q160" s="134"/>
      <c r="R160" s="134"/>
      <c r="S160" s="134"/>
      <c r="T160" s="268"/>
    </row>
    <row r="161" spans="1:31" ht="12.75" customHeight="1" x14ac:dyDescent="0.2">
      <c r="C161" s="517">
        <v>7</v>
      </c>
      <c r="D161" s="1178"/>
      <c r="E161" s="1179"/>
      <c r="F161" s="1179"/>
      <c r="G161" s="1179"/>
      <c r="H161" s="1179"/>
      <c r="I161" s="1179"/>
      <c r="J161" s="1179"/>
      <c r="K161" s="1179"/>
      <c r="L161" s="1179"/>
      <c r="M161" s="1179"/>
      <c r="N161" s="1180"/>
      <c r="P161" s="134"/>
      <c r="Q161" s="134"/>
      <c r="R161" s="134"/>
      <c r="S161" s="134"/>
      <c r="T161" s="268"/>
    </row>
    <row r="162" spans="1:31" ht="12.75" customHeight="1" x14ac:dyDescent="0.2">
      <c r="C162" s="517">
        <v>8</v>
      </c>
      <c r="D162" s="1178"/>
      <c r="E162" s="1179"/>
      <c r="F162" s="1179"/>
      <c r="G162" s="1179"/>
      <c r="H162" s="1179"/>
      <c r="I162" s="1179"/>
      <c r="J162" s="1179"/>
      <c r="K162" s="1179"/>
      <c r="L162" s="1179"/>
      <c r="M162" s="1179"/>
      <c r="N162" s="1180"/>
      <c r="P162" s="134"/>
      <c r="Q162" s="134"/>
      <c r="R162" s="134"/>
      <c r="S162" s="134"/>
      <c r="T162" s="268"/>
    </row>
    <row r="163" spans="1:31" ht="12.75" customHeight="1" x14ac:dyDescent="0.2">
      <c r="C163" s="517">
        <v>9</v>
      </c>
      <c r="D163" s="1178"/>
      <c r="E163" s="1179"/>
      <c r="F163" s="1179"/>
      <c r="G163" s="1179"/>
      <c r="H163" s="1179"/>
      <c r="I163" s="1179"/>
      <c r="J163" s="1179"/>
      <c r="K163" s="1179"/>
      <c r="L163" s="1179"/>
      <c r="M163" s="1179"/>
      <c r="N163" s="1180"/>
      <c r="P163" s="134"/>
      <c r="Q163" s="134"/>
      <c r="R163" s="134"/>
      <c r="S163" s="134"/>
      <c r="T163" s="268"/>
    </row>
    <row r="164" spans="1:31" ht="12.75" customHeight="1" x14ac:dyDescent="0.2">
      <c r="C164" s="517">
        <v>10</v>
      </c>
      <c r="D164" s="1191"/>
      <c r="E164" s="1192"/>
      <c r="F164" s="1192"/>
      <c r="G164" s="1192"/>
      <c r="H164" s="1192"/>
      <c r="I164" s="1192"/>
      <c r="J164" s="1192"/>
      <c r="K164" s="1192"/>
      <c r="L164" s="1192"/>
      <c r="M164" s="1192"/>
      <c r="N164" s="1193"/>
      <c r="P164" s="134"/>
      <c r="Q164" s="134"/>
      <c r="R164" s="134"/>
      <c r="S164" s="134"/>
      <c r="T164" s="268"/>
    </row>
    <row r="165" spans="1:31" ht="12.75" customHeight="1" x14ac:dyDescent="0.2">
      <c r="D165" s="261"/>
    </row>
    <row r="166" spans="1:31" ht="12.75" customHeight="1" x14ac:dyDescent="0.2">
      <c r="A166" s="419" t="s">
        <v>637</v>
      </c>
    </row>
    <row r="167" spans="1:31" s="644" customFormat="1" ht="12.75" hidden="1" customHeight="1" x14ac:dyDescent="0.25">
      <c r="A167" s="134" t="s">
        <v>248</v>
      </c>
      <c r="B167" s="19" t="s">
        <v>259</v>
      </c>
      <c r="C167" s="19" t="s">
        <v>259</v>
      </c>
      <c r="D167" s="19" t="s">
        <v>259</v>
      </c>
      <c r="E167" s="19" t="s">
        <v>259</v>
      </c>
      <c r="F167" s="19" t="s">
        <v>259</v>
      </c>
      <c r="G167" s="19" t="s">
        <v>259</v>
      </c>
      <c r="H167" s="19" t="s">
        <v>259</v>
      </c>
      <c r="I167" s="19" t="s">
        <v>259</v>
      </c>
      <c r="J167" s="19" t="s">
        <v>259</v>
      </c>
      <c r="K167" s="19" t="s">
        <v>259</v>
      </c>
      <c r="L167" s="19" t="s">
        <v>259</v>
      </c>
      <c r="M167" s="19" t="s">
        <v>259</v>
      </c>
      <c r="N167" s="19" t="s">
        <v>259</v>
      </c>
      <c r="O167" s="19" t="s">
        <v>259</v>
      </c>
      <c r="P167" s="16" t="s">
        <v>259</v>
      </c>
      <c r="Q167" s="16" t="s">
        <v>259</v>
      </c>
      <c r="R167" s="16" t="s">
        <v>259</v>
      </c>
      <c r="S167" s="16" t="s">
        <v>259</v>
      </c>
      <c r="T167" s="16" t="s">
        <v>259</v>
      </c>
      <c r="U167" s="16" t="s">
        <v>259</v>
      </c>
      <c r="V167" s="16" t="s">
        <v>259</v>
      </c>
      <c r="W167" s="16"/>
      <c r="X167" s="16"/>
      <c r="Y167" s="16"/>
      <c r="Z167" s="16"/>
      <c r="AA167" s="16"/>
      <c r="AB167" s="16"/>
      <c r="AC167" s="16"/>
      <c r="AD167" s="16"/>
      <c r="AE167" s="16"/>
    </row>
    <row r="168" spans="1:31" ht="12.75" hidden="1" customHeight="1" x14ac:dyDescent="0.2">
      <c r="A168" s="134" t="s">
        <v>248</v>
      </c>
      <c r="B168" s="16"/>
      <c r="C168" s="16"/>
      <c r="D168" s="16"/>
      <c r="E168" s="16"/>
      <c r="F168" s="16"/>
      <c r="G168" s="16"/>
      <c r="H168" s="16"/>
      <c r="I168" s="16"/>
      <c r="J168" s="16"/>
      <c r="K168" s="16"/>
      <c r="L168" s="16"/>
      <c r="M168" s="16"/>
      <c r="N168" s="16"/>
      <c r="O168" s="16" t="s">
        <v>613</v>
      </c>
    </row>
  </sheetData>
  <sheetProtection sheet="1" objects="1" scenarios="1" formatCells="0" formatColumns="0" formatRows="0"/>
  <mergeCells count="228">
    <mergeCell ref="F145:L145"/>
    <mergeCell ref="M145:N145"/>
    <mergeCell ref="F146:L146"/>
    <mergeCell ref="M146:N146"/>
    <mergeCell ref="F147:L147"/>
    <mergeCell ref="M147:N147"/>
    <mergeCell ref="F148:L148"/>
    <mergeCell ref="M148:N148"/>
    <mergeCell ref="F140:L140"/>
    <mergeCell ref="M140:N140"/>
    <mergeCell ref="F141:L141"/>
    <mergeCell ref="M141:N141"/>
    <mergeCell ref="F142:L142"/>
    <mergeCell ref="M142:N142"/>
    <mergeCell ref="F143:L143"/>
    <mergeCell ref="M143:N143"/>
    <mergeCell ref="F144:L144"/>
    <mergeCell ref="M144:N144"/>
    <mergeCell ref="D11:N11"/>
    <mergeCell ref="D80:N80"/>
    <mergeCell ref="D101:N101"/>
    <mergeCell ref="H30:N30"/>
    <mergeCell ref="H31:N31"/>
    <mergeCell ref="F21:G21"/>
    <mergeCell ref="H21:N21"/>
    <mergeCell ref="F20:G20"/>
    <mergeCell ref="F19:G19"/>
    <mergeCell ref="F22:G22"/>
    <mergeCell ref="F23:G23"/>
    <mergeCell ref="F24:G24"/>
    <mergeCell ref="F25:G25"/>
    <mergeCell ref="F26:G26"/>
    <mergeCell ref="E40:H40"/>
    <mergeCell ref="D39:N39"/>
    <mergeCell ref="L50:N50"/>
    <mergeCell ref="I40:K40"/>
    <mergeCell ref="D12:N12"/>
    <mergeCell ref="D18:N18"/>
    <mergeCell ref="D52:N52"/>
    <mergeCell ref="H19:N19"/>
    <mergeCell ref="L40:N40"/>
    <mergeCell ref="I41:K41"/>
    <mergeCell ref="H20:N20"/>
    <mergeCell ref="D13:N13"/>
    <mergeCell ref="D17:N17"/>
    <mergeCell ref="E14:N14"/>
    <mergeCell ref="E15:N15"/>
    <mergeCell ref="E35:N35"/>
    <mergeCell ref="H27:N27"/>
    <mergeCell ref="H28:N28"/>
    <mergeCell ref="H29:N29"/>
    <mergeCell ref="E16:N16"/>
    <mergeCell ref="D34:N34"/>
    <mergeCell ref="H22:N22"/>
    <mergeCell ref="H23:N23"/>
    <mergeCell ref="H24:N24"/>
    <mergeCell ref="H25:N25"/>
    <mergeCell ref="H26:N26"/>
    <mergeCell ref="F27:G27"/>
    <mergeCell ref="F28:G28"/>
    <mergeCell ref="F29:G29"/>
    <mergeCell ref="F30:G30"/>
    <mergeCell ref="F31:G31"/>
    <mergeCell ref="D164:N164"/>
    <mergeCell ref="D33:N33"/>
    <mergeCell ref="D155:N155"/>
    <mergeCell ref="D156:N156"/>
    <mergeCell ref="D157:N157"/>
    <mergeCell ref="D158:N158"/>
    <mergeCell ref="D159:N159"/>
    <mergeCell ref="D160:N160"/>
    <mergeCell ref="D161:N161"/>
    <mergeCell ref="I88:N88"/>
    <mergeCell ref="I90:N90"/>
    <mergeCell ref="I91:N91"/>
    <mergeCell ref="I92:N92"/>
    <mergeCell ref="I93:N93"/>
    <mergeCell ref="I94:N94"/>
    <mergeCell ref="I95:N95"/>
    <mergeCell ref="D81:N81"/>
    <mergeCell ref="D151:N151"/>
    <mergeCell ref="D57:N57"/>
    <mergeCell ref="D58:N58"/>
    <mergeCell ref="D59:N59"/>
    <mergeCell ref="D60:N60"/>
    <mergeCell ref="D110:N110"/>
    <mergeCell ref="E111:N111"/>
    <mergeCell ref="D162:N162"/>
    <mergeCell ref="D163:N163"/>
    <mergeCell ref="E113:N113"/>
    <mergeCell ref="E112:N112"/>
    <mergeCell ref="D114:N114"/>
    <mergeCell ref="D153:N153"/>
    <mergeCell ref="D115:N115"/>
    <mergeCell ref="F127:L127"/>
    <mergeCell ref="F128:L128"/>
    <mergeCell ref="F149:L149"/>
    <mergeCell ref="M118:N118"/>
    <mergeCell ref="F119:L119"/>
    <mergeCell ref="M119:N119"/>
    <mergeCell ref="M149:N149"/>
    <mergeCell ref="F120:L120"/>
    <mergeCell ref="F121:L121"/>
    <mergeCell ref="F122:L122"/>
    <mergeCell ref="F123:L123"/>
    <mergeCell ref="D154:N154"/>
    <mergeCell ref="M124:N124"/>
    <mergeCell ref="M125:N125"/>
    <mergeCell ref="M126:N126"/>
    <mergeCell ref="M127:N127"/>
    <mergeCell ref="F133:L133"/>
    <mergeCell ref="F117:L117"/>
    <mergeCell ref="M128:N128"/>
    <mergeCell ref="E36:N36"/>
    <mergeCell ref="E37:N37"/>
    <mergeCell ref="D38:N38"/>
    <mergeCell ref="D54:N54"/>
    <mergeCell ref="D55:N55"/>
    <mergeCell ref="D56:N56"/>
    <mergeCell ref="F124:L124"/>
    <mergeCell ref="F125:L125"/>
    <mergeCell ref="F126:L126"/>
    <mergeCell ref="D108:N108"/>
    <mergeCell ref="D78:N78"/>
    <mergeCell ref="M117:N117"/>
    <mergeCell ref="M120:N120"/>
    <mergeCell ref="M121:N121"/>
    <mergeCell ref="I47:K47"/>
    <mergeCell ref="I48:K48"/>
    <mergeCell ref="I49:K49"/>
    <mergeCell ref="D53:N53"/>
    <mergeCell ref="I98:N98"/>
    <mergeCell ref="I50:K50"/>
    <mergeCell ref="F118:L118"/>
    <mergeCell ref="L44:N44"/>
    <mergeCell ref="D9:N9"/>
    <mergeCell ref="E4:F4"/>
    <mergeCell ref="G4:H4"/>
    <mergeCell ref="I4:J4"/>
    <mergeCell ref="K4:L4"/>
    <mergeCell ref="M4:N4"/>
    <mergeCell ref="D6:N6"/>
    <mergeCell ref="B2:D4"/>
    <mergeCell ref="G2:H2"/>
    <mergeCell ref="I2:J2"/>
    <mergeCell ref="K2:L2"/>
    <mergeCell ref="M2:N2"/>
    <mergeCell ref="E3:F3"/>
    <mergeCell ref="G3:H3"/>
    <mergeCell ref="I3:J3"/>
    <mergeCell ref="K3:L3"/>
    <mergeCell ref="M3:N3"/>
    <mergeCell ref="D105:H105"/>
    <mergeCell ref="D106:H106"/>
    <mergeCell ref="D102:N102"/>
    <mergeCell ref="D104:N104"/>
    <mergeCell ref="I96:N96"/>
    <mergeCell ref="L45:N45"/>
    <mergeCell ref="L46:N46"/>
    <mergeCell ref="L47:N47"/>
    <mergeCell ref="L48:N48"/>
    <mergeCell ref="L49:N49"/>
    <mergeCell ref="E50:H50"/>
    <mergeCell ref="F90:G90"/>
    <mergeCell ref="F91:G91"/>
    <mergeCell ref="F92:G92"/>
    <mergeCell ref="F93:G93"/>
    <mergeCell ref="F94:G94"/>
    <mergeCell ref="F95:G95"/>
    <mergeCell ref="F96:G96"/>
    <mergeCell ref="F97:G97"/>
    <mergeCell ref="E41:H41"/>
    <mergeCell ref="E42:H42"/>
    <mergeCell ref="E43:H43"/>
    <mergeCell ref="E44:H44"/>
    <mergeCell ref="E45:H45"/>
    <mergeCell ref="E46:H46"/>
    <mergeCell ref="E47:H47"/>
    <mergeCell ref="E48:H48"/>
    <mergeCell ref="E49:H49"/>
    <mergeCell ref="I42:K42"/>
    <mergeCell ref="I43:K43"/>
    <mergeCell ref="I44:K44"/>
    <mergeCell ref="I45:K45"/>
    <mergeCell ref="I46:K46"/>
    <mergeCell ref="L41:N41"/>
    <mergeCell ref="L42:N42"/>
    <mergeCell ref="L43:N43"/>
    <mergeCell ref="F138:L138"/>
    <mergeCell ref="M138:N138"/>
    <mergeCell ref="I97:N97"/>
    <mergeCell ref="D82:N82"/>
    <mergeCell ref="D61:N61"/>
    <mergeCell ref="D62:N62"/>
    <mergeCell ref="D63:N63"/>
    <mergeCell ref="D64:N64"/>
    <mergeCell ref="E83:N83"/>
    <mergeCell ref="F98:G98"/>
    <mergeCell ref="E84:N84"/>
    <mergeCell ref="E85:N85"/>
    <mergeCell ref="E86:N86"/>
    <mergeCell ref="F89:G89"/>
    <mergeCell ref="I89:N89"/>
    <mergeCell ref="F88:G88"/>
    <mergeCell ref="F139:L139"/>
    <mergeCell ref="M139:N139"/>
    <mergeCell ref="I99:N99"/>
    <mergeCell ref="F129:L129"/>
    <mergeCell ref="M129:N129"/>
    <mergeCell ref="F130:L130"/>
    <mergeCell ref="M130:N130"/>
    <mergeCell ref="F131:L131"/>
    <mergeCell ref="M131:N131"/>
    <mergeCell ref="F132:L132"/>
    <mergeCell ref="M132:N132"/>
    <mergeCell ref="M133:N133"/>
    <mergeCell ref="F134:L134"/>
    <mergeCell ref="M134:N134"/>
    <mergeCell ref="F135:L135"/>
    <mergeCell ref="M135:N135"/>
    <mergeCell ref="F136:L136"/>
    <mergeCell ref="M136:N136"/>
    <mergeCell ref="F137:L137"/>
    <mergeCell ref="M137:N137"/>
    <mergeCell ref="M122:N122"/>
    <mergeCell ref="M123:N123"/>
    <mergeCell ref="D103:N103"/>
    <mergeCell ref="F99:G99"/>
  </mergeCells>
  <conditionalFormatting sqref="L41:L50 E41:E50 I41:I50 E67:N76">
    <cfRule type="expression" dxfId="171" priority="19364">
      <formula>$W41</formula>
    </cfRule>
  </conditionalFormatting>
  <dataValidations count="6">
    <dataValidation type="list" allowBlank="1" showInputMessage="1" showErrorMessage="1" sqref="E22:E31 E118:E149">
      <formula1>EUconst_Timespans</formula1>
    </dataValidation>
    <dataValidation type="list" allowBlank="1" showInputMessage="1" showErrorMessage="1" error="Please enter a year between 2025 and 2050." sqref="E89">
      <formula1>EUconst_Years</formula1>
    </dataValidation>
    <dataValidation type="list" allowBlank="1" showInputMessage="1" showErrorMessage="1" sqref="E67:N76">
      <formula1>Euconst_TrueFalse</formula1>
    </dataValidation>
    <dataValidation type="decimal" operator="greaterThanOrEqual" allowBlank="1" showInputMessage="1" showErrorMessage="1" sqref="H89:H99">
      <formula1>0</formula1>
    </dataValidation>
    <dataValidation type="list" allowBlank="1" showInputMessage="1" sqref="M118:N149">
      <formula1>CNTR_ListExistMeasures</formula1>
    </dataValidation>
    <dataValidation type="list" allowBlank="1" showInputMessage="1" error="Please enter a year between 2025 and 2050." sqref="E90:E99">
      <formula1>EUconst_Years</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3" tint="0.39997558519241921"/>
  </sheetPr>
  <dimension ref="A1:AF563"/>
  <sheetViews>
    <sheetView zoomScaleNormal="100" workbookViewId="0">
      <pane ySplit="5" topLeftCell="A6" activePane="bottomLeft" state="frozen"/>
      <selection pane="bottomLeft" activeCell="B2" sqref="B2:D5"/>
    </sheetView>
  </sheetViews>
  <sheetFormatPr defaultColWidth="11.42578125" defaultRowHeight="12.75" x14ac:dyDescent="0.2"/>
  <cols>
    <col min="1" max="1" width="5.7109375" style="166" hidden="1" customWidth="1"/>
    <col min="2" max="4" width="5.7109375" style="30" customWidth="1"/>
    <col min="5" max="14" width="12.7109375" style="30" customWidth="1"/>
    <col min="15" max="15" width="5.7109375" style="30" customWidth="1"/>
    <col min="16" max="32" width="11.42578125" style="166" hidden="1" customWidth="1"/>
    <col min="33" max="16384" width="11.42578125" style="343"/>
  </cols>
  <sheetData>
    <row r="1" spans="1:32" ht="13.5" hidden="1" thickBot="1" x14ac:dyDescent="0.25">
      <c r="A1" s="166" t="s">
        <v>248</v>
      </c>
      <c r="B1" s="16"/>
      <c r="C1" s="16"/>
      <c r="D1" s="16"/>
      <c r="E1" s="16"/>
      <c r="F1" s="16"/>
      <c r="G1" s="16"/>
      <c r="H1" s="16"/>
      <c r="I1" s="16"/>
      <c r="J1" s="16"/>
      <c r="K1" s="16"/>
      <c r="L1" s="16"/>
      <c r="M1" s="16"/>
      <c r="N1" s="16"/>
      <c r="O1" s="16"/>
      <c r="P1" s="166" t="s">
        <v>248</v>
      </c>
      <c r="Q1" s="166" t="s">
        <v>248</v>
      </c>
      <c r="R1" s="166" t="s">
        <v>248</v>
      </c>
      <c r="S1" s="166" t="s">
        <v>248</v>
      </c>
      <c r="T1" s="166" t="s">
        <v>248</v>
      </c>
      <c r="U1" s="166" t="s">
        <v>248</v>
      </c>
      <c r="V1" s="166" t="s">
        <v>248</v>
      </c>
      <c r="W1" s="166" t="s">
        <v>248</v>
      </c>
      <c r="X1" s="166" t="s">
        <v>248</v>
      </c>
      <c r="Y1" s="166" t="s">
        <v>248</v>
      </c>
      <c r="Z1" s="166" t="s">
        <v>248</v>
      </c>
      <c r="AA1" s="166" t="s">
        <v>248</v>
      </c>
      <c r="AB1" s="166" t="s">
        <v>248</v>
      </c>
      <c r="AC1" s="166" t="s">
        <v>248</v>
      </c>
      <c r="AD1" s="166" t="s">
        <v>248</v>
      </c>
      <c r="AE1" s="166" t="s">
        <v>248</v>
      </c>
      <c r="AF1" s="166" t="s">
        <v>248</v>
      </c>
    </row>
    <row r="2" spans="1:32" ht="15" customHeight="1" thickBot="1" x14ac:dyDescent="0.25">
      <c r="A2" s="16"/>
      <c r="B2" s="1251" t="str">
        <f>Translations!$B$259</f>
        <v>F.
ProdBM</v>
      </c>
      <c r="C2" s="1252"/>
      <c r="D2" s="1253"/>
      <c r="E2" s="191" t="str">
        <f>Translations!$B$2</f>
        <v>Навигационна зона:</v>
      </c>
      <c r="F2" s="190"/>
      <c r="G2" s="892" t="str">
        <f>Translations!$B$14</f>
        <v>Съдържание</v>
      </c>
      <c r="H2" s="889"/>
      <c r="I2" s="907" t="str">
        <f ca="1">HYPERLINK("#"&amp;INDEX(a_Contents!$P$4:$P$53,MATCH(INDEX(a_Contents!$T$4:$T$53,MATCH($S$2,a_Contents!$Q$4:$Q$53,0))-1,a_Contents!$T$4:$T$53,0)),EUconst_PreviousSheet)</f>
        <v>Предишен лист</v>
      </c>
      <c r="J2" s="908"/>
      <c r="K2" s="907" t="str">
        <f ca="1">HYPERLINK("#"&amp;INDEX(a_Contents!$P$4:$P$53,MATCH(INDEX(a_Contents!$T$4:$T$53,MATCH($S$2,a_Contents!$Q$4:$Q$53,0))+1,a_Contents!$T$4:$T$53,0)),EUconst_NextSheet)</f>
        <v>Следващ лист</v>
      </c>
      <c r="L2" s="908"/>
      <c r="M2" s="909" t="str">
        <f ca="1">HYPERLINK("#"&amp;a_Contents!$P$39,INDIRECT(a_Contents!$P$39))</f>
        <v>РЕЗЮМЕ</v>
      </c>
      <c r="N2" s="909"/>
      <c r="O2" s="17"/>
      <c r="P2" s="169" t="s">
        <v>250</v>
      </c>
      <c r="Q2" s="394" t="str">
        <f>ADDRESS(ROW($B$7),COLUMN($B$7)) &amp; ":" &amp; ADDRESS(MATCH("PRINT",$O:$O,0),COLUMN($O$7))</f>
        <v>$B$7:$O$563</v>
      </c>
      <c r="R2" s="169" t="s">
        <v>612</v>
      </c>
      <c r="S2" s="395" t="str">
        <f ca="1">IF(ISERROR(CELL("filename",T2)),"F_ProdBM",MID(CELL("filename",T2),FIND("]",CELL("filename",T2))+1,1024))</f>
        <v>F_ProdBM</v>
      </c>
    </row>
    <row r="3" spans="1:32" ht="13.5" customHeight="1" thickBot="1" x14ac:dyDescent="0.25">
      <c r="A3" s="16"/>
      <c r="B3" s="1254"/>
      <c r="C3" s="1255"/>
      <c r="D3" s="1256"/>
      <c r="E3" s="892"/>
      <c r="F3" s="889"/>
      <c r="G3" s="966" t="str">
        <f>IFERROR(HYPERLINK("#"&amp;ADDRESS(ROW($A$1)+MATCH(P3,$A:$A,0)-1,3),INDEX($P:$P,MATCH(P3,$A:$A,0))),"")</f>
        <v>BM: 1</v>
      </c>
      <c r="H3" s="966"/>
      <c r="I3" s="966" t="str">
        <f>IFERROR(HYPERLINK("#"&amp;ADDRESS(ROW($A$1)+MATCH(R3,$A:$A,0)-1,3),INDEX($P:$P,MATCH(R3,$A:$A,0))),"")</f>
        <v>BM: 2</v>
      </c>
      <c r="J3" s="966"/>
      <c r="K3" s="966" t="str">
        <f>IFERROR(HYPERLINK("#"&amp;ADDRESS(ROW($A$1)+MATCH(T3,$A:$A,0)-1,3),INDEX($P:$P,MATCH(T3,$A:$A,0))),"")</f>
        <v>BM: 3</v>
      </c>
      <c r="L3" s="966"/>
      <c r="M3" s="967" t="str">
        <f>IFERROR(HYPERLINK("#"&amp;ADDRESS(ROW($A$1)+MATCH(V3,$A:$A,0)-1,3),INDEX($P:$P,MATCH(V3,$A:$A,0))),"")</f>
        <v>BM: 4</v>
      </c>
      <c r="N3" s="967"/>
      <c r="O3" s="17"/>
      <c r="P3" s="289">
        <v>1</v>
      </c>
      <c r="Q3" s="290"/>
      <c r="R3" s="290">
        <v>2</v>
      </c>
      <c r="S3" s="290"/>
      <c r="T3" s="290">
        <v>3</v>
      </c>
      <c r="U3" s="290"/>
      <c r="V3" s="291">
        <v>4</v>
      </c>
    </row>
    <row r="4" spans="1:32" ht="13.5" customHeight="1" thickBot="1" x14ac:dyDescent="0.25">
      <c r="A4" s="16"/>
      <c r="B4" s="1254"/>
      <c r="C4" s="1255"/>
      <c r="D4" s="1256"/>
      <c r="E4" s="892"/>
      <c r="F4" s="889"/>
      <c r="G4" s="972" t="str">
        <f>IFERROR(HYPERLINK("#"&amp;ADDRESS(ROW($A$1)+MATCH(P4,$A:$A,0)-1,3),INDEX($P:$P,MATCH(P4,$A:$A,0))),"")</f>
        <v>BM: 5</v>
      </c>
      <c r="H4" s="971"/>
      <c r="I4" s="971" t="str">
        <f>IFERROR(HYPERLINK("#"&amp;ADDRESS(ROW($A$1)+MATCH(R4,$A:$A,0)-1,3),INDEX($P:$P,MATCH(R4,$A:$A,0))),"")</f>
        <v>BM: 6</v>
      </c>
      <c r="J4" s="971"/>
      <c r="K4" s="971" t="str">
        <f>IFERROR(HYPERLINK("#"&amp;ADDRESS(ROW($A$1)+MATCH(T4,$A:$A,0)-1,3),INDEX($P:$P,MATCH(T4,$A:$A,0))),"")</f>
        <v>BM: 7</v>
      </c>
      <c r="L4" s="971"/>
      <c r="M4" s="970" t="str">
        <f>IFERROR(HYPERLINK("#"&amp;ADDRESS(ROW($A$1)+MATCH(V4,$A:$A,0)-1,3),INDEX($P:$P,MATCH(V4,$A:$A,0))),"")</f>
        <v>BM: 8</v>
      </c>
      <c r="N4" s="971"/>
      <c r="O4" s="17"/>
      <c r="P4" s="292">
        <v>5</v>
      </c>
      <c r="Q4" s="293"/>
      <c r="R4" s="293">
        <v>6</v>
      </c>
      <c r="S4" s="397"/>
      <c r="T4" s="397">
        <v>7</v>
      </c>
      <c r="U4" s="397"/>
      <c r="V4" s="398">
        <v>8</v>
      </c>
    </row>
    <row r="5" spans="1:32" ht="12.75" customHeight="1" thickBot="1" x14ac:dyDescent="0.25">
      <c r="A5" s="16"/>
      <c r="B5" s="1257"/>
      <c r="C5" s="1258"/>
      <c r="D5" s="1259"/>
      <c r="E5" s="1249"/>
      <c r="F5" s="1250"/>
      <c r="G5" s="970" t="str">
        <f>IFERROR(HYPERLINK("#"&amp;ADDRESS(ROW($A$1)+MATCH(P5,$A:$A,0)-1,3),INDEX($P:$P,MATCH(P5,$A:$A,0))),"")</f>
        <v>BM: 9</v>
      </c>
      <c r="H5" s="971"/>
      <c r="I5" s="970" t="str">
        <f>IFERROR(HYPERLINK("#"&amp;ADDRESS(ROW($A$1)+MATCH(R5,$A:$A,0)-1,3),INDEX($P:$P,MATCH(R5,$A:$A,0))),"")</f>
        <v>BM: 10</v>
      </c>
      <c r="J5" s="971"/>
      <c r="K5" s="970" t="str">
        <f>IFERROR(HYPERLINK("#"&amp;ADDRESS(ROW($A$1)+MATCH(T5,$A:$A,0)-1,3),INDEX($P:$P,MATCH(T5,$A:$A,0))),"")</f>
        <v/>
      </c>
      <c r="L5" s="971"/>
      <c r="M5" s="970" t="str">
        <f>IFERROR(HYPERLINK("#"&amp;ADDRESS(ROW($A$1)+MATCH(V5,$A:$A,0)-1,3),INDEX($P:$P,MATCH(V5,$A:$A,0))),"")</f>
        <v/>
      </c>
      <c r="N5" s="971"/>
      <c r="O5" s="17"/>
      <c r="P5" s="396">
        <v>9</v>
      </c>
      <c r="Q5" s="397"/>
      <c r="R5" s="398">
        <v>10</v>
      </c>
      <c r="S5" s="293"/>
      <c r="T5" s="293"/>
      <c r="U5" s="293"/>
      <c r="V5" s="293"/>
    </row>
    <row r="6" spans="1:32" ht="12.75" customHeight="1" x14ac:dyDescent="0.2">
      <c r="A6" s="16"/>
      <c r="O6" s="17"/>
    </row>
    <row r="7" spans="1:32" ht="18" x14ac:dyDescent="0.2">
      <c r="A7" s="175" t="s">
        <v>636</v>
      </c>
      <c r="C7" s="2" t="s">
        <v>416</v>
      </c>
      <c r="D7" s="983" t="str">
        <f>Translations!$B$260</f>
        <v>Цели и въздействия ProdBM</v>
      </c>
      <c r="E7" s="983"/>
      <c r="F7" s="983"/>
      <c r="G7" s="983"/>
      <c r="H7" s="983"/>
      <c r="I7" s="983"/>
      <c r="J7" s="983"/>
      <c r="K7" s="983"/>
      <c r="L7" s="983"/>
      <c r="M7" s="983"/>
      <c r="N7" s="983"/>
    </row>
    <row r="8" spans="1:32" ht="12.75" customHeight="1" x14ac:dyDescent="0.2"/>
    <row r="9" spans="1:32" ht="16.5" customHeight="1" x14ac:dyDescent="0.2">
      <c r="C9" s="163" t="s">
        <v>113</v>
      </c>
      <c r="D9" s="1248" t="str">
        <f>Translations!$B$261</f>
        <v>Количествена оценка на въздействието на подинсталациите на BM</v>
      </c>
      <c r="E9" s="1248"/>
      <c r="F9" s="1248"/>
      <c r="G9" s="1248"/>
      <c r="H9" s="1248"/>
      <c r="I9" s="1248"/>
      <c r="J9" s="1248"/>
      <c r="K9" s="1248"/>
      <c r="L9" s="1248"/>
      <c r="M9" s="1248"/>
      <c r="N9" s="1248"/>
    </row>
    <row r="10" spans="1:32" s="644" customFormat="1" ht="15" thickBot="1" x14ac:dyDescent="0.25">
      <c r="A10" s="19"/>
      <c r="B10" s="30"/>
      <c r="C10" s="156"/>
      <c r="D10" s="156"/>
      <c r="E10" s="156"/>
      <c r="F10" s="156"/>
      <c r="G10" s="156"/>
      <c r="H10" s="156"/>
      <c r="I10" s="156"/>
      <c r="J10" s="156"/>
      <c r="K10" s="156"/>
      <c r="L10" s="156"/>
      <c r="M10" s="156"/>
      <c r="N10" s="156"/>
      <c r="O10" s="30"/>
      <c r="P10" s="166"/>
      <c r="Q10" s="166"/>
      <c r="R10" s="166"/>
      <c r="S10" s="166"/>
      <c r="T10" s="166"/>
      <c r="U10" s="166"/>
      <c r="V10" s="166"/>
      <c r="W10" s="166"/>
      <c r="X10" s="16"/>
      <c r="Y10" s="16"/>
      <c r="Z10" s="16"/>
      <c r="AA10" s="16"/>
      <c r="AB10" s="16"/>
      <c r="AC10" s="16"/>
      <c r="AD10" s="16"/>
      <c r="AE10" s="16"/>
      <c r="AF10" s="16"/>
    </row>
    <row r="11" spans="1:32" s="370" customFormat="1" ht="18" customHeight="1" thickBot="1" x14ac:dyDescent="0.25">
      <c r="A11" s="399">
        <f>C11</f>
        <v>1</v>
      </c>
      <c r="B11" s="120"/>
      <c r="C11" s="421">
        <v>1</v>
      </c>
      <c r="D11" s="1260" t="str">
        <f>Translations!$B$262</f>
        <v>Подинсталация с еталон за продукт:</v>
      </c>
      <c r="E11" s="1261"/>
      <c r="F11" s="1261"/>
      <c r="G11" s="1261"/>
      <c r="H11" s="1262"/>
      <c r="I11" s="1263" t="str">
        <f>IF(INDEX(CNTR_SubInstListIsProdBM,$C11),INDEX(CNTR_SubInstListNames,$C11),"")</f>
        <v/>
      </c>
      <c r="J11" s="1264"/>
      <c r="K11" s="1264"/>
      <c r="L11" s="1264"/>
      <c r="M11" s="1264"/>
      <c r="N11" s="1265"/>
      <c r="O11" s="120"/>
      <c r="P11" s="287" t="str">
        <f>IF(CNTR_ExistSubInstEntries,IF(I11&lt;&gt;"","BM: " &amp; I11,""),"BM: " &amp; C11)</f>
        <v>BM: 1</v>
      </c>
      <c r="Q11" s="166"/>
      <c r="R11" s="166"/>
      <c r="S11" s="166"/>
      <c r="T11" s="166"/>
      <c r="U11" s="166"/>
      <c r="V11" s="166"/>
      <c r="W11" s="166"/>
      <c r="X11" s="287" t="str">
        <f>EUconst_StartRow&amp;I11</f>
        <v>Start_</v>
      </c>
      <c r="Y11" s="409" t="str">
        <f>IF($I11="","",INDEX(C_InstallationDescription!$V:$V,MATCH($X11,C_InstallationDescription!$P:$P,0)))</f>
        <v/>
      </c>
      <c r="Z11" s="409" t="str">
        <f>IF($I11="","",IF(Y11=INDEX(EUconst_SubinstallationStart,1),1,IF(Y11=INDEX(EUconst_SubinstallationStart,2),2,MATCH(Y11,EUconst_Periods,0))))</f>
        <v/>
      </c>
      <c r="AA11" s="287" t="str">
        <f>EUconst_CessationRow&amp;I11</f>
        <v>Cessation_</v>
      </c>
      <c r="AB11" s="409" t="str">
        <f>IF($I11="","",INDEX(C_InstallationDescription!$W:$W,MATCH($AA11,C_InstallationDescription!$Q:$Q,0)))</f>
        <v/>
      </c>
      <c r="AC11" s="409" t="str">
        <f>IF(OR(I11="",AB11=""),"",IF(AB11=INDEX(EUconst_SubinstallationCessation,1),10,IF(AB11=INDEX(EUconst_SubinstallationCessation,2),1,MATCH(AB11,EUconst_Periods,0))))</f>
        <v/>
      </c>
      <c r="AD11" s="169"/>
      <c r="AE11" s="554" t="b">
        <f>AND(CNTR_ExistSubInstEntries,I11="")</f>
        <v>0</v>
      </c>
      <c r="AF11" s="169"/>
    </row>
    <row r="12" spans="1:32" ht="12.75" customHeight="1" x14ac:dyDescent="0.2">
      <c r="C12" s="420"/>
      <c r="D12" s="644"/>
      <c r="E12" s="1216" t="str">
        <f>Translations!$B$263</f>
        <v>Името на подинсталацията на продуктовия еталон се показва автоматично въз основа на въведените данни в лист "C_InstallationDescription".</v>
      </c>
      <c r="F12" s="1217"/>
      <c r="G12" s="1217"/>
      <c r="H12" s="1217"/>
      <c r="I12" s="1217"/>
      <c r="J12" s="1217"/>
      <c r="K12" s="1217"/>
      <c r="L12" s="1217"/>
      <c r="M12" s="1217"/>
      <c r="N12" s="1218"/>
      <c r="P12" s="134"/>
      <c r="Q12" s="134"/>
      <c r="R12" s="134"/>
      <c r="S12" s="268"/>
    </row>
    <row r="13" spans="1:32" ht="5.0999999999999996" customHeight="1" x14ac:dyDescent="0.2">
      <c r="C13" s="161"/>
      <c r="N13" s="162"/>
      <c r="P13" s="276"/>
      <c r="Q13" s="134"/>
      <c r="R13" s="272"/>
      <c r="S13" s="268"/>
    </row>
    <row r="14" spans="1:32" ht="12.75" customHeight="1" x14ac:dyDescent="0.2">
      <c r="C14" s="161"/>
      <c r="D14" s="360" t="s">
        <v>114</v>
      </c>
      <c r="E14" s="18" t="str">
        <f>Translations!$B$264</f>
        <v>Специфични цели за емисиите</v>
      </c>
      <c r="F14" s="326"/>
      <c r="G14" s="326"/>
      <c r="H14" s="326"/>
      <c r="I14" s="326"/>
      <c r="J14" s="326"/>
      <c r="K14" s="326"/>
      <c r="L14" s="326"/>
      <c r="M14" s="326"/>
      <c r="N14" s="327"/>
      <c r="P14" s="275"/>
      <c r="Q14" s="275"/>
      <c r="R14" s="134"/>
      <c r="S14" s="268"/>
      <c r="Y14" s="559" t="str">
        <f>Translations!$B$265</f>
        <v>Периоди</v>
      </c>
      <c r="Z14" s="560">
        <v>1</v>
      </c>
      <c r="AA14" s="409">
        <v>2</v>
      </c>
      <c r="AB14" s="409">
        <v>3</v>
      </c>
      <c r="AC14" s="409">
        <v>4</v>
      </c>
      <c r="AD14" s="409">
        <v>5</v>
      </c>
      <c r="AE14" s="409">
        <v>6</v>
      </c>
    </row>
    <row r="15" spans="1:32" ht="25.5" customHeight="1" x14ac:dyDescent="0.2">
      <c r="C15" s="161"/>
      <c r="D15" s="18"/>
      <c r="E1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15" s="1242"/>
      <c r="G15" s="1242"/>
      <c r="H15" s="1242"/>
      <c r="I15" s="1242"/>
      <c r="J15" s="1242"/>
      <c r="K15" s="1242"/>
      <c r="L15" s="1242"/>
      <c r="M15" s="1242"/>
      <c r="N15" s="1243"/>
      <c r="P15" s="275"/>
      <c r="Q15" s="275"/>
      <c r="R15" s="134"/>
      <c r="S15" s="268"/>
    </row>
    <row r="16" spans="1:32" ht="12.75" customHeight="1" x14ac:dyDescent="0.2">
      <c r="C16" s="161"/>
      <c r="D16" s="18"/>
      <c r="E16" s="1244" t="str">
        <f>Translations!$B$267</f>
        <v>Базовата линия се изчислява автоматично въз основа на въведените исторически емисии в лист D_HistoricalEmissions.</v>
      </c>
      <c r="F16" s="1244"/>
      <c r="G16" s="1244"/>
      <c r="H16" s="1244"/>
      <c r="I16" s="1244"/>
      <c r="J16" s="1244"/>
      <c r="K16" s="1244"/>
      <c r="L16" s="1244"/>
      <c r="M16" s="1244"/>
      <c r="N16" s="1245"/>
    </row>
    <row r="17" spans="1:31" ht="5.0999999999999996" customHeight="1" x14ac:dyDescent="0.2">
      <c r="C17" s="161"/>
      <c r="D17" s="1005"/>
      <c r="E17" s="1005"/>
      <c r="F17" s="1005"/>
      <c r="G17" s="1005"/>
      <c r="H17" s="1005"/>
      <c r="I17" s="1005"/>
      <c r="J17" s="1005"/>
      <c r="K17" s="1005"/>
      <c r="L17" s="1005"/>
      <c r="M17" s="1005"/>
      <c r="N17" s="1219"/>
    </row>
    <row r="18" spans="1:31" ht="12.75" customHeight="1" x14ac:dyDescent="0.2">
      <c r="A18" s="19"/>
      <c r="B18" s="165"/>
      <c r="C18" s="161"/>
      <c r="D18" s="325"/>
      <c r="F18" s="324"/>
      <c r="G18" s="304" t="str">
        <f>Translations!$B$169</f>
        <v>Базова линия</v>
      </c>
      <c r="H18" s="422" t="str">
        <f xml:space="preserve"> EUconst_Unit</f>
        <v>Единица</v>
      </c>
      <c r="I18" s="424">
        <f t="shared" ref="I18:N18" si="0">INDEX(EUconst_EndOfPeriods,Z14)</f>
        <v>2025</v>
      </c>
      <c r="J18" s="302">
        <f t="shared" si="0"/>
        <v>2030</v>
      </c>
      <c r="K18" s="302">
        <f t="shared" si="0"/>
        <v>2035</v>
      </c>
      <c r="L18" s="302">
        <f t="shared" si="0"/>
        <v>2040</v>
      </c>
      <c r="M18" s="302">
        <f t="shared" si="0"/>
        <v>2045</v>
      </c>
      <c r="N18" s="302">
        <f t="shared" si="0"/>
        <v>2050</v>
      </c>
      <c r="W18" s="166" t="s">
        <v>736</v>
      </c>
      <c r="Z18" s="205">
        <f t="shared" ref="Z18:AE18" si="1">I18</f>
        <v>2025</v>
      </c>
      <c r="AA18" s="205">
        <f t="shared" si="1"/>
        <v>2030</v>
      </c>
      <c r="AB18" s="205">
        <f t="shared" si="1"/>
        <v>2035</v>
      </c>
      <c r="AC18" s="205">
        <f t="shared" si="1"/>
        <v>2040</v>
      </c>
      <c r="AD18" s="205">
        <f t="shared" si="1"/>
        <v>2045</v>
      </c>
      <c r="AE18" s="205">
        <f t="shared" si="1"/>
        <v>2050</v>
      </c>
    </row>
    <row r="19" spans="1:31" ht="12.75" customHeight="1" x14ac:dyDescent="0.2">
      <c r="A19" s="19"/>
      <c r="B19" s="165"/>
      <c r="C19" s="161"/>
      <c r="D19" s="1237" t="s">
        <v>117</v>
      </c>
      <c r="E19" s="1238" t="str">
        <f>Translations!$B$264</f>
        <v>Специфични цели за емисиите</v>
      </c>
      <c r="F19" s="1239"/>
      <c r="G19" s="1272" t="str">
        <f>IF($I11="","",INDEX(D_HistoricalEmissions!$T:$T,MATCH(EUconst_HistorialEmissions&amp;$I11,D_HistoricalEmissions!$P:$P,0)))</f>
        <v/>
      </c>
      <c r="H19" s="1270" t="str">
        <f>IFERROR((INDEX(EUconst_BMlistUnitHE,MATCH(I11,EUconst_BMlistNames,0))),"")</f>
        <v/>
      </c>
      <c r="I19" s="430"/>
      <c r="J19" s="364"/>
      <c r="K19" s="364"/>
      <c r="L19" s="364"/>
      <c r="M19" s="364"/>
      <c r="N19" s="364"/>
      <c r="P19" s="312" t="str">
        <f>EUConst_Target&amp;I11</f>
        <v>Target_</v>
      </c>
      <c r="W19" s="175" t="str">
        <f>I11</f>
        <v/>
      </c>
      <c r="Y19" s="166" t="s">
        <v>838</v>
      </c>
      <c r="Z19" s="205" t="b">
        <f>AND(CNTR_ExistSubInstEntries,OR($W19="",INDEX($Z:$Z,MATCH(EUconst_StartRow&amp;$W19,$X:$X,0))&gt;COLUMNS($Z18:Z18),INDEX($AC:$AC,MATCH(EUconst_CessationRow&amp;$W19,$AA:$AA,0))&lt;=COLUMNS($Z18:Z18)))</f>
        <v>0</v>
      </c>
      <c r="AA19" s="205" t="b">
        <f>AND(CNTR_ExistSubInstEntries,OR($W19="",INDEX($Z:$Z,MATCH(EUconst_StartRow&amp;$W19,$X:$X,0))&gt;COLUMNS($Z18:AA18),INDEX($AC:$AC,MATCH(EUconst_CessationRow&amp;$W19,$AA:$AA,0))&lt;=COLUMNS($Z18:AA18)))</f>
        <v>0</v>
      </c>
      <c r="AB19" s="205" t="b">
        <f>AND(CNTR_ExistSubInstEntries,OR($W19="",INDEX($Z:$Z,MATCH(EUconst_StartRow&amp;$W19,$X:$X,0))&gt;COLUMNS($Z18:AB18),INDEX($AC:$AC,MATCH(EUconst_CessationRow&amp;$W19,$AA:$AA,0))&lt;=COLUMNS($Z18:AB18)))</f>
        <v>0</v>
      </c>
      <c r="AC19" s="205" t="b">
        <f>AND(CNTR_ExistSubInstEntries,OR($W19="",INDEX($Z:$Z,MATCH(EUconst_StartRow&amp;$W19,$X:$X,0))&gt;COLUMNS($Z18:AC18),INDEX($AC:$AC,MATCH(EUconst_CessationRow&amp;$W19,$AA:$AA,0))&lt;=COLUMNS($Z18:AC18)))</f>
        <v>0</v>
      </c>
      <c r="AD19" s="205" t="b">
        <f>AND(CNTR_ExistSubInstEntries,OR($W19="",INDEX($Z:$Z,MATCH(EUconst_StartRow&amp;$W19,$X:$X,0))&gt;COLUMNS($Z18:AD18),INDEX($AC:$AC,MATCH(EUconst_CessationRow&amp;$W19,$AA:$AA,0))&lt;=COLUMNS($Z18:AD18)))</f>
        <v>0</v>
      </c>
      <c r="AE19" s="205" t="b">
        <f>AND(CNTR_ExistSubInstEntries,OR($W19="",INDEX($Z:$Z,MATCH(EUconst_StartRow&amp;$W19,$X:$X,0))&gt;COLUMNS($Z18:AE18),INDEX($AC:$AC,MATCH(EUconst_CessationRow&amp;$W19,$AA:$AA,0))&lt;=COLUMNS($Z18:AE18)))</f>
        <v>0</v>
      </c>
    </row>
    <row r="20" spans="1:31" ht="9.9499999999999993" customHeight="1" x14ac:dyDescent="0.2">
      <c r="A20" s="19"/>
      <c r="B20" s="165"/>
      <c r="C20" s="161"/>
      <c r="D20" s="1237"/>
      <c r="E20" s="1240"/>
      <c r="F20" s="1241"/>
      <c r="G20" s="1273"/>
      <c r="H20" s="1271"/>
      <c r="I20" s="555" t="str">
        <f>IF(OR($G19="",$G19=0),"",REPT("|",SUM(I19)/$G19*28))</f>
        <v/>
      </c>
      <c r="J20" s="556" t="str">
        <f t="shared" ref="J20:N20" si="2">IF(OR($G19="",$G19=0),"",REPT("|",SUM(J19)/$G19*28))</f>
        <v/>
      </c>
      <c r="K20" s="556" t="str">
        <f t="shared" si="2"/>
        <v/>
      </c>
      <c r="L20" s="556" t="str">
        <f t="shared" si="2"/>
        <v/>
      </c>
      <c r="M20" s="556" t="str">
        <f t="shared" si="2"/>
        <v/>
      </c>
      <c r="N20" s="556" t="str">
        <f t="shared" si="2"/>
        <v/>
      </c>
      <c r="P20" s="284"/>
      <c r="Q20" s="134"/>
      <c r="R20" s="134"/>
      <c r="S20" s="362"/>
      <c r="W20" s="175" t="str">
        <f>W19</f>
        <v/>
      </c>
      <c r="Z20" s="457" t="b">
        <f>AND(CNTR_ExistSubInstEntries,OR($W20="",INDEX($Z:$Z,MATCH(EUconst_StartRow&amp;$W20,$X:$X,0))&gt;COLUMNS($Z19:Z19),INDEX($AC:$AC,MATCH(EUconst_CessationRow&amp;$W20,$AA:$AA,0))&lt;=COLUMNS($Z19:Z19)))</f>
        <v>0</v>
      </c>
      <c r="AA20" s="457" t="b">
        <f>AND(CNTR_ExistSubInstEntries,OR($W20="",INDEX($Z:$Z,MATCH(EUconst_StartRow&amp;$W20,$X:$X,0))&gt;COLUMNS($Z19:AA19),INDEX($AC:$AC,MATCH(EUconst_CessationRow&amp;$W20,$AA:$AA,0))&lt;=COLUMNS($Z19:AA19)))</f>
        <v>0</v>
      </c>
      <c r="AB20" s="457" t="b">
        <f>AND(CNTR_ExistSubInstEntries,OR($W20="",INDEX($Z:$Z,MATCH(EUconst_StartRow&amp;$W20,$X:$X,0))&gt;COLUMNS($Z19:AB19),INDEX($AC:$AC,MATCH(EUconst_CessationRow&amp;$W20,$AA:$AA,0))&lt;=COLUMNS($Z19:AB19)))</f>
        <v>0</v>
      </c>
      <c r="AC20" s="457" t="b">
        <f>AND(CNTR_ExistSubInstEntries,OR($W20="",INDEX($Z:$Z,MATCH(EUconst_StartRow&amp;$W20,$X:$X,0))&gt;COLUMNS($Z19:AC19),INDEX($AC:$AC,MATCH(EUconst_CessationRow&amp;$W20,$AA:$AA,0))&lt;=COLUMNS($Z19:AC19)))</f>
        <v>0</v>
      </c>
      <c r="AD20" s="457" t="b">
        <f>AND(CNTR_ExistSubInstEntries,OR($W20="",INDEX($Z:$Z,MATCH(EUconst_StartRow&amp;$W20,$X:$X,0))&gt;COLUMNS($Z19:AD19),INDEX($AC:$AC,MATCH(EUconst_CessationRow&amp;$W20,$AA:$AA,0))&lt;=COLUMNS($Z19:AD19)))</f>
        <v>0</v>
      </c>
      <c r="AE20" s="457" t="b">
        <f>AND(CNTR_ExistSubInstEntries,OR($W20="",INDEX($Z:$Z,MATCH(EUconst_StartRow&amp;$W20,$X:$X,0))&gt;COLUMNS($Z19:AE19),INDEX($AC:$AC,MATCH(EUconst_CessationRow&amp;$W20,$AA:$AA,0))&lt;=COLUMNS($Z19:AE19)))</f>
        <v>0</v>
      </c>
    </row>
    <row r="21" spans="1:31" ht="12.75" customHeight="1" x14ac:dyDescent="0.2">
      <c r="A21" s="19"/>
      <c r="B21" s="165"/>
      <c r="C21" s="161"/>
      <c r="D21" s="345" t="s">
        <v>118</v>
      </c>
      <c r="E21" s="1266" t="str">
        <f>Translations!$B$268</f>
        <v>Цели за абсолютни емисии</v>
      </c>
      <c r="F21" s="1267"/>
      <c r="G21" s="473" t="str">
        <f>IF($I11="","",INDEX(D_HistoricalEmissions!$T:$T,MATCH(EUconst_HistorialAbsEmissions&amp;$I11,D_HistoricalEmissions!$P:$P,0)))</f>
        <v/>
      </c>
      <c r="H21" s="423" t="str">
        <f>EUconst_tCO2e</f>
        <v>t CO2e</v>
      </c>
      <c r="I21" s="431"/>
      <c r="J21" s="305"/>
      <c r="K21" s="305"/>
      <c r="L21" s="305"/>
      <c r="M21" s="305"/>
      <c r="N21" s="305"/>
      <c r="P21" s="311"/>
      <c r="Q21" s="134"/>
      <c r="R21" s="134"/>
      <c r="S21" s="268"/>
      <c r="W21" s="175" t="str">
        <f t="shared" ref="W21" si="3">W20</f>
        <v/>
      </c>
      <c r="Z21" s="205" t="b">
        <f>AND(CNTR_ExistSubInstEntries,OR($W21="",INDEX($Z:$Z,MATCH(EUconst_StartRow&amp;$W21,$X:$X,0))&gt;COLUMNS($Z20:Z20),INDEX($AC:$AC,MATCH(EUconst_CessationRow&amp;$W21,$AA:$AA,0))&lt;=COLUMNS($Z20:Z20)))</f>
        <v>0</v>
      </c>
      <c r="AA21" s="205" t="b">
        <f>AND(CNTR_ExistSubInstEntries,OR($W21="",INDEX($Z:$Z,MATCH(EUconst_StartRow&amp;$W21,$X:$X,0))&gt;COLUMNS($Z20:AA20),INDEX($AC:$AC,MATCH(EUconst_CessationRow&amp;$W21,$AA:$AA,0))&lt;=COLUMNS($Z20:AA20)))</f>
        <v>0</v>
      </c>
      <c r="AB21" s="205" t="b">
        <f>AND(CNTR_ExistSubInstEntries,OR($W21="",INDEX($Z:$Z,MATCH(EUconst_StartRow&amp;$W21,$X:$X,0))&gt;COLUMNS($Z20:AB20),INDEX($AC:$AC,MATCH(EUconst_CessationRow&amp;$W21,$AA:$AA,0))&lt;=COLUMNS($Z20:AB20)))</f>
        <v>0</v>
      </c>
      <c r="AC21" s="205" t="b">
        <f>AND(CNTR_ExistSubInstEntries,OR($W21="",INDEX($Z:$Z,MATCH(EUconst_StartRow&amp;$W21,$X:$X,0))&gt;COLUMNS($Z20:AC20),INDEX($AC:$AC,MATCH(EUconst_CessationRow&amp;$W21,$AA:$AA,0))&lt;=COLUMNS($Z20:AC20)))</f>
        <v>0</v>
      </c>
      <c r="AD21" s="205" t="b">
        <f>AND(CNTR_ExistSubInstEntries,OR($W21="",INDEX($Z:$Z,MATCH(EUconst_StartRow&amp;$W21,$X:$X,0))&gt;COLUMNS($Z20:AD20),INDEX($AC:$AC,MATCH(EUconst_CessationRow&amp;$W21,$AA:$AA,0))&lt;=COLUMNS($Z20:AD20)))</f>
        <v>0</v>
      </c>
      <c r="AE21" s="205" t="b">
        <f>AND(CNTR_ExistSubInstEntries,OR($W21="",INDEX($Z:$Z,MATCH(EUconst_StartRow&amp;$W21,$X:$X,0))&gt;COLUMNS($Z20:AE20),INDEX($AC:$AC,MATCH(EUconst_CessationRow&amp;$W21,$AA:$AA,0))&lt;=COLUMNS($Z20:AE20)))</f>
        <v>0</v>
      </c>
    </row>
    <row r="22" spans="1:31" ht="5.0999999999999996" customHeight="1" x14ac:dyDescent="0.2">
      <c r="C22" s="161"/>
      <c r="D22" s="1005"/>
      <c r="E22" s="1005"/>
      <c r="F22" s="1005"/>
      <c r="G22" s="1005"/>
      <c r="H22" s="1005"/>
      <c r="I22" s="1005"/>
      <c r="J22" s="1005"/>
      <c r="K22" s="1005"/>
      <c r="L22" s="1005"/>
      <c r="M22" s="1005"/>
      <c r="N22" s="1219"/>
    </row>
    <row r="23" spans="1:31" ht="12.75" customHeight="1" x14ac:dyDescent="0.2">
      <c r="C23" s="161"/>
      <c r="D23" s="360" t="s">
        <v>687</v>
      </c>
      <c r="E23" s="18" t="str">
        <f>Translations!$B$269</f>
        <v>Относителни цели за емисиите</v>
      </c>
      <c r="H23" s="121"/>
      <c r="L23" s="557"/>
      <c r="N23" s="162"/>
      <c r="P23" s="276"/>
      <c r="Q23" s="134"/>
      <c r="R23" s="272"/>
      <c r="S23" s="268"/>
    </row>
    <row r="24" spans="1:31" ht="25.5" customHeight="1" x14ac:dyDescent="0.2">
      <c r="C24" s="161"/>
      <c r="D24" s="736"/>
      <c r="E24" s="1242" t="str">
        <f>Translations!$B$270</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24" s="1242"/>
      <c r="G24" s="1242"/>
      <c r="H24" s="1242"/>
      <c r="I24" s="1242"/>
      <c r="J24" s="1242"/>
      <c r="K24" s="1242"/>
      <c r="L24" s="1242"/>
      <c r="M24" s="1242"/>
      <c r="N24" s="1243"/>
    </row>
    <row r="25" spans="1:31" ht="25.5" customHeight="1" x14ac:dyDescent="0.2">
      <c r="C25" s="161"/>
      <c r="D25" s="736"/>
      <c r="E25" s="736"/>
      <c r="F25" s="736"/>
      <c r="G25" s="736"/>
      <c r="H25" s="746" t="str">
        <f>Translations!$B$271</f>
        <v>Референтна стойност</v>
      </c>
      <c r="I25" s="1246">
        <f t="shared" ref="I25:N25" si="4">INDEX(EUconst_EndOfPeriods,Z14)</f>
        <v>2025</v>
      </c>
      <c r="J25" s="1268">
        <f t="shared" si="4"/>
        <v>2030</v>
      </c>
      <c r="K25" s="1268">
        <f t="shared" si="4"/>
        <v>2035</v>
      </c>
      <c r="L25" s="1268">
        <f t="shared" si="4"/>
        <v>2040</v>
      </c>
      <c r="M25" s="1268">
        <f t="shared" si="4"/>
        <v>2045</v>
      </c>
      <c r="N25" s="1268">
        <f t="shared" si="4"/>
        <v>2050</v>
      </c>
    </row>
    <row r="26" spans="1:31" ht="12.75" customHeight="1" x14ac:dyDescent="0.2">
      <c r="C26" s="161"/>
      <c r="D26" s="736"/>
      <c r="E26" s="736"/>
      <c r="F26" s="736"/>
      <c r="G26" s="736"/>
      <c r="H26" s="456" t="str">
        <f>H19</f>
        <v/>
      </c>
      <c r="I26" s="1247"/>
      <c r="J26" s="1269"/>
      <c r="K26" s="1269"/>
      <c r="L26" s="1269"/>
      <c r="M26" s="1269"/>
      <c r="N26" s="1269"/>
    </row>
    <row r="27" spans="1:31" ht="12.75" customHeight="1" x14ac:dyDescent="0.2">
      <c r="A27" s="19"/>
      <c r="B27" s="165"/>
      <c r="C27" s="161"/>
      <c r="D27" s="345" t="s">
        <v>117</v>
      </c>
      <c r="E27" s="1275" t="str">
        <f>Translations!$B$272</f>
        <v>Относително към изходната стойност</v>
      </c>
      <c r="F27" s="1275"/>
      <c r="G27" s="1276"/>
      <c r="H27" s="474" t="str">
        <f>G19</f>
        <v/>
      </c>
      <c r="I27" s="475" t="str">
        <f t="shared" ref="I27:N27" si="5">IF($I11="","",IF($H27="",Euconst_NA,IF(IFERROR($AC11&lt;=Z14,FALSE),EUconst_Cessation,IF(ISBLANK(I19),"",IF($H27=0,Euconst_NA,(I19/$H27))))))</f>
        <v/>
      </c>
      <c r="J27" s="441" t="str">
        <f t="shared" si="5"/>
        <v/>
      </c>
      <c r="K27" s="441" t="str">
        <f t="shared" si="5"/>
        <v/>
      </c>
      <c r="L27" s="441" t="str">
        <f t="shared" si="5"/>
        <v/>
      </c>
      <c r="M27" s="441" t="str">
        <f t="shared" si="5"/>
        <v/>
      </c>
      <c r="N27" s="441" t="str">
        <f t="shared" si="5"/>
        <v/>
      </c>
      <c r="P27" s="312" t="str">
        <f>EUconst_SubRelToBaseline&amp;I11</f>
        <v>RelBL_</v>
      </c>
      <c r="Q27" s="134"/>
      <c r="R27" s="134"/>
      <c r="S27" s="268"/>
    </row>
    <row r="28" spans="1:31" ht="12.75" customHeight="1" x14ac:dyDescent="0.2">
      <c r="A28" s="19"/>
      <c r="B28" s="165"/>
      <c r="C28" s="161"/>
      <c r="D28" s="345" t="s">
        <v>118</v>
      </c>
      <c r="E28" s="1277" t="str">
        <f>Translations!$B$273</f>
        <v>Относително към съответната стойност на БМ</v>
      </c>
      <c r="F28" s="1277"/>
      <c r="G28" s="1278"/>
      <c r="H28" s="476" t="str">
        <f>IF(I11="","",INDEX(EUconst_BMlistBMvalue,MATCH(I11,EUconst_BMlistNames,0)))</f>
        <v/>
      </c>
      <c r="I28" s="429" t="str">
        <f t="shared" ref="I28:N28" si="6">IF($I11="","",IF($H28="",Euconst_NA,IF(IFERROR($AC11&lt;=Z14,FALSE),EUconst_Cessation,IF(ISBLANK(I19),"",(I19/$H28)))))</f>
        <v/>
      </c>
      <c r="J28" s="381" t="str">
        <f t="shared" si="6"/>
        <v/>
      </c>
      <c r="K28" s="381" t="str">
        <f t="shared" si="6"/>
        <v/>
      </c>
      <c r="L28" s="381" t="str">
        <f t="shared" si="6"/>
        <v/>
      </c>
      <c r="M28" s="381" t="str">
        <f t="shared" si="6"/>
        <v/>
      </c>
      <c r="N28" s="381" t="str">
        <f t="shared" si="6"/>
        <v/>
      </c>
      <c r="P28" s="312" t="str">
        <f>EUconst_SubRelToBM&amp;I11</f>
        <v>RelBM_</v>
      </c>
      <c r="Q28" s="134"/>
      <c r="R28" s="134"/>
      <c r="S28" s="268"/>
    </row>
    <row r="29" spans="1:31" ht="5.0999999999999996" customHeight="1" x14ac:dyDescent="0.2">
      <c r="A29" s="19"/>
      <c r="B29" s="165"/>
      <c r="C29" s="161"/>
      <c r="D29" s="20"/>
      <c r="E29" s="267"/>
      <c r="F29" s="267"/>
      <c r="G29" s="267"/>
      <c r="H29" s="303"/>
      <c r="I29" s="477"/>
      <c r="J29" s="477"/>
      <c r="K29" s="478"/>
      <c r="L29" s="477"/>
      <c r="M29" s="477"/>
      <c r="N29" s="479"/>
      <c r="P29" s="276"/>
      <c r="Q29" s="134"/>
      <c r="R29" s="134"/>
      <c r="S29" s="268"/>
    </row>
    <row r="30" spans="1:31" ht="12.75" customHeight="1" x14ac:dyDescent="0.2">
      <c r="C30" s="161"/>
      <c r="D30" s="360" t="s">
        <v>688</v>
      </c>
      <c r="E30" s="18" t="str">
        <f>Translations!$B$274</f>
        <v>Разпределение на намалението на специфичните емисии по мерки и инвестиции</v>
      </c>
      <c r="F30" s="285"/>
      <c r="G30" s="283"/>
      <c r="H30" s="472"/>
      <c r="N30" s="162"/>
      <c r="P30" s="134"/>
      <c r="Q30" s="134"/>
      <c r="R30" s="134"/>
      <c r="S30" s="268"/>
    </row>
    <row r="31" spans="1:31" ht="12.75" customHeight="1" x14ac:dyDescent="0.2">
      <c r="C31" s="161"/>
      <c r="D31" s="360"/>
      <c r="E31" s="1242" t="str">
        <f>Translations!$B$275</f>
        <v>Моля, изберете от падащия списък всяка мярка, която оказва въздействие върху целите, посочени по-горе за тази подинсталация.</v>
      </c>
      <c r="F31" s="1242"/>
      <c r="G31" s="1242"/>
      <c r="H31" s="1242"/>
      <c r="I31" s="1242"/>
      <c r="J31" s="1242"/>
      <c r="K31" s="1242"/>
      <c r="L31" s="1242"/>
      <c r="M31" s="1242"/>
      <c r="N31" s="1243"/>
      <c r="P31" s="134"/>
      <c r="Q31" s="134"/>
      <c r="R31" s="134"/>
      <c r="S31" s="268"/>
    </row>
    <row r="32" spans="1:31" ht="25.5" customHeight="1" x14ac:dyDescent="0.2">
      <c r="C32" s="161"/>
      <c r="D32" s="20"/>
      <c r="E3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32" s="1242"/>
      <c r="G32" s="1242"/>
      <c r="H32" s="1242"/>
      <c r="I32" s="1242"/>
      <c r="J32" s="1242"/>
      <c r="K32" s="1242"/>
      <c r="L32" s="1242"/>
      <c r="M32" s="1242"/>
      <c r="N32" s="1243"/>
      <c r="P32" s="351"/>
      <c r="Q32" s="134"/>
      <c r="R32" s="134"/>
      <c r="S32" s="268"/>
    </row>
    <row r="33" spans="1:31" ht="25.5" customHeight="1" x14ac:dyDescent="0.2">
      <c r="C33" s="161"/>
      <c r="D33" s="20"/>
      <c r="E33" s="1242" t="str">
        <f>Translations!$B$277</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33" s="1242"/>
      <c r="G33" s="1242"/>
      <c r="H33" s="1242"/>
      <c r="I33" s="1242"/>
      <c r="J33" s="1242"/>
      <c r="K33" s="1242"/>
      <c r="L33" s="1242"/>
      <c r="M33" s="1242"/>
      <c r="N33" s="1243"/>
      <c r="P33" s="351"/>
      <c r="Q33" s="134"/>
      <c r="R33" s="134"/>
      <c r="S33" s="268"/>
    </row>
    <row r="34" spans="1:31" ht="25.5" customHeight="1" x14ac:dyDescent="0.2">
      <c r="C34" s="161"/>
      <c r="D34" s="20"/>
      <c r="E3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34" s="1242"/>
      <c r="G34" s="1242"/>
      <c r="H34" s="1242"/>
      <c r="I34" s="1242"/>
      <c r="J34" s="1242"/>
      <c r="K34" s="1242"/>
      <c r="L34" s="1242"/>
      <c r="M34" s="1242"/>
      <c r="N34" s="1243"/>
      <c r="P34" s="134"/>
      <c r="Q34" s="134"/>
      <c r="R34" s="134"/>
      <c r="S34" s="268"/>
    </row>
    <row r="35" spans="1:31" ht="12.75" customHeight="1" x14ac:dyDescent="0.2">
      <c r="C35" s="161"/>
      <c r="D35" s="20"/>
      <c r="E35" s="1242" t="str">
        <f>Translations!$B$279</f>
        <v>Проверката за съгласуваност под v. ще доведе до съобщение за грешка в следните случаи:</v>
      </c>
      <c r="F35" s="1242"/>
      <c r="G35" s="1242"/>
      <c r="H35" s="1242"/>
      <c r="I35" s="1242"/>
      <c r="J35" s="1242"/>
      <c r="K35" s="1242"/>
      <c r="L35" s="1242"/>
      <c r="M35" s="1242"/>
      <c r="N35" s="1243"/>
      <c r="P35" s="134"/>
      <c r="Q35" s="134"/>
      <c r="R35" s="134"/>
      <c r="S35" s="268"/>
    </row>
    <row r="36" spans="1:31" ht="12.75" customHeight="1" x14ac:dyDescent="0.2">
      <c r="C36" s="161"/>
      <c r="D36" s="20"/>
      <c r="E36" s="514" t="s">
        <v>747</v>
      </c>
      <c r="F36" s="1242" t="str">
        <f>Translations!$B$280</f>
        <v>не се определят цели преди прекратяване или се определят цели след прекратяване;</v>
      </c>
      <c r="G36" s="1242"/>
      <c r="H36" s="1242"/>
      <c r="I36" s="1242"/>
      <c r="J36" s="1242"/>
      <c r="K36" s="1242"/>
      <c r="L36" s="1242"/>
      <c r="M36" s="1242"/>
      <c r="N36" s="1243"/>
      <c r="P36" s="134"/>
      <c r="Q36" s="134"/>
      <c r="R36" s="134"/>
      <c r="S36" s="268"/>
    </row>
    <row r="37" spans="1:31" ht="12.75" customHeight="1" x14ac:dyDescent="0.2">
      <c r="C37" s="161"/>
      <c r="D37" s="20"/>
      <c r="E37" s="514" t="s">
        <v>747</v>
      </c>
      <c r="F3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37" s="1242"/>
      <c r="H37" s="1242"/>
      <c r="I37" s="1242"/>
      <c r="J37" s="1242"/>
      <c r="K37" s="1242"/>
      <c r="L37" s="1242"/>
      <c r="M37" s="1242"/>
      <c r="N37" s="1243"/>
      <c r="P37" s="134"/>
      <c r="Q37" s="134"/>
      <c r="R37" s="134"/>
      <c r="S37" s="268"/>
    </row>
    <row r="38" spans="1:31" ht="12.75" customHeight="1" x14ac:dyDescent="0.2">
      <c r="C38" s="161"/>
      <c r="D38" s="20"/>
      <c r="E38" s="514" t="s">
        <v>747</v>
      </c>
      <c r="F38" s="1242" t="str">
        <f>Translations!$B$282</f>
        <v>въздействията не достигат 100%.</v>
      </c>
      <c r="G38" s="1242"/>
      <c r="H38" s="1242"/>
      <c r="I38" s="1242"/>
      <c r="J38" s="1242"/>
      <c r="K38" s="1242"/>
      <c r="L38" s="1242"/>
      <c r="M38" s="1242"/>
      <c r="N38" s="1243"/>
      <c r="O38" s="739"/>
      <c r="P38" s="134"/>
      <c r="Q38" s="134"/>
      <c r="R38" s="134"/>
      <c r="S38" s="268"/>
    </row>
    <row r="39" spans="1:31" ht="5.0999999999999996" customHeight="1" x14ac:dyDescent="0.2">
      <c r="C39" s="161"/>
      <c r="D39" s="1005"/>
      <c r="E39" s="1005"/>
      <c r="F39" s="1005"/>
      <c r="G39" s="1005"/>
      <c r="H39" s="1005"/>
      <c r="I39" s="1005"/>
      <c r="J39" s="1005"/>
      <c r="K39" s="1005"/>
      <c r="L39" s="1005"/>
      <c r="M39" s="1005"/>
      <c r="N39" s="1219"/>
    </row>
    <row r="40" spans="1:31" ht="25.5" customHeight="1" x14ac:dyDescent="0.2">
      <c r="C40" s="161"/>
      <c r="D40" s="736"/>
      <c r="E40" s="736"/>
      <c r="F40" s="736"/>
      <c r="G40" s="736"/>
      <c r="H40" s="746" t="str">
        <f>Translations!$B$271</f>
        <v>Референтна стойност</v>
      </c>
      <c r="I40" s="749">
        <f t="shared" ref="I40:N40" si="7">INDEX(EUconst_EndOfPeriods,Z14)</f>
        <v>2025</v>
      </c>
      <c r="J40" s="750">
        <f t="shared" si="7"/>
        <v>2030</v>
      </c>
      <c r="K40" s="750">
        <f t="shared" si="7"/>
        <v>2035</v>
      </c>
      <c r="L40" s="750">
        <f t="shared" si="7"/>
        <v>2040</v>
      </c>
      <c r="M40" s="750">
        <f t="shared" si="7"/>
        <v>2045</v>
      </c>
      <c r="N40" s="750">
        <f t="shared" si="7"/>
        <v>2050</v>
      </c>
    </row>
    <row r="41" spans="1:31" ht="12.75" customHeight="1" x14ac:dyDescent="0.2">
      <c r="C41" s="161"/>
      <c r="G41" s="736"/>
      <c r="H41" s="540" t="str">
        <f>H26</f>
        <v/>
      </c>
      <c r="I41" s="541" t="str">
        <f>H41</f>
        <v/>
      </c>
      <c r="J41" s="539" t="str">
        <f t="shared" ref="J41:N41" si="8">I41</f>
        <v/>
      </c>
      <c r="K41" s="539" t="str">
        <f t="shared" si="8"/>
        <v/>
      </c>
      <c r="L41" s="539" t="str">
        <f t="shared" si="8"/>
        <v/>
      </c>
      <c r="M41" s="539" t="str">
        <f t="shared" si="8"/>
        <v/>
      </c>
      <c r="N41" s="539" t="str">
        <f t="shared" si="8"/>
        <v/>
      </c>
      <c r="S41" s="268"/>
    </row>
    <row r="42" spans="1:31" ht="12.75" customHeight="1" x14ac:dyDescent="0.2">
      <c r="C42" s="161"/>
      <c r="D42" s="345" t="s">
        <v>117</v>
      </c>
      <c r="E42" s="1274" t="str">
        <f>Translations!$B$283</f>
        <v>Специфично намаление (целево спрямо базово)</v>
      </c>
      <c r="F42" s="1274"/>
      <c r="G42" s="1274"/>
      <c r="H42" s="361" t="str">
        <f>H27</f>
        <v/>
      </c>
      <c r="I42" s="480" t="str">
        <f t="shared" ref="I42:N42" si="9">IF(IFERROR($AC11&lt;=Z14,FALSE),EUconst_Cessation,IF(ISBLANK(I19),"",IF(OR($H42=0,$H42=""),Euconst_NA,(-($H42-I19)))))</f>
        <v/>
      </c>
      <c r="J42" s="481" t="str">
        <f t="shared" si="9"/>
        <v/>
      </c>
      <c r="K42" s="481" t="str">
        <f t="shared" si="9"/>
        <v/>
      </c>
      <c r="L42" s="481" t="str">
        <f t="shared" si="9"/>
        <v/>
      </c>
      <c r="M42" s="481" t="str">
        <f t="shared" si="9"/>
        <v/>
      </c>
      <c r="N42" s="481" t="str">
        <f t="shared" si="9"/>
        <v/>
      </c>
      <c r="P42" s="175" t="str">
        <f>EUconst_SubAbsoluteReduction&amp;I11</f>
        <v>AbsRed_</v>
      </c>
      <c r="S42" s="268"/>
    </row>
    <row r="43" spans="1:31" ht="5.0999999999999996" customHeight="1" x14ac:dyDescent="0.2">
      <c r="C43" s="161"/>
      <c r="D43" s="1005"/>
      <c r="E43" s="1005"/>
      <c r="F43" s="1005"/>
      <c r="G43" s="1005"/>
      <c r="H43" s="1005"/>
      <c r="I43" s="1005"/>
      <c r="J43" s="1005"/>
      <c r="K43" s="1005"/>
      <c r="L43" s="1005"/>
      <c r="M43" s="1005"/>
      <c r="N43" s="1219"/>
    </row>
    <row r="44" spans="1:31" ht="12.75" customHeight="1" x14ac:dyDescent="0.2">
      <c r="C44" s="161"/>
      <c r="D44" s="345" t="s">
        <v>118</v>
      </c>
      <c r="E44" s="1112" t="str">
        <f>Translations!$B$199</f>
        <v>Мярка</v>
      </c>
      <c r="F44" s="1114"/>
      <c r="G44" s="1112" t="str">
        <f>Translations!$B$229</f>
        <v>Инвестиции</v>
      </c>
      <c r="H44" s="1285"/>
      <c r="I44" s="424">
        <f t="shared" ref="I44:N44" si="10">INDEX(EUconst_EndOfPeriods,Z14)</f>
        <v>2025</v>
      </c>
      <c r="J44" s="302">
        <f t="shared" si="10"/>
        <v>2030</v>
      </c>
      <c r="K44" s="302">
        <f t="shared" si="10"/>
        <v>2035</v>
      </c>
      <c r="L44" s="302">
        <f t="shared" si="10"/>
        <v>2040</v>
      </c>
      <c r="M44" s="302">
        <f t="shared" si="10"/>
        <v>2045</v>
      </c>
      <c r="N44" s="302">
        <f t="shared" si="10"/>
        <v>2050</v>
      </c>
      <c r="Q44" s="134"/>
      <c r="R44" s="272"/>
      <c r="S44" s="268"/>
    </row>
    <row r="45" spans="1:31" ht="12.75" customHeight="1" x14ac:dyDescent="0.2">
      <c r="C45" s="161"/>
      <c r="D45" s="363" t="s">
        <v>664</v>
      </c>
      <c r="E45" s="1279" t="str">
        <f>Translations!$B$284</f>
        <v>ME1: Оптимизация на процесите за различни периоди от 2027 г. нататък</v>
      </c>
      <c r="F45" s="1280"/>
      <c r="G45" s="1288" t="str">
        <f>Translations!$B$285</f>
        <v>IN1, IN3</v>
      </c>
      <c r="H45" s="1289"/>
      <c r="I45" s="447"/>
      <c r="J45" s="448">
        <v>1</v>
      </c>
      <c r="K45" s="448">
        <v>1</v>
      </c>
      <c r="L45" s="448">
        <v>0.3</v>
      </c>
      <c r="M45" s="448">
        <v>0.2</v>
      </c>
      <c r="N45" s="448"/>
      <c r="R45" s="273"/>
      <c r="S45" s="268"/>
    </row>
    <row r="46" spans="1:31" ht="12.75" customHeight="1" x14ac:dyDescent="0.2">
      <c r="C46" s="161"/>
      <c r="D46" s="363" t="s">
        <v>693</v>
      </c>
      <c r="E46" s="1281" t="str">
        <f>Translations!$B$286</f>
        <v>ME2: Нова пещ</v>
      </c>
      <c r="F46" s="1282"/>
      <c r="G46" s="1281" t="str">
        <f>Translations!$B$287</f>
        <v>IN2: Нова пещ</v>
      </c>
      <c r="H46" s="1290"/>
      <c r="I46" s="449"/>
      <c r="J46" s="450"/>
      <c r="K46" s="450"/>
      <c r="L46" s="450">
        <v>0.7</v>
      </c>
      <c r="M46" s="450">
        <v>0.8</v>
      </c>
      <c r="N46" s="450">
        <v>1</v>
      </c>
      <c r="S46" s="400" t="s">
        <v>561</v>
      </c>
      <c r="T46" s="166" t="str">
        <f>Translations!$B$288</f>
        <v>Начален период за мярката</v>
      </c>
      <c r="V46" s="166" t="s">
        <v>736</v>
      </c>
      <c r="X46" s="166" t="s">
        <v>738</v>
      </c>
      <c r="Y46" s="166" t="s">
        <v>737</v>
      </c>
      <c r="Z46" s="400">
        <v>2025</v>
      </c>
      <c r="AA46" s="400">
        <v>2030</v>
      </c>
      <c r="AB46" s="400">
        <v>2035</v>
      </c>
      <c r="AC46" s="400">
        <v>2040</v>
      </c>
      <c r="AD46" s="400">
        <v>2045</v>
      </c>
      <c r="AE46" s="400">
        <v>2050</v>
      </c>
    </row>
    <row r="47" spans="1:31" ht="12.75" customHeight="1" x14ac:dyDescent="0.2">
      <c r="A47" s="19"/>
      <c r="C47" s="161"/>
      <c r="D47" s="344">
        <v>1</v>
      </c>
      <c r="E47" s="1286"/>
      <c r="F47" s="1287"/>
      <c r="G47" s="1283"/>
      <c r="H47" s="1284"/>
      <c r="I47" s="425"/>
      <c r="J47" s="338"/>
      <c r="K47" s="338"/>
      <c r="L47" s="339"/>
      <c r="M47" s="338"/>
      <c r="N47" s="338"/>
      <c r="P47" s="288" t="str">
        <f>EUconst_SubMeasureImpact&amp;I11&amp;"_"&amp;D47</f>
        <v>SubMeasImp__1</v>
      </c>
      <c r="S47" s="419" t="str">
        <f ca="1">IFERROR(INDEX(E_MeasuresInvestMilestones!$S$22:$S$31,MATCH($E47,CNTR_ListExistMeasures,0)),"")</f>
        <v/>
      </c>
      <c r="T47" s="419" t="str">
        <f ca="1">IF(S47="","",MATCH(INDEX(E_MeasuresInvestMilestones!$E$22:$E$31,MATCH($S47,E_MeasuresInvestMilestones!$Q$22:$Q$31,0)),EUconst_Periods,0))</f>
        <v/>
      </c>
      <c r="V47" s="175" t="str">
        <f>I11</f>
        <v/>
      </c>
      <c r="X47" s="175" t="b">
        <f>AND(I11&lt;&gt;"",$E47="")</f>
        <v>0</v>
      </c>
      <c r="Z47" s="175" t="b">
        <f>IF(OR(AND(CNTR_ExistSubInstEntries,$E47=""),INDEX($AC:$AC,MATCH(EUconst_CessationRow&amp;$V47,$AA:$AA,0))&lt;=COLUMNS($Z46:Z46),SUMIFS(I:I,$P:$P,EUconst_SubAbsoluteReduction&amp;$V47)=0),
TRUE,
AND(CNTR_ExistSubInstEntries,$T47&gt;COLUMNS($Z46:Z46)) )</f>
        <v>1</v>
      </c>
      <c r="AA47" s="175" t="b">
        <f>IF(OR(AND(CNTR_ExistSubInstEntries,$E47=""),INDEX($AC:$AC,MATCH(EUconst_CessationRow&amp;$V47,$AA:$AA,0))&lt;=COLUMNS($Z46:AA46),SUMIFS(J:J,$P:$P,EUconst_SubAbsoluteReduction&amp;$V47)=0),
TRUE,
AND(CNTR_ExistSubInstEntries,$T47&gt;COLUMNS($Z46:AA46)) )</f>
        <v>1</v>
      </c>
      <c r="AB47" s="175" t="b">
        <f>IF(OR(AND(CNTR_ExistSubInstEntries,$E47=""),INDEX($AC:$AC,MATCH(EUconst_CessationRow&amp;$V47,$AA:$AA,0))&lt;=COLUMNS($Z46:AB46),SUMIFS(K:K,$P:$P,EUconst_SubAbsoluteReduction&amp;$V47)=0),
TRUE,
AND(CNTR_ExistSubInstEntries,$T47&gt;COLUMNS($Z46:AB46)) )</f>
        <v>1</v>
      </c>
      <c r="AC47" s="175" t="b">
        <f>IF(OR(AND(CNTR_ExistSubInstEntries,$E47=""),INDEX($AC:$AC,MATCH(EUconst_CessationRow&amp;$V47,$AA:$AA,0))&lt;=COLUMNS($Z46:AC46),SUMIFS(L:L,$P:$P,EUconst_SubAbsoluteReduction&amp;$V47)=0),
TRUE,
AND(CNTR_ExistSubInstEntries,$T47&gt;COLUMNS($Z46:AC46)) )</f>
        <v>1</v>
      </c>
      <c r="AD47" s="175" t="b">
        <f>IF(OR(AND(CNTR_ExistSubInstEntries,$E47=""),INDEX($AC:$AC,MATCH(EUconst_CessationRow&amp;$V47,$AA:$AA,0))&lt;=COLUMNS($Z46:AD46),SUMIFS(M:M,$P:$P,EUconst_SubAbsoluteReduction&amp;$V47)=0),
TRUE,
AND(CNTR_ExistSubInstEntries,$T47&gt;COLUMNS($Z46:AD46)) )</f>
        <v>1</v>
      </c>
      <c r="AE47" s="175" t="b">
        <f>IF(OR(AND(CNTR_ExistSubInstEntries,$E47=""),INDEX($AC:$AC,MATCH(EUconst_CessationRow&amp;$V47,$AA:$AA,0))&lt;=COLUMNS($Z46:AE46),SUMIFS(N:N,$P:$P,EUconst_SubAbsoluteReduction&amp;$V47)=0),
TRUE,
AND(CNTR_ExistSubInstEntries,$T47&gt;COLUMNS($Z46:AE46)) )</f>
        <v>1</v>
      </c>
    </row>
    <row r="48" spans="1:31" ht="12.75" customHeight="1" x14ac:dyDescent="0.2">
      <c r="A48" s="19"/>
      <c r="C48" s="161"/>
      <c r="D48" s="344">
        <v>2</v>
      </c>
      <c r="E48" s="1223"/>
      <c r="F48" s="1224"/>
      <c r="G48" s="1223"/>
      <c r="H48" s="1233"/>
      <c r="I48" s="426"/>
      <c r="J48" s="306"/>
      <c r="K48" s="306"/>
      <c r="L48" s="314"/>
      <c r="M48" s="306"/>
      <c r="N48" s="306"/>
      <c r="P48" s="288" t="str">
        <f>EUconst_SubMeasureImpact&amp;I11&amp;"_"&amp;D48</f>
        <v>SubMeasImp__2</v>
      </c>
      <c r="S48" s="419" t="str">
        <f ca="1">IFERROR(INDEX(E_MeasuresInvestMilestones!$S$22:$S$31,MATCH($E48,CNTR_ListExistMeasures,0)),"")</f>
        <v/>
      </c>
      <c r="T48" s="419" t="str">
        <f ca="1">IF(S48="","",MATCH(INDEX(E_MeasuresInvestMilestones!$E$22:$E$31,MATCH($S48,E_MeasuresInvestMilestones!$Q$22:$Q$31,0)),EUconst_Periods,0))</f>
        <v/>
      </c>
      <c r="V48" s="175" t="str">
        <f>V47</f>
        <v/>
      </c>
      <c r="X48" s="175" t="b">
        <f>AND(I11&lt;&gt;"",$E48="")</f>
        <v>0</v>
      </c>
      <c r="Z48" s="175" t="b">
        <f>IF(OR(AND(CNTR_ExistSubInstEntries,$E48=""),INDEX($AC:$AC,MATCH(EUconst_CessationRow&amp;$V48,$AA:$AA,0))&lt;=COLUMNS($Z47:Z47),SUMIFS(I:I,$P:$P,EUconst_SubAbsoluteReduction&amp;$V48)=0),
TRUE,
AND(CNTR_ExistSubInstEntries,$T48&gt;COLUMNS($Z47:Z47)) )</f>
        <v>1</v>
      </c>
      <c r="AA48" s="175" t="b">
        <f>IF(OR(AND(CNTR_ExistSubInstEntries,$E48=""),INDEX($AC:$AC,MATCH(EUconst_CessationRow&amp;$V48,$AA:$AA,0))&lt;=COLUMNS($Z47:AA47),SUMIFS(J:J,$P:$P,EUconst_SubAbsoluteReduction&amp;$V48)=0),
TRUE,
AND(CNTR_ExistSubInstEntries,$T48&gt;COLUMNS($Z47:AA47)) )</f>
        <v>1</v>
      </c>
      <c r="AB48" s="175" t="b">
        <f>IF(OR(AND(CNTR_ExistSubInstEntries,$E48=""),INDEX($AC:$AC,MATCH(EUconst_CessationRow&amp;$V48,$AA:$AA,0))&lt;=COLUMNS($Z47:AB47),SUMIFS(K:K,$P:$P,EUconst_SubAbsoluteReduction&amp;$V48)=0),
TRUE,
AND(CNTR_ExistSubInstEntries,$T48&gt;COLUMNS($Z47:AB47)) )</f>
        <v>1</v>
      </c>
      <c r="AC48" s="175" t="b">
        <f>IF(OR(AND(CNTR_ExistSubInstEntries,$E48=""),INDEX($AC:$AC,MATCH(EUconst_CessationRow&amp;$V48,$AA:$AA,0))&lt;=COLUMNS($Z47:AC47),SUMIFS(L:L,$P:$P,EUconst_SubAbsoluteReduction&amp;$V48)=0),
TRUE,
AND(CNTR_ExistSubInstEntries,$T48&gt;COLUMNS($Z47:AC47)) )</f>
        <v>1</v>
      </c>
      <c r="AD48" s="175" t="b">
        <f>IF(OR(AND(CNTR_ExistSubInstEntries,$E48=""),INDEX($AC:$AC,MATCH(EUconst_CessationRow&amp;$V48,$AA:$AA,0))&lt;=COLUMNS($Z47:AD47),SUMIFS(M:M,$P:$P,EUconst_SubAbsoluteReduction&amp;$V48)=0),
TRUE,
AND(CNTR_ExistSubInstEntries,$T48&gt;COLUMNS($Z47:AD47)) )</f>
        <v>1</v>
      </c>
      <c r="AE48" s="175" t="b">
        <f>IF(OR(AND(CNTR_ExistSubInstEntries,$E48=""),INDEX($AC:$AC,MATCH(EUconst_CessationRow&amp;$V48,$AA:$AA,0))&lt;=COLUMNS($Z47:AE47),SUMIFS(N:N,$P:$P,EUconst_SubAbsoluteReduction&amp;$V48)=0),
TRUE,
AND(CNTR_ExistSubInstEntries,$T48&gt;COLUMNS($Z47:AE47)) )</f>
        <v>1</v>
      </c>
    </row>
    <row r="49" spans="1:31" ht="12.75" customHeight="1" x14ac:dyDescent="0.2">
      <c r="A49" s="19"/>
      <c r="C49" s="161"/>
      <c r="D49" s="344">
        <v>3</v>
      </c>
      <c r="E49" s="1223"/>
      <c r="F49" s="1224"/>
      <c r="G49" s="1223"/>
      <c r="H49" s="1233"/>
      <c r="I49" s="426"/>
      <c r="J49" s="306"/>
      <c r="K49" s="306"/>
      <c r="L49" s="314"/>
      <c r="M49" s="306"/>
      <c r="N49" s="306"/>
      <c r="P49" s="288" t="str">
        <f>EUconst_SubMeasureImpact&amp;I11&amp;"_"&amp;D49</f>
        <v>SubMeasImp__3</v>
      </c>
      <c r="S49" s="419" t="str">
        <f ca="1">IFERROR(INDEX(E_MeasuresInvestMilestones!$S$22:$S$31,MATCH($E49,CNTR_ListExistMeasures,0)),"")</f>
        <v/>
      </c>
      <c r="T49" s="419" t="str">
        <f ca="1">IF(S49="","",MATCH(INDEX(E_MeasuresInvestMilestones!$E$22:$E$31,MATCH($S49,E_MeasuresInvestMilestones!$Q$22:$Q$31,0)),EUconst_Periods,0))</f>
        <v/>
      </c>
      <c r="V49" s="175" t="str">
        <f t="shared" ref="V49:V56" si="11">V48</f>
        <v/>
      </c>
      <c r="X49" s="175" t="b">
        <f>AND(I11&lt;&gt;"",$E49="")</f>
        <v>0</v>
      </c>
      <c r="Z49" s="175" t="b">
        <f>IF(OR(AND(CNTR_ExistSubInstEntries,$E49=""),INDEX($AC:$AC,MATCH(EUconst_CessationRow&amp;$V49,$AA:$AA,0))&lt;=COLUMNS($Z48:Z48),SUMIFS(I:I,$P:$P,EUconst_SubAbsoluteReduction&amp;$V49)=0),
TRUE,
AND(CNTR_ExistSubInstEntries,$T49&gt;COLUMNS($Z48:Z48)) )</f>
        <v>1</v>
      </c>
      <c r="AA49" s="175" t="b">
        <f>IF(OR(AND(CNTR_ExistSubInstEntries,$E49=""),INDEX($AC:$AC,MATCH(EUconst_CessationRow&amp;$V49,$AA:$AA,0))&lt;=COLUMNS($Z48:AA48),SUMIFS(J:J,$P:$P,EUconst_SubAbsoluteReduction&amp;$V49)=0),
TRUE,
AND(CNTR_ExistSubInstEntries,$T49&gt;COLUMNS($Z48:AA48)) )</f>
        <v>1</v>
      </c>
      <c r="AB49" s="175" t="b">
        <f>IF(OR(AND(CNTR_ExistSubInstEntries,$E49=""),INDEX($AC:$AC,MATCH(EUconst_CessationRow&amp;$V49,$AA:$AA,0))&lt;=COLUMNS($Z48:AB48),SUMIFS(K:K,$P:$P,EUconst_SubAbsoluteReduction&amp;$V49)=0),
TRUE,
AND(CNTR_ExistSubInstEntries,$T49&gt;COLUMNS($Z48:AB48)) )</f>
        <v>1</v>
      </c>
      <c r="AC49" s="175" t="b">
        <f>IF(OR(AND(CNTR_ExistSubInstEntries,$E49=""),INDEX($AC:$AC,MATCH(EUconst_CessationRow&amp;$V49,$AA:$AA,0))&lt;=COLUMNS($Z48:AC48),SUMIFS(L:L,$P:$P,EUconst_SubAbsoluteReduction&amp;$V49)=0),
TRUE,
AND(CNTR_ExistSubInstEntries,$T49&gt;COLUMNS($Z48:AC48)) )</f>
        <v>1</v>
      </c>
      <c r="AD49" s="175" t="b">
        <f>IF(OR(AND(CNTR_ExistSubInstEntries,$E49=""),INDEX($AC:$AC,MATCH(EUconst_CessationRow&amp;$V49,$AA:$AA,0))&lt;=COLUMNS($Z48:AD48),SUMIFS(M:M,$P:$P,EUconst_SubAbsoluteReduction&amp;$V49)=0),
TRUE,
AND(CNTR_ExistSubInstEntries,$T49&gt;COLUMNS($Z48:AD48)) )</f>
        <v>1</v>
      </c>
      <c r="AE49" s="175" t="b">
        <f>IF(OR(AND(CNTR_ExistSubInstEntries,$E49=""),INDEX($AC:$AC,MATCH(EUconst_CessationRow&amp;$V49,$AA:$AA,0))&lt;=COLUMNS($Z48:AE48),SUMIFS(N:N,$P:$P,EUconst_SubAbsoluteReduction&amp;$V49)=0),
TRUE,
AND(CNTR_ExistSubInstEntries,$T49&gt;COLUMNS($Z48:AE48)) )</f>
        <v>1</v>
      </c>
    </row>
    <row r="50" spans="1:31" ht="12.75" customHeight="1" x14ac:dyDescent="0.2">
      <c r="A50" s="19"/>
      <c r="C50" s="161"/>
      <c r="D50" s="344">
        <v>4</v>
      </c>
      <c r="E50" s="1223"/>
      <c r="F50" s="1224"/>
      <c r="G50" s="1223"/>
      <c r="H50" s="1233"/>
      <c r="I50" s="426"/>
      <c r="J50" s="306"/>
      <c r="K50" s="306"/>
      <c r="L50" s="314"/>
      <c r="M50" s="306"/>
      <c r="N50" s="306"/>
      <c r="P50" s="288" t="str">
        <f>EUconst_SubMeasureImpact&amp;I11&amp;"_"&amp;D50</f>
        <v>SubMeasImp__4</v>
      </c>
      <c r="S50" s="419" t="str">
        <f ca="1">IFERROR(INDEX(E_MeasuresInvestMilestones!$S$22:$S$31,MATCH($E50,CNTR_ListExistMeasures,0)),"")</f>
        <v/>
      </c>
      <c r="T50" s="419" t="str">
        <f ca="1">IF(S50="","",MATCH(INDEX(E_MeasuresInvestMilestones!$E$22:$E$31,MATCH($S50,E_MeasuresInvestMilestones!$Q$22:$Q$31,0)),EUconst_Periods,0))</f>
        <v/>
      </c>
      <c r="V50" s="175" t="str">
        <f t="shared" si="11"/>
        <v/>
      </c>
      <c r="X50" s="175" t="b">
        <f>AND(I11&lt;&gt;"",$E50="")</f>
        <v>0</v>
      </c>
      <c r="Z50" s="175" t="b">
        <f>IF(OR(AND(CNTR_ExistSubInstEntries,$E50=""),INDEX($AC:$AC,MATCH(EUconst_CessationRow&amp;$V50,$AA:$AA,0))&lt;=COLUMNS($Z49:Z49),SUMIFS(I:I,$P:$P,EUconst_SubAbsoluteReduction&amp;$V50)=0),
TRUE,
AND(CNTR_ExistSubInstEntries,$T50&gt;COLUMNS($Z49:Z49)) )</f>
        <v>1</v>
      </c>
      <c r="AA50" s="175" t="b">
        <f>IF(OR(AND(CNTR_ExistSubInstEntries,$E50=""),INDEX($AC:$AC,MATCH(EUconst_CessationRow&amp;$V50,$AA:$AA,0))&lt;=COLUMNS($Z49:AA49),SUMIFS(J:J,$P:$P,EUconst_SubAbsoluteReduction&amp;$V50)=0),
TRUE,
AND(CNTR_ExistSubInstEntries,$T50&gt;COLUMNS($Z49:AA49)) )</f>
        <v>1</v>
      </c>
      <c r="AB50" s="175" t="b">
        <f>IF(OR(AND(CNTR_ExistSubInstEntries,$E50=""),INDEX($AC:$AC,MATCH(EUconst_CessationRow&amp;$V50,$AA:$AA,0))&lt;=COLUMNS($Z49:AB49),SUMIFS(K:K,$P:$P,EUconst_SubAbsoluteReduction&amp;$V50)=0),
TRUE,
AND(CNTR_ExistSubInstEntries,$T50&gt;COLUMNS($Z49:AB49)) )</f>
        <v>1</v>
      </c>
      <c r="AC50" s="175" t="b">
        <f>IF(OR(AND(CNTR_ExistSubInstEntries,$E50=""),INDEX($AC:$AC,MATCH(EUconst_CessationRow&amp;$V50,$AA:$AA,0))&lt;=COLUMNS($Z49:AC49),SUMIFS(L:L,$P:$P,EUconst_SubAbsoluteReduction&amp;$V50)=0),
TRUE,
AND(CNTR_ExistSubInstEntries,$T50&gt;COLUMNS($Z49:AC49)) )</f>
        <v>1</v>
      </c>
      <c r="AD50" s="175" t="b">
        <f>IF(OR(AND(CNTR_ExistSubInstEntries,$E50=""),INDEX($AC:$AC,MATCH(EUconst_CessationRow&amp;$V50,$AA:$AA,0))&lt;=COLUMNS($Z49:AD49),SUMIFS(M:M,$P:$P,EUconst_SubAbsoluteReduction&amp;$V50)=0),
TRUE,
AND(CNTR_ExistSubInstEntries,$T50&gt;COLUMNS($Z49:AD49)) )</f>
        <v>1</v>
      </c>
      <c r="AE50" s="175" t="b">
        <f>IF(OR(AND(CNTR_ExistSubInstEntries,$E50=""),INDEX($AC:$AC,MATCH(EUconst_CessationRow&amp;$V50,$AA:$AA,0))&lt;=COLUMNS($Z49:AE49),SUMIFS(N:N,$P:$P,EUconst_SubAbsoluteReduction&amp;$V50)=0),
TRUE,
AND(CNTR_ExistSubInstEntries,$T50&gt;COLUMNS($Z49:AE49)) )</f>
        <v>1</v>
      </c>
    </row>
    <row r="51" spans="1:31" ht="12.75" customHeight="1" x14ac:dyDescent="0.2">
      <c r="A51" s="19"/>
      <c r="C51" s="161"/>
      <c r="D51" s="344">
        <v>5</v>
      </c>
      <c r="E51" s="1223"/>
      <c r="F51" s="1224"/>
      <c r="G51" s="1223"/>
      <c r="H51" s="1233"/>
      <c r="I51" s="426"/>
      <c r="J51" s="306"/>
      <c r="K51" s="306"/>
      <c r="L51" s="314"/>
      <c r="M51" s="306"/>
      <c r="N51" s="306"/>
      <c r="P51" s="288" t="str">
        <f>EUconst_SubMeasureImpact&amp;I11&amp;"_"&amp;D51</f>
        <v>SubMeasImp__5</v>
      </c>
      <c r="S51" s="419" t="str">
        <f ca="1">IFERROR(INDEX(E_MeasuresInvestMilestones!$S$22:$S$31,MATCH($E51,CNTR_ListExistMeasures,0)),"")</f>
        <v/>
      </c>
      <c r="T51" s="419" t="str">
        <f ca="1">IF(S51="","",MATCH(INDEX(E_MeasuresInvestMilestones!$E$22:$E$31,MATCH($S51,E_MeasuresInvestMilestones!$Q$22:$Q$31,0)),EUconst_Periods,0))</f>
        <v/>
      </c>
      <c r="V51" s="175" t="str">
        <f t="shared" si="11"/>
        <v/>
      </c>
      <c r="X51" s="175" t="b">
        <f>AND(I11&lt;&gt;"",$E51="")</f>
        <v>0</v>
      </c>
      <c r="Z51" s="175" t="b">
        <f>IF(OR(AND(CNTR_ExistSubInstEntries,$E51=""),INDEX($AC:$AC,MATCH(EUconst_CessationRow&amp;$V51,$AA:$AA,0))&lt;=COLUMNS($Z50:Z50),SUMIFS(I:I,$P:$P,EUconst_SubAbsoluteReduction&amp;$V51)=0),
TRUE,
AND(CNTR_ExistSubInstEntries,$T51&gt;COLUMNS($Z50:Z50)) )</f>
        <v>1</v>
      </c>
      <c r="AA51" s="175" t="b">
        <f>IF(OR(AND(CNTR_ExistSubInstEntries,$E51=""),INDEX($AC:$AC,MATCH(EUconst_CessationRow&amp;$V51,$AA:$AA,0))&lt;=COLUMNS($Z50:AA50),SUMIFS(J:J,$P:$P,EUconst_SubAbsoluteReduction&amp;$V51)=0),
TRUE,
AND(CNTR_ExistSubInstEntries,$T51&gt;COLUMNS($Z50:AA50)) )</f>
        <v>1</v>
      </c>
      <c r="AB51" s="175" t="b">
        <f>IF(OR(AND(CNTR_ExistSubInstEntries,$E51=""),INDEX($AC:$AC,MATCH(EUconst_CessationRow&amp;$V51,$AA:$AA,0))&lt;=COLUMNS($Z50:AB50),SUMIFS(K:K,$P:$P,EUconst_SubAbsoluteReduction&amp;$V51)=0),
TRUE,
AND(CNTR_ExistSubInstEntries,$T51&gt;COLUMNS($Z50:AB50)) )</f>
        <v>1</v>
      </c>
      <c r="AC51" s="175" t="b">
        <f>IF(OR(AND(CNTR_ExistSubInstEntries,$E51=""),INDEX($AC:$AC,MATCH(EUconst_CessationRow&amp;$V51,$AA:$AA,0))&lt;=COLUMNS($Z50:AC50),SUMIFS(L:L,$P:$P,EUconst_SubAbsoluteReduction&amp;$V51)=0),
TRUE,
AND(CNTR_ExistSubInstEntries,$T51&gt;COLUMNS($Z50:AC50)) )</f>
        <v>1</v>
      </c>
      <c r="AD51" s="175" t="b">
        <f>IF(OR(AND(CNTR_ExistSubInstEntries,$E51=""),INDEX($AC:$AC,MATCH(EUconst_CessationRow&amp;$V51,$AA:$AA,0))&lt;=COLUMNS($Z50:AD50),SUMIFS(M:M,$P:$P,EUconst_SubAbsoluteReduction&amp;$V51)=0),
TRUE,
AND(CNTR_ExistSubInstEntries,$T51&gt;COLUMNS($Z50:AD50)) )</f>
        <v>1</v>
      </c>
      <c r="AE51" s="175" t="b">
        <f>IF(OR(AND(CNTR_ExistSubInstEntries,$E51=""),INDEX($AC:$AC,MATCH(EUconst_CessationRow&amp;$V51,$AA:$AA,0))&lt;=COLUMNS($Z50:AE50),SUMIFS(N:N,$P:$P,EUconst_SubAbsoluteReduction&amp;$V51)=0),
TRUE,
AND(CNTR_ExistSubInstEntries,$T51&gt;COLUMNS($Z50:AE50)) )</f>
        <v>1</v>
      </c>
    </row>
    <row r="52" spans="1:31" ht="12.75" customHeight="1" x14ac:dyDescent="0.2">
      <c r="A52" s="19"/>
      <c r="C52" s="161"/>
      <c r="D52" s="344">
        <v>6</v>
      </c>
      <c r="E52" s="1223"/>
      <c r="F52" s="1224"/>
      <c r="G52" s="1223"/>
      <c r="H52" s="1233"/>
      <c r="I52" s="426"/>
      <c r="J52" s="306"/>
      <c r="K52" s="306"/>
      <c r="L52" s="314"/>
      <c r="M52" s="306"/>
      <c r="N52" s="306"/>
      <c r="P52" s="288" t="str">
        <f>EUconst_SubMeasureImpact&amp;I11&amp;"_"&amp;D52</f>
        <v>SubMeasImp__6</v>
      </c>
      <c r="S52" s="419" t="str">
        <f ca="1">IFERROR(INDEX(E_MeasuresInvestMilestones!$S$22:$S$31,MATCH($E52,CNTR_ListExistMeasures,0)),"")</f>
        <v/>
      </c>
      <c r="T52" s="419" t="str">
        <f ca="1">IF(S52="","",MATCH(INDEX(E_MeasuresInvestMilestones!$E$22:$E$31,MATCH($S52,E_MeasuresInvestMilestones!$Q$22:$Q$31,0)),EUconst_Periods,0))</f>
        <v/>
      </c>
      <c r="V52" s="175" t="str">
        <f t="shared" si="11"/>
        <v/>
      </c>
      <c r="X52" s="175" t="b">
        <f>AND(I11&lt;&gt;"",$E52="")</f>
        <v>0</v>
      </c>
      <c r="Z52" s="175" t="b">
        <f>IF(OR(AND(CNTR_ExistSubInstEntries,$E52=""),INDEX($AC:$AC,MATCH(EUconst_CessationRow&amp;$V52,$AA:$AA,0))&lt;=COLUMNS($Z51:Z51),SUMIFS(I:I,$P:$P,EUconst_SubAbsoluteReduction&amp;$V52)=0),
TRUE,
AND(CNTR_ExistSubInstEntries,$T52&gt;COLUMNS($Z51:Z51)) )</f>
        <v>1</v>
      </c>
      <c r="AA52" s="175" t="b">
        <f>IF(OR(AND(CNTR_ExistSubInstEntries,$E52=""),INDEX($AC:$AC,MATCH(EUconst_CessationRow&amp;$V52,$AA:$AA,0))&lt;=COLUMNS($Z51:AA51),SUMIFS(J:J,$P:$P,EUconst_SubAbsoluteReduction&amp;$V52)=0),
TRUE,
AND(CNTR_ExistSubInstEntries,$T52&gt;COLUMNS($Z51:AA51)) )</f>
        <v>1</v>
      </c>
      <c r="AB52" s="175" t="b">
        <f>IF(OR(AND(CNTR_ExistSubInstEntries,$E52=""),INDEX($AC:$AC,MATCH(EUconst_CessationRow&amp;$V52,$AA:$AA,0))&lt;=COLUMNS($Z51:AB51),SUMIFS(K:K,$P:$P,EUconst_SubAbsoluteReduction&amp;$V52)=0),
TRUE,
AND(CNTR_ExistSubInstEntries,$T52&gt;COLUMNS($Z51:AB51)) )</f>
        <v>1</v>
      </c>
      <c r="AC52" s="175" t="b">
        <f>IF(OR(AND(CNTR_ExistSubInstEntries,$E52=""),INDEX($AC:$AC,MATCH(EUconst_CessationRow&amp;$V52,$AA:$AA,0))&lt;=COLUMNS($Z51:AC51),SUMIFS(L:L,$P:$P,EUconst_SubAbsoluteReduction&amp;$V52)=0),
TRUE,
AND(CNTR_ExistSubInstEntries,$T52&gt;COLUMNS($Z51:AC51)) )</f>
        <v>1</v>
      </c>
      <c r="AD52" s="175" t="b">
        <f>IF(OR(AND(CNTR_ExistSubInstEntries,$E52=""),INDEX($AC:$AC,MATCH(EUconst_CessationRow&amp;$V52,$AA:$AA,0))&lt;=COLUMNS($Z51:AD51),SUMIFS(M:M,$P:$P,EUconst_SubAbsoluteReduction&amp;$V52)=0),
TRUE,
AND(CNTR_ExistSubInstEntries,$T52&gt;COLUMNS($Z51:AD51)) )</f>
        <v>1</v>
      </c>
      <c r="AE52" s="175" t="b">
        <f>IF(OR(AND(CNTR_ExistSubInstEntries,$E52=""),INDEX($AC:$AC,MATCH(EUconst_CessationRow&amp;$V52,$AA:$AA,0))&lt;=COLUMNS($Z51:AE51),SUMIFS(N:N,$P:$P,EUconst_SubAbsoluteReduction&amp;$V52)=0),
TRUE,
AND(CNTR_ExistSubInstEntries,$T52&gt;COLUMNS($Z51:AE51)) )</f>
        <v>1</v>
      </c>
    </row>
    <row r="53" spans="1:31" ht="12.75" customHeight="1" x14ac:dyDescent="0.2">
      <c r="A53" s="19"/>
      <c r="C53" s="193"/>
      <c r="D53" s="344">
        <v>7</v>
      </c>
      <c r="E53" s="1223"/>
      <c r="F53" s="1224"/>
      <c r="G53" s="1223"/>
      <c r="H53" s="1233"/>
      <c r="I53" s="426"/>
      <c r="J53" s="306"/>
      <c r="K53" s="306"/>
      <c r="L53" s="314"/>
      <c r="M53" s="306"/>
      <c r="N53" s="306"/>
      <c r="P53" s="288" t="str">
        <f>EUconst_SubMeasureImpact&amp;I11&amp;"_"&amp;D53</f>
        <v>SubMeasImp__7</v>
      </c>
      <c r="S53" s="419" t="str">
        <f ca="1">IFERROR(INDEX(E_MeasuresInvestMilestones!$S$22:$S$31,MATCH($E53,CNTR_ListExistMeasures,0)),"")</f>
        <v/>
      </c>
      <c r="T53" s="419" t="str">
        <f ca="1">IF(S53="","",MATCH(INDEX(E_MeasuresInvestMilestones!$E$22:$E$31,MATCH($S53,E_MeasuresInvestMilestones!$Q$22:$Q$31,0)),EUconst_Periods,0))</f>
        <v/>
      </c>
      <c r="V53" s="175" t="str">
        <f t="shared" si="11"/>
        <v/>
      </c>
      <c r="X53" s="175" t="b">
        <f>AND(I11&lt;&gt;"",$E53="")</f>
        <v>0</v>
      </c>
      <c r="Z53" s="175" t="b">
        <f>IF(OR(AND(CNTR_ExistSubInstEntries,$E53=""),INDEX($AC:$AC,MATCH(EUconst_CessationRow&amp;$V53,$AA:$AA,0))&lt;=COLUMNS($Z52:Z52),SUMIFS(I:I,$P:$P,EUconst_SubAbsoluteReduction&amp;$V53)=0),
TRUE,
AND(CNTR_ExistSubInstEntries,$T53&gt;COLUMNS($Z52:Z52)) )</f>
        <v>1</v>
      </c>
      <c r="AA53" s="175" t="b">
        <f>IF(OR(AND(CNTR_ExistSubInstEntries,$E53=""),INDEX($AC:$AC,MATCH(EUconst_CessationRow&amp;$V53,$AA:$AA,0))&lt;=COLUMNS($Z52:AA52),SUMIFS(J:J,$P:$P,EUconst_SubAbsoluteReduction&amp;$V53)=0),
TRUE,
AND(CNTR_ExistSubInstEntries,$T53&gt;COLUMNS($Z52:AA52)) )</f>
        <v>1</v>
      </c>
      <c r="AB53" s="175" t="b">
        <f>IF(OR(AND(CNTR_ExistSubInstEntries,$E53=""),INDEX($AC:$AC,MATCH(EUconst_CessationRow&amp;$V53,$AA:$AA,0))&lt;=COLUMNS($Z52:AB52),SUMIFS(K:K,$P:$P,EUconst_SubAbsoluteReduction&amp;$V53)=0),
TRUE,
AND(CNTR_ExistSubInstEntries,$T53&gt;COLUMNS($Z52:AB52)) )</f>
        <v>1</v>
      </c>
      <c r="AC53" s="175" t="b">
        <f>IF(OR(AND(CNTR_ExistSubInstEntries,$E53=""),INDEX($AC:$AC,MATCH(EUconst_CessationRow&amp;$V53,$AA:$AA,0))&lt;=COLUMNS($Z52:AC52),SUMIFS(L:L,$P:$P,EUconst_SubAbsoluteReduction&amp;$V53)=0),
TRUE,
AND(CNTR_ExistSubInstEntries,$T53&gt;COLUMNS($Z52:AC52)) )</f>
        <v>1</v>
      </c>
      <c r="AD53" s="175" t="b">
        <f>IF(OR(AND(CNTR_ExistSubInstEntries,$E53=""),INDEX($AC:$AC,MATCH(EUconst_CessationRow&amp;$V53,$AA:$AA,0))&lt;=COLUMNS($Z52:AD52),SUMIFS(M:M,$P:$P,EUconst_SubAbsoluteReduction&amp;$V53)=0),
TRUE,
AND(CNTR_ExistSubInstEntries,$T53&gt;COLUMNS($Z52:AD52)) )</f>
        <v>1</v>
      </c>
      <c r="AE53" s="175" t="b">
        <f>IF(OR(AND(CNTR_ExistSubInstEntries,$E53=""),INDEX($AC:$AC,MATCH(EUconst_CessationRow&amp;$V53,$AA:$AA,0))&lt;=COLUMNS($Z52:AE52),SUMIFS(N:N,$P:$P,EUconst_SubAbsoluteReduction&amp;$V53)=0),
TRUE,
AND(CNTR_ExistSubInstEntries,$T53&gt;COLUMNS($Z52:AE52)) )</f>
        <v>1</v>
      </c>
    </row>
    <row r="54" spans="1:31" ht="12.75" customHeight="1" x14ac:dyDescent="0.2">
      <c r="A54" s="19"/>
      <c r="C54" s="161"/>
      <c r="D54" s="344">
        <v>8</v>
      </c>
      <c r="E54" s="1223"/>
      <c r="F54" s="1224"/>
      <c r="G54" s="1223"/>
      <c r="H54" s="1233"/>
      <c r="I54" s="426"/>
      <c r="J54" s="306"/>
      <c r="K54" s="306"/>
      <c r="L54" s="314"/>
      <c r="M54" s="306"/>
      <c r="N54" s="306"/>
      <c r="P54" s="288" t="str">
        <f>EUconst_SubMeasureImpact&amp;I11&amp;"_"&amp;D54</f>
        <v>SubMeasImp__8</v>
      </c>
      <c r="S54" s="419" t="str">
        <f ca="1">IFERROR(INDEX(E_MeasuresInvestMilestones!$S$22:$S$31,MATCH($E54,CNTR_ListExistMeasures,0)),"")</f>
        <v/>
      </c>
      <c r="T54" s="419" t="str">
        <f ca="1">IF(S54="","",MATCH(INDEX(E_MeasuresInvestMilestones!$E$22:$E$31,MATCH($S54,E_MeasuresInvestMilestones!$Q$22:$Q$31,0)),EUconst_Periods,0))</f>
        <v/>
      </c>
      <c r="V54" s="175" t="str">
        <f t="shared" si="11"/>
        <v/>
      </c>
      <c r="X54" s="175" t="b">
        <f>AND(I11&lt;&gt;"",$E54="")</f>
        <v>0</v>
      </c>
      <c r="Z54" s="175" t="b">
        <f>IF(OR(AND(CNTR_ExistSubInstEntries,$E54=""),INDEX($AC:$AC,MATCH(EUconst_CessationRow&amp;$V54,$AA:$AA,0))&lt;=COLUMNS($Z53:Z53),SUMIFS(I:I,$P:$P,EUconst_SubAbsoluteReduction&amp;$V54)=0),
TRUE,
AND(CNTR_ExistSubInstEntries,$T54&gt;COLUMNS($Z53:Z53)) )</f>
        <v>1</v>
      </c>
      <c r="AA54" s="175" t="b">
        <f>IF(OR(AND(CNTR_ExistSubInstEntries,$E54=""),INDEX($AC:$AC,MATCH(EUconst_CessationRow&amp;$V54,$AA:$AA,0))&lt;=COLUMNS($Z53:AA53),SUMIFS(J:J,$P:$P,EUconst_SubAbsoluteReduction&amp;$V54)=0),
TRUE,
AND(CNTR_ExistSubInstEntries,$T54&gt;COLUMNS($Z53:AA53)) )</f>
        <v>1</v>
      </c>
      <c r="AB54" s="175" t="b">
        <f>IF(OR(AND(CNTR_ExistSubInstEntries,$E54=""),INDEX($AC:$AC,MATCH(EUconst_CessationRow&amp;$V54,$AA:$AA,0))&lt;=COLUMNS($Z53:AB53),SUMIFS(K:K,$P:$P,EUconst_SubAbsoluteReduction&amp;$V54)=0),
TRUE,
AND(CNTR_ExistSubInstEntries,$T54&gt;COLUMNS($Z53:AB53)) )</f>
        <v>1</v>
      </c>
      <c r="AC54" s="175" t="b">
        <f>IF(OR(AND(CNTR_ExistSubInstEntries,$E54=""),INDEX($AC:$AC,MATCH(EUconst_CessationRow&amp;$V54,$AA:$AA,0))&lt;=COLUMNS($Z53:AC53),SUMIFS(L:L,$P:$P,EUconst_SubAbsoluteReduction&amp;$V54)=0),
TRUE,
AND(CNTR_ExistSubInstEntries,$T54&gt;COLUMNS($Z53:AC53)) )</f>
        <v>1</v>
      </c>
      <c r="AD54" s="175" t="b">
        <f>IF(OR(AND(CNTR_ExistSubInstEntries,$E54=""),INDEX($AC:$AC,MATCH(EUconst_CessationRow&amp;$V54,$AA:$AA,0))&lt;=COLUMNS($Z53:AD53),SUMIFS(M:M,$P:$P,EUconst_SubAbsoluteReduction&amp;$V54)=0),
TRUE,
AND(CNTR_ExistSubInstEntries,$T54&gt;COLUMNS($Z53:AD53)) )</f>
        <v>1</v>
      </c>
      <c r="AE54" s="175" t="b">
        <f>IF(OR(AND(CNTR_ExistSubInstEntries,$E54=""),INDEX($AC:$AC,MATCH(EUconst_CessationRow&amp;$V54,$AA:$AA,0))&lt;=COLUMNS($Z53:AE53),SUMIFS(N:N,$P:$P,EUconst_SubAbsoluteReduction&amp;$V54)=0),
TRUE,
AND(CNTR_ExistSubInstEntries,$T54&gt;COLUMNS($Z53:AE53)) )</f>
        <v>1</v>
      </c>
    </row>
    <row r="55" spans="1:31" ht="12.75" customHeight="1" x14ac:dyDescent="0.2">
      <c r="A55" s="19"/>
      <c r="C55" s="161"/>
      <c r="D55" s="344">
        <v>9</v>
      </c>
      <c r="E55" s="1223"/>
      <c r="F55" s="1224"/>
      <c r="G55" s="1223"/>
      <c r="H55" s="1233"/>
      <c r="I55" s="426"/>
      <c r="J55" s="306"/>
      <c r="K55" s="306"/>
      <c r="L55" s="314"/>
      <c r="M55" s="306"/>
      <c r="N55" s="306"/>
      <c r="P55" s="288" t="str">
        <f>EUconst_SubMeasureImpact&amp;I11&amp;"_"&amp;D55</f>
        <v>SubMeasImp__9</v>
      </c>
      <c r="S55" s="419" t="str">
        <f ca="1">IFERROR(INDEX(E_MeasuresInvestMilestones!$S$22:$S$31,MATCH($E55,CNTR_ListExistMeasures,0)),"")</f>
        <v/>
      </c>
      <c r="T55" s="419" t="str">
        <f ca="1">IF(S55="","",MATCH(INDEX(E_MeasuresInvestMilestones!$E$22:$E$31,MATCH($S55,E_MeasuresInvestMilestones!$Q$22:$Q$31,0)),EUconst_Periods,0))</f>
        <v/>
      </c>
      <c r="V55" s="175" t="str">
        <f t="shared" si="11"/>
        <v/>
      </c>
      <c r="X55" s="175" t="b">
        <f>AND(I11&lt;&gt;"",$E55="")</f>
        <v>0</v>
      </c>
      <c r="Z55" s="175" t="b">
        <f>IF(OR(AND(CNTR_ExistSubInstEntries,$E55=""),INDEX($AC:$AC,MATCH(EUconst_CessationRow&amp;$V55,$AA:$AA,0))&lt;=COLUMNS($Z54:Z54),SUMIFS(I:I,$P:$P,EUconst_SubAbsoluteReduction&amp;$V55)=0),
TRUE,
AND(CNTR_ExistSubInstEntries,$T55&gt;COLUMNS($Z54:Z54)) )</f>
        <v>1</v>
      </c>
      <c r="AA55" s="175" t="b">
        <f>IF(OR(AND(CNTR_ExistSubInstEntries,$E55=""),INDEX($AC:$AC,MATCH(EUconst_CessationRow&amp;$V55,$AA:$AA,0))&lt;=COLUMNS($Z54:AA54),SUMIFS(J:J,$P:$P,EUconst_SubAbsoluteReduction&amp;$V55)=0),
TRUE,
AND(CNTR_ExistSubInstEntries,$T55&gt;COLUMNS($Z54:AA54)) )</f>
        <v>1</v>
      </c>
      <c r="AB55" s="175" t="b">
        <f>IF(OR(AND(CNTR_ExistSubInstEntries,$E55=""),INDEX($AC:$AC,MATCH(EUconst_CessationRow&amp;$V55,$AA:$AA,0))&lt;=COLUMNS($Z54:AB54),SUMIFS(K:K,$P:$P,EUconst_SubAbsoluteReduction&amp;$V55)=0),
TRUE,
AND(CNTR_ExistSubInstEntries,$T55&gt;COLUMNS($Z54:AB54)) )</f>
        <v>1</v>
      </c>
      <c r="AC55" s="175" t="b">
        <f>IF(OR(AND(CNTR_ExistSubInstEntries,$E55=""),INDEX($AC:$AC,MATCH(EUconst_CessationRow&amp;$V55,$AA:$AA,0))&lt;=COLUMNS($Z54:AC54),SUMIFS(L:L,$P:$P,EUconst_SubAbsoluteReduction&amp;$V55)=0),
TRUE,
AND(CNTR_ExistSubInstEntries,$T55&gt;COLUMNS($Z54:AC54)) )</f>
        <v>1</v>
      </c>
      <c r="AD55" s="175" t="b">
        <f>IF(OR(AND(CNTR_ExistSubInstEntries,$E55=""),INDEX($AC:$AC,MATCH(EUconst_CessationRow&amp;$V55,$AA:$AA,0))&lt;=COLUMNS($Z54:AD54),SUMIFS(M:M,$P:$P,EUconst_SubAbsoluteReduction&amp;$V55)=0),
TRUE,
AND(CNTR_ExistSubInstEntries,$T55&gt;COLUMNS($Z54:AD54)) )</f>
        <v>1</v>
      </c>
      <c r="AE55" s="175" t="b">
        <f>IF(OR(AND(CNTR_ExistSubInstEntries,$E55=""),INDEX($AC:$AC,MATCH(EUconst_CessationRow&amp;$V55,$AA:$AA,0))&lt;=COLUMNS($Z54:AE54),SUMIFS(N:N,$P:$P,EUconst_SubAbsoluteReduction&amp;$V55)=0),
TRUE,
AND(CNTR_ExistSubInstEntries,$T55&gt;COLUMNS($Z54:AE54)) )</f>
        <v>1</v>
      </c>
    </row>
    <row r="56" spans="1:31" ht="12.75" customHeight="1" x14ac:dyDescent="0.2">
      <c r="A56" s="19"/>
      <c r="C56" s="161"/>
      <c r="D56" s="344">
        <v>10</v>
      </c>
      <c r="E56" s="1229"/>
      <c r="F56" s="1230"/>
      <c r="G56" s="1229"/>
      <c r="H56" s="1234"/>
      <c r="I56" s="427"/>
      <c r="J56" s="307"/>
      <c r="K56" s="307"/>
      <c r="L56" s="315"/>
      <c r="M56" s="307"/>
      <c r="N56" s="307"/>
      <c r="P56" s="288" t="str">
        <f>EUconst_SubMeasureImpact&amp;I11&amp;"_"&amp;D56</f>
        <v>SubMeasImp__10</v>
      </c>
      <c r="S56" s="419" t="str">
        <f ca="1">IFERROR(INDEX(E_MeasuresInvestMilestones!$S$22:$S$31,MATCH($E56,CNTR_ListExistMeasures,0)),"")</f>
        <v/>
      </c>
      <c r="T56" s="419" t="str">
        <f ca="1">IF(S56="","",MATCH(INDEX(E_MeasuresInvestMilestones!$E$22:$E$31,MATCH($S56,E_MeasuresInvestMilestones!$Q$22:$Q$31,0)),EUconst_Periods,0))</f>
        <v/>
      </c>
      <c r="V56" s="175" t="str">
        <f t="shared" si="11"/>
        <v/>
      </c>
      <c r="X56" s="175" t="b">
        <f>AND(I11&lt;&gt;"",$E56="")</f>
        <v>0</v>
      </c>
      <c r="Z56" s="175" t="b">
        <f>IF(OR(AND(CNTR_ExistSubInstEntries,$E56=""),INDEX($AC:$AC,MATCH(EUconst_CessationRow&amp;$V56,$AA:$AA,0))&lt;=COLUMNS($Z55:Z55),SUMIFS(I:I,$P:$P,EUconst_SubAbsoluteReduction&amp;$V56)=0),
TRUE,
AND(CNTR_ExistSubInstEntries,$T56&gt;COLUMNS($Z55:Z55)) )</f>
        <v>1</v>
      </c>
      <c r="AA56" s="175" t="b">
        <f>IF(OR(AND(CNTR_ExistSubInstEntries,$E56=""),INDEX($AC:$AC,MATCH(EUconst_CessationRow&amp;$V56,$AA:$AA,0))&lt;=COLUMNS($Z55:AA55),SUMIFS(J:J,$P:$P,EUconst_SubAbsoluteReduction&amp;$V56)=0),
TRUE,
AND(CNTR_ExistSubInstEntries,$T56&gt;COLUMNS($Z55:AA55)) )</f>
        <v>1</v>
      </c>
      <c r="AB56" s="175" t="b">
        <f>IF(OR(AND(CNTR_ExistSubInstEntries,$E56=""),INDEX($AC:$AC,MATCH(EUconst_CessationRow&amp;$V56,$AA:$AA,0))&lt;=COLUMNS($Z55:AB55),SUMIFS(K:K,$P:$P,EUconst_SubAbsoluteReduction&amp;$V56)=0),
TRUE,
AND(CNTR_ExistSubInstEntries,$T56&gt;COLUMNS($Z55:AB55)) )</f>
        <v>1</v>
      </c>
      <c r="AC56" s="175" t="b">
        <f>IF(OR(AND(CNTR_ExistSubInstEntries,$E56=""),INDEX($AC:$AC,MATCH(EUconst_CessationRow&amp;$V56,$AA:$AA,0))&lt;=COLUMNS($Z55:AC55),SUMIFS(L:L,$P:$P,EUconst_SubAbsoluteReduction&amp;$V56)=0),
TRUE,
AND(CNTR_ExistSubInstEntries,$T56&gt;COLUMNS($Z55:AC55)) )</f>
        <v>1</v>
      </c>
      <c r="AD56" s="175" t="b">
        <f>IF(OR(AND(CNTR_ExistSubInstEntries,$E56=""),INDEX($AC:$AC,MATCH(EUconst_CessationRow&amp;$V56,$AA:$AA,0))&lt;=COLUMNS($Z55:AD55),SUMIFS(M:M,$P:$P,EUconst_SubAbsoluteReduction&amp;$V56)=0),
TRUE,
AND(CNTR_ExistSubInstEntries,$T56&gt;COLUMNS($Z55:AD55)) )</f>
        <v>1</v>
      </c>
      <c r="AE56" s="175" t="b">
        <f>IF(OR(AND(CNTR_ExistSubInstEntries,$E56=""),INDEX($AC:$AC,MATCH(EUconst_CessationRow&amp;$V56,$AA:$AA,0))&lt;=COLUMNS($Z55:AE55),SUMIFS(N:N,$P:$P,EUconst_SubAbsoluteReduction&amp;$V56)=0),
TRUE,
AND(CNTR_ExistSubInstEntries,$T56&gt;COLUMNS($Z55:AE55)) )</f>
        <v>1</v>
      </c>
    </row>
    <row r="57" spans="1:31" ht="12.75" customHeight="1" x14ac:dyDescent="0.2">
      <c r="A57" s="19"/>
      <c r="C57" s="161"/>
      <c r="D57" s="345" t="s">
        <v>119</v>
      </c>
      <c r="E57" s="1231" t="str">
        <f>Translations!$B$289</f>
        <v>Намаление в сравнение с изходното ниво (100% = стойности под i.)</v>
      </c>
      <c r="F57" s="1231"/>
      <c r="G57" s="1231"/>
      <c r="H57" s="1232"/>
      <c r="I57" s="428" t="str">
        <f>IF(AND(ISNUMBER(I42),COUNT(I47:I56)&gt;0),SUM(I47:I56)*I42,"")</f>
        <v/>
      </c>
      <c r="J57" s="380" t="str">
        <f t="shared" ref="J57:N57" si="12">IF(AND(ISNUMBER(J42),COUNT(J47:J56)&gt;0),SUM(J47:J56)*J42,"")</f>
        <v/>
      </c>
      <c r="K57" s="380" t="str">
        <f>IF(AND(ISNUMBER(K42),COUNT(K47:K56)&gt;0),SUM(K47:K56)*K42,"")</f>
        <v/>
      </c>
      <c r="L57" s="380" t="str">
        <f t="shared" si="12"/>
        <v/>
      </c>
      <c r="M57" s="380" t="str">
        <f t="shared" si="12"/>
        <v/>
      </c>
      <c r="N57" s="380" t="str">
        <f t="shared" si="12"/>
        <v/>
      </c>
      <c r="P57" s="252"/>
      <c r="V57" s="369"/>
      <c r="X57" s="369"/>
    </row>
    <row r="58" spans="1:31" ht="12.75" customHeight="1" x14ac:dyDescent="0.2">
      <c r="A58" s="19"/>
      <c r="C58" s="161"/>
      <c r="D58" s="345" t="s">
        <v>120</v>
      </c>
      <c r="E58" s="1225" t="str">
        <f>Translations!$B$290</f>
        <v>Проверка на съответствието (= iii. / i.)</v>
      </c>
      <c r="F58" s="1225"/>
      <c r="G58" s="1225"/>
      <c r="H58" s="1226"/>
      <c r="I58" s="429" t="str">
        <f t="shared" ref="I58:N58" si="13">IF(COUNT(I47:I56)&gt;0,SUM(I47:I56),"")</f>
        <v/>
      </c>
      <c r="J58" s="381" t="str">
        <f t="shared" si="13"/>
        <v/>
      </c>
      <c r="K58" s="381" t="str">
        <f t="shared" si="13"/>
        <v/>
      </c>
      <c r="L58" s="381" t="str">
        <f t="shared" si="13"/>
        <v/>
      </c>
      <c r="M58" s="381" t="str">
        <f t="shared" si="13"/>
        <v/>
      </c>
      <c r="N58" s="381" t="str">
        <f t="shared" si="13"/>
        <v/>
      </c>
      <c r="P58" s="252"/>
      <c r="S58" s="316"/>
      <c r="T58" s="316"/>
      <c r="U58" s="316"/>
      <c r="V58" s="316"/>
    </row>
    <row r="59" spans="1:31" ht="12.75" customHeight="1" x14ac:dyDescent="0.2">
      <c r="A59" s="19"/>
      <c r="C59" s="161"/>
      <c r="D59" s="345" t="s">
        <v>121</v>
      </c>
      <c r="E59" s="1227" t="str">
        <f>Translations!$B$291</f>
        <v>Проверка на последователността (съобщение за грешка)</v>
      </c>
      <c r="F59" s="1228"/>
      <c r="G59" s="1228"/>
      <c r="H59" s="1228"/>
      <c r="I59" s="518" t="str">
        <f t="shared" ref="I59:N59" si="14">IF($I11="","",IF(OR(OR(AND(I19&lt;&gt;0,I27=EUconst_Cessation),AND(I19="",OR(I27&lt;&gt;EUconst_Cessation),I27&lt;&gt;"")),OR(AND(I58="",I19&lt;&gt;"",I19&lt;&gt;$G19),AND(I58&lt;&gt;"",OR(I27=EUconst_Cessation,I19="",I19=$G19))),AND(I19&lt;&gt;"",I19&lt;&gt;$G19,IFERROR(ROUND(I58,2),1)&lt;&gt;1)),EUconst_Inconsistent,""))</f>
        <v/>
      </c>
      <c r="J59" s="519" t="str">
        <f t="shared" si="14"/>
        <v/>
      </c>
      <c r="K59" s="519" t="str">
        <f t="shared" si="14"/>
        <v/>
      </c>
      <c r="L59" s="519" t="str">
        <f t="shared" si="14"/>
        <v/>
      </c>
      <c r="M59" s="519" t="str">
        <f t="shared" si="14"/>
        <v/>
      </c>
      <c r="N59" s="519" t="str">
        <f t="shared" si="14"/>
        <v/>
      </c>
      <c r="P59" s="252"/>
    </row>
    <row r="60" spans="1:31" ht="5.0999999999999996" customHeight="1" x14ac:dyDescent="0.2">
      <c r="A60" s="19"/>
      <c r="B60" s="165"/>
      <c r="C60" s="161"/>
      <c r="D60" s="325"/>
      <c r="I60" s="136"/>
      <c r="J60" s="136"/>
      <c r="K60" s="136"/>
      <c r="L60" s="136"/>
      <c r="M60" s="136"/>
      <c r="N60" s="282"/>
      <c r="P60" s="252"/>
    </row>
    <row r="61" spans="1:31" ht="12.75" customHeight="1" x14ac:dyDescent="0.2">
      <c r="C61" s="161"/>
      <c r="D61" s="360" t="s">
        <v>116</v>
      </c>
      <c r="E61" s="1235" t="str">
        <f>Translations!$B$292</f>
        <v>Други коментари</v>
      </c>
      <c r="F61" s="1235"/>
      <c r="G61" s="1235"/>
      <c r="H61" s="1235"/>
      <c r="I61" s="1235"/>
      <c r="J61" s="1235"/>
      <c r="K61" s="1235"/>
      <c r="L61" s="1235"/>
      <c r="M61" s="1235"/>
      <c r="N61" s="1236"/>
      <c r="P61" s="134"/>
      <c r="Q61" s="134"/>
      <c r="R61" s="134"/>
      <c r="S61" s="268"/>
    </row>
    <row r="62" spans="1:31" ht="38.85" customHeight="1" x14ac:dyDescent="0.2">
      <c r="A62" s="19"/>
      <c r="B62" s="165"/>
      <c r="C62" s="161"/>
      <c r="D62" s="325"/>
      <c r="E62" s="1220"/>
      <c r="F62" s="1221"/>
      <c r="G62" s="1221"/>
      <c r="H62" s="1221"/>
      <c r="I62" s="1221"/>
      <c r="J62" s="1221"/>
      <c r="K62" s="1221"/>
      <c r="L62" s="1221"/>
      <c r="M62" s="1221"/>
      <c r="N62" s="1222"/>
      <c r="P62" s="252"/>
    </row>
    <row r="63" spans="1:31" ht="12.75" customHeight="1" x14ac:dyDescent="0.2">
      <c r="A63" s="19"/>
      <c r="B63" s="165"/>
      <c r="C63" s="650"/>
      <c r="D63" s="651"/>
      <c r="E63" s="652"/>
      <c r="F63" s="652"/>
      <c r="G63" s="652"/>
      <c r="H63" s="652"/>
      <c r="I63" s="652"/>
      <c r="J63" s="652"/>
      <c r="K63" s="652"/>
      <c r="L63" s="652"/>
      <c r="M63" s="652"/>
      <c r="N63" s="653"/>
    </row>
    <row r="64" spans="1:31" ht="12.75" customHeight="1" thickBot="1" x14ac:dyDescent="0.25">
      <c r="A64" s="19"/>
      <c r="B64" s="165"/>
      <c r="E64" s="432"/>
      <c r="F64" s="644"/>
      <c r="G64" s="644"/>
      <c r="H64" s="644"/>
      <c r="I64" s="644"/>
      <c r="J64" s="644"/>
      <c r="K64" s="644"/>
      <c r="L64" s="644"/>
      <c r="M64" s="644"/>
      <c r="N64" s="644"/>
    </row>
    <row r="65" spans="1:32" ht="12.75" customHeight="1" thickBot="1" x14ac:dyDescent="0.3">
      <c r="A65" s="19"/>
      <c r="B65" s="165"/>
      <c r="C65" s="433"/>
      <c r="D65" s="433"/>
      <c r="E65" s="433"/>
      <c r="F65" s="433"/>
      <c r="G65" s="433"/>
      <c r="H65" s="433"/>
      <c r="I65" s="433"/>
      <c r="J65" s="433"/>
      <c r="K65" s="433"/>
      <c r="L65" s="433"/>
      <c r="M65" s="433"/>
      <c r="N65" s="433"/>
      <c r="P65" s="276"/>
      <c r="Q65" s="134"/>
      <c r="R65" s="134"/>
      <c r="S65" s="268"/>
    </row>
    <row r="66" spans="1:32" s="370" customFormat="1" ht="18" customHeight="1" thickBot="1" x14ac:dyDescent="0.25">
      <c r="A66" s="399">
        <f>C66</f>
        <v>2</v>
      </c>
      <c r="B66" s="120"/>
      <c r="C66" s="421">
        <f>C11+1</f>
        <v>2</v>
      </c>
      <c r="D66" s="1260" t="str">
        <f>Translations!$B$262</f>
        <v>Подинсталация с еталон за продукт:</v>
      </c>
      <c r="E66" s="1261"/>
      <c r="F66" s="1261"/>
      <c r="G66" s="1261"/>
      <c r="H66" s="1262"/>
      <c r="I66" s="1263" t="str">
        <f>IF(INDEX(CNTR_SubInstListIsProdBM,$C66),INDEX(CNTR_SubInstListNames,$C66),"")</f>
        <v/>
      </c>
      <c r="J66" s="1264"/>
      <c r="K66" s="1264"/>
      <c r="L66" s="1264"/>
      <c r="M66" s="1264"/>
      <c r="N66" s="1265"/>
      <c r="O66" s="120"/>
      <c r="P66" s="287" t="str">
        <f>IF(CNTR_ExistSubInstEntries,IF(I66&lt;&gt;"","BM: " &amp; I66,""),"BM: " &amp; C66)</f>
        <v>BM: 2</v>
      </c>
      <c r="Q66" s="166"/>
      <c r="R66" s="166"/>
      <c r="S66" s="166"/>
      <c r="T66" s="166"/>
      <c r="U66" s="166"/>
      <c r="V66" s="166"/>
      <c r="W66" s="166"/>
      <c r="X66" s="287" t="str">
        <f>EUconst_StartRow&amp;I66</f>
        <v>Start_</v>
      </c>
      <c r="Y66" s="409" t="str">
        <f>IF($I66="","",INDEX(C_InstallationDescription!$V:$V,MATCH($X66,C_InstallationDescription!$P:$P,0)))</f>
        <v/>
      </c>
      <c r="Z66" s="409" t="str">
        <f>IF($I66="","",IF(Y66=INDEX(EUconst_SubinstallationStart,1),1,IF(Y66=INDEX(EUconst_SubinstallationStart,2),2,MATCH(Y66,EUconst_Periods,0))))</f>
        <v/>
      </c>
      <c r="AA66" s="287" t="str">
        <f>EUconst_CessationRow&amp;I66</f>
        <v>Cessation_</v>
      </c>
      <c r="AB66" s="409" t="str">
        <f>IF($I66="","",INDEX(C_InstallationDescription!$W:$W,MATCH($AA66,C_InstallationDescription!$Q:$Q,0)))</f>
        <v/>
      </c>
      <c r="AC66" s="409" t="str">
        <f>IF(OR(I66="",AB66=""),"",IF(AB66=INDEX(EUconst_SubinstallationCessation,1),10,IF(AB66=INDEX(EUconst_SubinstallationCessation,2),1,MATCH(AB66,EUconst_Periods,0))))</f>
        <v/>
      </c>
      <c r="AD66" s="169"/>
      <c r="AE66" s="554" t="b">
        <f>AND(CNTR_ExistSubInstEntries,I66="")</f>
        <v>0</v>
      </c>
      <c r="AF66" s="169"/>
    </row>
    <row r="67" spans="1:32" ht="12.75" customHeight="1" x14ac:dyDescent="0.2">
      <c r="C67" s="420"/>
      <c r="D67" s="644"/>
      <c r="E67" s="1216" t="str">
        <f>Translations!$B$263</f>
        <v>Името на подинсталацията на продуктовия еталон се показва автоматично въз основа на въведените данни в лист "C_InstallationDescription".</v>
      </c>
      <c r="F67" s="1217"/>
      <c r="G67" s="1217"/>
      <c r="H67" s="1217"/>
      <c r="I67" s="1217"/>
      <c r="J67" s="1217"/>
      <c r="K67" s="1217"/>
      <c r="L67" s="1217"/>
      <c r="M67" s="1217"/>
      <c r="N67" s="1218"/>
      <c r="P67" s="134"/>
      <c r="Q67" s="134"/>
      <c r="R67" s="134"/>
      <c r="S67" s="268"/>
    </row>
    <row r="68" spans="1:32" ht="5.0999999999999996" customHeight="1" x14ac:dyDescent="0.2">
      <c r="C68" s="161"/>
      <c r="N68" s="162"/>
      <c r="P68" s="276"/>
      <c r="Q68" s="134"/>
      <c r="R68" s="272"/>
      <c r="S68" s="268"/>
    </row>
    <row r="69" spans="1:32" ht="12.75" customHeight="1" x14ac:dyDescent="0.2">
      <c r="C69" s="161"/>
      <c r="D69" s="360" t="s">
        <v>114</v>
      </c>
      <c r="E69" s="18" t="str">
        <f>Translations!$B$264</f>
        <v>Специфични цели за емисиите</v>
      </c>
      <c r="F69" s="326"/>
      <c r="G69" s="326"/>
      <c r="H69" s="326"/>
      <c r="I69" s="326"/>
      <c r="J69" s="326"/>
      <c r="K69" s="326"/>
      <c r="L69" s="326"/>
      <c r="M69" s="326"/>
      <c r="N69" s="327"/>
      <c r="P69" s="275"/>
      <c r="Q69" s="275"/>
      <c r="R69" s="134"/>
      <c r="S69" s="268"/>
      <c r="Y69" s="559" t="str">
        <f>Translations!$B$265</f>
        <v>Периоди</v>
      </c>
      <c r="Z69" s="560">
        <v>1</v>
      </c>
      <c r="AA69" s="409">
        <v>2</v>
      </c>
      <c r="AB69" s="409">
        <v>3</v>
      </c>
      <c r="AC69" s="409">
        <v>4</v>
      </c>
      <c r="AD69" s="409">
        <v>5</v>
      </c>
      <c r="AE69" s="409">
        <v>6</v>
      </c>
    </row>
    <row r="70" spans="1:32" ht="25.5" customHeight="1" x14ac:dyDescent="0.2">
      <c r="C70" s="161"/>
      <c r="D70" s="18"/>
      <c r="E7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70" s="1242"/>
      <c r="G70" s="1242"/>
      <c r="H70" s="1242"/>
      <c r="I70" s="1242"/>
      <c r="J70" s="1242"/>
      <c r="K70" s="1242"/>
      <c r="L70" s="1242"/>
      <c r="M70" s="1242"/>
      <c r="N70" s="1243"/>
      <c r="P70" s="275"/>
      <c r="Q70" s="275"/>
      <c r="R70" s="134"/>
      <c r="S70" s="268"/>
    </row>
    <row r="71" spans="1:32" ht="12.75" customHeight="1" x14ac:dyDescent="0.2">
      <c r="C71" s="161"/>
      <c r="D71" s="18"/>
      <c r="E71" s="1244" t="str">
        <f>Translations!$B$267</f>
        <v>Базовата линия се изчислява автоматично въз основа на въведените исторически емисии в лист D_HistoricalEmissions.</v>
      </c>
      <c r="F71" s="1244"/>
      <c r="G71" s="1244"/>
      <c r="H71" s="1244"/>
      <c r="I71" s="1244"/>
      <c r="J71" s="1244"/>
      <c r="K71" s="1244"/>
      <c r="L71" s="1244"/>
      <c r="M71" s="1244"/>
      <c r="N71" s="1245"/>
      <c r="P71" s="275"/>
    </row>
    <row r="72" spans="1:32" ht="5.0999999999999996" customHeight="1" x14ac:dyDescent="0.2">
      <c r="C72" s="161"/>
      <c r="D72" s="1005"/>
      <c r="E72" s="1005"/>
      <c r="F72" s="1005"/>
      <c r="G72" s="1005"/>
      <c r="H72" s="1005"/>
      <c r="I72" s="1005"/>
      <c r="J72" s="1005"/>
      <c r="K72" s="1005"/>
      <c r="L72" s="1005"/>
      <c r="M72" s="1005"/>
      <c r="N72" s="1219"/>
    </row>
    <row r="73" spans="1:32" ht="12.75" customHeight="1" x14ac:dyDescent="0.2">
      <c r="A73" s="19"/>
      <c r="B73" s="165"/>
      <c r="C73" s="161"/>
      <c r="D73" s="325"/>
      <c r="F73" s="324"/>
      <c r="G73" s="304" t="str">
        <f>Translations!$B$169</f>
        <v>Базова линия</v>
      </c>
      <c r="H73" s="422" t="str">
        <f xml:space="preserve"> EUconst_Unit</f>
        <v>Единица</v>
      </c>
      <c r="I73" s="424">
        <f t="shared" ref="I73" si="15">INDEX(EUconst_EndOfPeriods,Z69)</f>
        <v>2025</v>
      </c>
      <c r="J73" s="302">
        <f t="shared" ref="J73" si="16">INDEX(EUconst_EndOfPeriods,AA69)</f>
        <v>2030</v>
      </c>
      <c r="K73" s="302">
        <f t="shared" ref="K73" si="17">INDEX(EUconst_EndOfPeriods,AB69)</f>
        <v>2035</v>
      </c>
      <c r="L73" s="302">
        <f t="shared" ref="L73" si="18">INDEX(EUconst_EndOfPeriods,AC69)</f>
        <v>2040</v>
      </c>
      <c r="M73" s="302">
        <f t="shared" ref="M73" si="19">INDEX(EUconst_EndOfPeriods,AD69)</f>
        <v>2045</v>
      </c>
      <c r="N73" s="302">
        <f t="shared" ref="N73" si="20">INDEX(EUconst_EndOfPeriods,AE69)</f>
        <v>2050</v>
      </c>
      <c r="W73" s="166" t="s">
        <v>736</v>
      </c>
      <c r="Z73" s="205">
        <f t="shared" ref="Z73" si="21">I73</f>
        <v>2025</v>
      </c>
      <c r="AA73" s="205">
        <f t="shared" ref="AA73" si="22">J73</f>
        <v>2030</v>
      </c>
      <c r="AB73" s="205">
        <f t="shared" ref="AB73" si="23">K73</f>
        <v>2035</v>
      </c>
      <c r="AC73" s="205">
        <f t="shared" ref="AC73" si="24">L73</f>
        <v>2040</v>
      </c>
      <c r="AD73" s="205">
        <f t="shared" ref="AD73" si="25">M73</f>
        <v>2045</v>
      </c>
      <c r="AE73" s="205">
        <f t="shared" ref="AE73" si="26">N73</f>
        <v>2050</v>
      </c>
    </row>
    <row r="74" spans="1:32" ht="12.75" customHeight="1" x14ac:dyDescent="0.2">
      <c r="A74" s="19"/>
      <c r="B74" s="165"/>
      <c r="C74" s="161"/>
      <c r="D74" s="1237" t="s">
        <v>117</v>
      </c>
      <c r="E74" s="1238" t="str">
        <f>Translations!$B$264</f>
        <v>Специфични цели за емисиите</v>
      </c>
      <c r="F74" s="1239"/>
      <c r="G74" s="1272" t="str">
        <f>IF($I66="","",INDEX(D_HistoricalEmissions!$T:$T,MATCH(EUconst_HistorialEmissions&amp;$I66,D_HistoricalEmissions!$P:$P,0)))</f>
        <v/>
      </c>
      <c r="H74" s="1270" t="str">
        <f>IFERROR((INDEX(EUconst_BMlistUnitHE,MATCH(I66,EUconst_BMlistNames,0))),"")</f>
        <v/>
      </c>
      <c r="I74" s="430"/>
      <c r="J74" s="364"/>
      <c r="K74" s="364"/>
      <c r="L74" s="364"/>
      <c r="M74" s="364"/>
      <c r="N74" s="364"/>
      <c r="P74" s="312" t="str">
        <f>EUConst_Target&amp;I66</f>
        <v>Target_</v>
      </c>
      <c r="W74" s="175" t="str">
        <f>I66</f>
        <v/>
      </c>
      <c r="Y74" s="166" t="s">
        <v>838</v>
      </c>
      <c r="Z74" s="205" t="b">
        <f>AND(CNTR_ExistSubInstEntries,OR($W74="",INDEX($Z:$Z,MATCH(EUconst_StartRow&amp;$W74,$X:$X,0))&gt;COLUMNS($Z73:Z73),INDEX($AC:$AC,MATCH(EUconst_CessationRow&amp;$W74,$AA:$AA,0))&lt;=COLUMNS($Z73:Z73)))</f>
        <v>0</v>
      </c>
      <c r="AA74" s="205" t="b">
        <f>AND(CNTR_ExistSubInstEntries,OR($W74="",INDEX($Z:$Z,MATCH(EUconst_StartRow&amp;$W74,$X:$X,0))&gt;COLUMNS($Z73:AA73),INDEX($AC:$AC,MATCH(EUconst_CessationRow&amp;$W74,$AA:$AA,0))&lt;=COLUMNS($Z73:AA73)))</f>
        <v>0</v>
      </c>
      <c r="AB74" s="205" t="b">
        <f>AND(CNTR_ExistSubInstEntries,OR($W74="",INDEX($Z:$Z,MATCH(EUconst_StartRow&amp;$W74,$X:$X,0))&gt;COLUMNS($Z73:AB73),INDEX($AC:$AC,MATCH(EUconst_CessationRow&amp;$W74,$AA:$AA,0))&lt;=COLUMNS($Z73:AB73)))</f>
        <v>0</v>
      </c>
      <c r="AC74" s="205" t="b">
        <f>AND(CNTR_ExistSubInstEntries,OR($W74="",INDEX($Z:$Z,MATCH(EUconst_StartRow&amp;$W74,$X:$X,0))&gt;COLUMNS($Z73:AC73),INDEX($AC:$AC,MATCH(EUconst_CessationRow&amp;$W74,$AA:$AA,0))&lt;=COLUMNS($Z73:AC73)))</f>
        <v>0</v>
      </c>
      <c r="AD74" s="205" t="b">
        <f>AND(CNTR_ExistSubInstEntries,OR($W74="",INDEX($Z:$Z,MATCH(EUconst_StartRow&amp;$W74,$X:$X,0))&gt;COLUMNS($Z73:AD73),INDEX($AC:$AC,MATCH(EUconst_CessationRow&amp;$W74,$AA:$AA,0))&lt;=COLUMNS($Z73:AD73)))</f>
        <v>0</v>
      </c>
      <c r="AE74" s="205" t="b">
        <f>AND(CNTR_ExistSubInstEntries,OR($W74="",INDEX($Z:$Z,MATCH(EUconst_StartRow&amp;$W74,$X:$X,0))&gt;COLUMNS($Z73:AE73),INDEX($AC:$AC,MATCH(EUconst_CessationRow&amp;$W74,$AA:$AA,0))&lt;=COLUMNS($Z73:AE73)))</f>
        <v>0</v>
      </c>
    </row>
    <row r="75" spans="1:32" ht="9.9499999999999993" customHeight="1" x14ac:dyDescent="0.2">
      <c r="A75" s="19"/>
      <c r="B75" s="165"/>
      <c r="C75" s="161"/>
      <c r="D75" s="1237"/>
      <c r="E75" s="1240"/>
      <c r="F75" s="1241"/>
      <c r="G75" s="1273"/>
      <c r="H75" s="1271"/>
      <c r="I75" s="555" t="str">
        <f>IF(OR($G74="",$G74=0),"",REPT("|",SUM(I74)/$G74*28))</f>
        <v/>
      </c>
      <c r="J75" s="556" t="str">
        <f t="shared" ref="J75:N75" si="27">IF(OR($G74="",$G74=0),"",REPT("|",SUM(J74)/$G74*28))</f>
        <v/>
      </c>
      <c r="K75" s="556" t="str">
        <f t="shared" si="27"/>
        <v/>
      </c>
      <c r="L75" s="556" t="str">
        <f t="shared" si="27"/>
        <v/>
      </c>
      <c r="M75" s="556" t="str">
        <f t="shared" si="27"/>
        <v/>
      </c>
      <c r="N75" s="556" t="str">
        <f t="shared" si="27"/>
        <v/>
      </c>
      <c r="P75" s="284"/>
      <c r="Q75" s="134"/>
      <c r="R75" s="134"/>
      <c r="S75" s="362"/>
      <c r="W75" s="175" t="str">
        <f>W74</f>
        <v/>
      </c>
      <c r="Z75" s="457" t="b">
        <f>AND(CNTR_ExistSubInstEntries,OR($W75="",INDEX($Z:$Z,MATCH(EUconst_StartRow&amp;$W75,$X:$X,0))&gt;COLUMNS($Z74:Z74),INDEX($AC:$AC,MATCH(EUconst_CessationRow&amp;$W75,$AA:$AA,0))&lt;=COLUMNS($Z74:Z74)))</f>
        <v>0</v>
      </c>
      <c r="AA75" s="457" t="b">
        <f>AND(CNTR_ExistSubInstEntries,OR($W75="",INDEX($Z:$Z,MATCH(EUconst_StartRow&amp;$W75,$X:$X,0))&gt;COLUMNS($Z74:AA74),INDEX($AC:$AC,MATCH(EUconst_CessationRow&amp;$W75,$AA:$AA,0))&lt;=COLUMNS($Z74:AA74)))</f>
        <v>0</v>
      </c>
      <c r="AB75" s="457" t="b">
        <f>AND(CNTR_ExistSubInstEntries,OR($W75="",INDEX($Z:$Z,MATCH(EUconst_StartRow&amp;$W75,$X:$X,0))&gt;COLUMNS($Z74:AB74),INDEX($AC:$AC,MATCH(EUconst_CessationRow&amp;$W75,$AA:$AA,0))&lt;=COLUMNS($Z74:AB74)))</f>
        <v>0</v>
      </c>
      <c r="AC75" s="457" t="b">
        <f>AND(CNTR_ExistSubInstEntries,OR($W75="",INDEX($Z:$Z,MATCH(EUconst_StartRow&amp;$W75,$X:$X,0))&gt;COLUMNS($Z74:AC74),INDEX($AC:$AC,MATCH(EUconst_CessationRow&amp;$W75,$AA:$AA,0))&lt;=COLUMNS($Z74:AC74)))</f>
        <v>0</v>
      </c>
      <c r="AD75" s="457" t="b">
        <f>AND(CNTR_ExistSubInstEntries,OR($W75="",INDEX($Z:$Z,MATCH(EUconst_StartRow&amp;$W75,$X:$X,0))&gt;COLUMNS($Z74:AD74),INDEX($AC:$AC,MATCH(EUconst_CessationRow&amp;$W75,$AA:$AA,0))&lt;=COLUMNS($Z74:AD74)))</f>
        <v>0</v>
      </c>
      <c r="AE75" s="457" t="b">
        <f>AND(CNTR_ExistSubInstEntries,OR($W75="",INDEX($Z:$Z,MATCH(EUconst_StartRow&amp;$W75,$X:$X,0))&gt;COLUMNS($Z74:AE74),INDEX($AC:$AC,MATCH(EUconst_CessationRow&amp;$W75,$AA:$AA,0))&lt;=COLUMNS($Z74:AE74)))</f>
        <v>0</v>
      </c>
    </row>
    <row r="76" spans="1:32" ht="12.75" customHeight="1" x14ac:dyDescent="0.2">
      <c r="A76" s="19"/>
      <c r="B76" s="165"/>
      <c r="C76" s="161"/>
      <c r="D76" s="345" t="s">
        <v>118</v>
      </c>
      <c r="E76" s="1266" t="str">
        <f>Translations!$B$268</f>
        <v>Цели за абсолютни емисии</v>
      </c>
      <c r="F76" s="1267"/>
      <c r="G76" s="473" t="str">
        <f>IF($I66="","",INDEX(D_HistoricalEmissions!$T:$T,MATCH(EUconst_HistorialAbsEmissions&amp;$I66,D_HistoricalEmissions!$P:$P,0)))</f>
        <v/>
      </c>
      <c r="H76" s="423" t="str">
        <f>EUconst_tCO2e</f>
        <v>t CO2e</v>
      </c>
      <c r="I76" s="431"/>
      <c r="J76" s="305"/>
      <c r="K76" s="305"/>
      <c r="L76" s="305"/>
      <c r="M76" s="305"/>
      <c r="N76" s="305"/>
      <c r="P76" s="284"/>
      <c r="Q76" s="134"/>
      <c r="R76" s="134"/>
      <c r="S76" s="268"/>
      <c r="W76" s="175" t="str">
        <f t="shared" ref="W76" si="28">W75</f>
        <v/>
      </c>
      <c r="Z76" s="205" t="b">
        <f>AND(CNTR_ExistSubInstEntries,OR($W76="",INDEX($Z:$Z,MATCH(EUconst_StartRow&amp;$W76,$X:$X,0))&gt;COLUMNS($Z75:Z75),INDEX($AC:$AC,MATCH(EUconst_CessationRow&amp;$W76,$AA:$AA,0))&lt;=COLUMNS($Z75:Z75)))</f>
        <v>0</v>
      </c>
      <c r="AA76" s="205" t="b">
        <f>AND(CNTR_ExistSubInstEntries,OR($W76="",INDEX($Z:$Z,MATCH(EUconst_StartRow&amp;$W76,$X:$X,0))&gt;COLUMNS($Z75:AA75),INDEX($AC:$AC,MATCH(EUconst_CessationRow&amp;$W76,$AA:$AA,0))&lt;=COLUMNS($Z75:AA75)))</f>
        <v>0</v>
      </c>
      <c r="AB76" s="205" t="b">
        <f>AND(CNTR_ExistSubInstEntries,OR($W76="",INDEX($Z:$Z,MATCH(EUconst_StartRow&amp;$W76,$X:$X,0))&gt;COLUMNS($Z75:AB75),INDEX($AC:$AC,MATCH(EUconst_CessationRow&amp;$W76,$AA:$AA,0))&lt;=COLUMNS($Z75:AB75)))</f>
        <v>0</v>
      </c>
      <c r="AC76" s="205" t="b">
        <f>AND(CNTR_ExistSubInstEntries,OR($W76="",INDEX($Z:$Z,MATCH(EUconst_StartRow&amp;$W76,$X:$X,0))&gt;COLUMNS($Z75:AC75),INDEX($AC:$AC,MATCH(EUconst_CessationRow&amp;$W76,$AA:$AA,0))&lt;=COLUMNS($Z75:AC75)))</f>
        <v>0</v>
      </c>
      <c r="AD76" s="205" t="b">
        <f>AND(CNTR_ExistSubInstEntries,OR($W76="",INDEX($Z:$Z,MATCH(EUconst_StartRow&amp;$W76,$X:$X,0))&gt;COLUMNS($Z75:AD75),INDEX($AC:$AC,MATCH(EUconst_CessationRow&amp;$W76,$AA:$AA,0))&lt;=COLUMNS($Z75:AD75)))</f>
        <v>0</v>
      </c>
      <c r="AE76" s="205" t="b">
        <f>AND(CNTR_ExistSubInstEntries,OR($W76="",INDEX($Z:$Z,MATCH(EUconst_StartRow&amp;$W76,$X:$X,0))&gt;COLUMNS($Z75:AE75),INDEX($AC:$AC,MATCH(EUconst_CessationRow&amp;$W76,$AA:$AA,0))&lt;=COLUMNS($Z75:AE75)))</f>
        <v>0</v>
      </c>
    </row>
    <row r="77" spans="1:32" ht="5.0999999999999996" customHeight="1" x14ac:dyDescent="0.2">
      <c r="C77" s="161"/>
      <c r="D77" s="1005"/>
      <c r="E77" s="1005"/>
      <c r="F77" s="1005"/>
      <c r="G77" s="1005"/>
      <c r="H77" s="1005"/>
      <c r="I77" s="1005"/>
      <c r="J77" s="1005"/>
      <c r="K77" s="1005"/>
      <c r="L77" s="1005"/>
      <c r="M77" s="1005"/>
      <c r="N77" s="1219"/>
    </row>
    <row r="78" spans="1:32" ht="12.75" customHeight="1" x14ac:dyDescent="0.2">
      <c r="C78" s="161"/>
      <c r="D78" s="360" t="s">
        <v>687</v>
      </c>
      <c r="E78" s="18" t="str">
        <f>Translations!$B$269</f>
        <v>Относителни цели за емисиите</v>
      </c>
      <c r="H78" s="121"/>
      <c r="L78" s="557"/>
      <c r="N78" s="162"/>
      <c r="P78" s="276"/>
      <c r="Q78" s="134"/>
      <c r="R78" s="272"/>
      <c r="S78" s="268"/>
    </row>
    <row r="79" spans="1:32" ht="25.5" customHeight="1" x14ac:dyDescent="0.2">
      <c r="C79" s="161"/>
      <c r="D79" s="736"/>
      <c r="E7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79" s="1242"/>
      <c r="G79" s="1242"/>
      <c r="H79" s="1242"/>
      <c r="I79" s="1242"/>
      <c r="J79" s="1242"/>
      <c r="K79" s="1242"/>
      <c r="L79" s="1242"/>
      <c r="M79" s="1242"/>
      <c r="N79" s="1243"/>
    </row>
    <row r="80" spans="1:32" ht="25.5" customHeight="1" x14ac:dyDescent="0.2">
      <c r="C80" s="161"/>
      <c r="D80" s="736"/>
      <c r="E80" s="736"/>
      <c r="F80" s="736"/>
      <c r="G80" s="736"/>
      <c r="H80" s="746" t="str">
        <f>Translations!$B$271</f>
        <v>Референтна стойност</v>
      </c>
      <c r="I80" s="1246">
        <f t="shared" ref="I80" si="29">INDEX(EUconst_EndOfPeriods,Z69)</f>
        <v>2025</v>
      </c>
      <c r="J80" s="1268">
        <f t="shared" ref="J80" si="30">INDEX(EUconst_EndOfPeriods,AA69)</f>
        <v>2030</v>
      </c>
      <c r="K80" s="1268">
        <f t="shared" ref="K80" si="31">INDEX(EUconst_EndOfPeriods,AB69)</f>
        <v>2035</v>
      </c>
      <c r="L80" s="1268">
        <f t="shared" ref="L80" si="32">INDEX(EUconst_EndOfPeriods,AC69)</f>
        <v>2040</v>
      </c>
      <c r="M80" s="1268">
        <f t="shared" ref="M80" si="33">INDEX(EUconst_EndOfPeriods,AD69)</f>
        <v>2045</v>
      </c>
      <c r="N80" s="1268">
        <f t="shared" ref="N80" si="34">INDEX(EUconst_EndOfPeriods,AE69)</f>
        <v>2050</v>
      </c>
    </row>
    <row r="81" spans="1:19" ht="12.75" customHeight="1" x14ac:dyDescent="0.2">
      <c r="C81" s="161"/>
      <c r="D81" s="736"/>
      <c r="E81" s="736"/>
      <c r="F81" s="736"/>
      <c r="G81" s="736"/>
      <c r="H81" s="456" t="str">
        <f>H74</f>
        <v/>
      </c>
      <c r="I81" s="1247"/>
      <c r="J81" s="1269"/>
      <c r="K81" s="1269"/>
      <c r="L81" s="1269"/>
      <c r="M81" s="1269"/>
      <c r="N81" s="1269"/>
    </row>
    <row r="82" spans="1:19" ht="12.75" customHeight="1" x14ac:dyDescent="0.2">
      <c r="A82" s="19"/>
      <c r="B82" s="165"/>
      <c r="C82" s="161"/>
      <c r="D82" s="345" t="s">
        <v>117</v>
      </c>
      <c r="E82" s="1275" t="str">
        <f>Translations!$B$272</f>
        <v>Относително към изходната стойност</v>
      </c>
      <c r="F82" s="1275"/>
      <c r="G82" s="1276"/>
      <c r="H82" s="474" t="str">
        <f>G74</f>
        <v/>
      </c>
      <c r="I82" s="475" t="str">
        <f t="shared" ref="I82" si="35">IF($I66="","",IF($H82="",Euconst_NA,IF(IFERROR($AC66&lt;=Z69,FALSE),EUconst_Cessation,IF(ISBLANK(I74),"",IF($H82=0,Euconst_NA,(I74/$H82))))))</f>
        <v/>
      </c>
      <c r="J82" s="441" t="str">
        <f t="shared" ref="J82" si="36">IF($I66="","",IF($H82="",Euconst_NA,IF(IFERROR($AC66&lt;=AA69,FALSE),EUconst_Cessation,IF(ISBLANK(J74),"",IF($H82=0,Euconst_NA,(J74/$H82))))))</f>
        <v/>
      </c>
      <c r="K82" s="441" t="str">
        <f t="shared" ref="K82" si="37">IF($I66="","",IF($H82="",Euconst_NA,IF(IFERROR($AC66&lt;=AB69,FALSE),EUconst_Cessation,IF(ISBLANK(K74),"",IF($H82=0,Euconst_NA,(K74/$H82))))))</f>
        <v/>
      </c>
      <c r="L82" s="441" t="str">
        <f t="shared" ref="L82" si="38">IF($I66="","",IF($H82="",Euconst_NA,IF(IFERROR($AC66&lt;=AC69,FALSE),EUconst_Cessation,IF(ISBLANK(L74),"",IF($H82=0,Euconst_NA,(L74/$H82))))))</f>
        <v/>
      </c>
      <c r="M82" s="441" t="str">
        <f t="shared" ref="M82" si="39">IF($I66="","",IF($H82="",Euconst_NA,IF(IFERROR($AC66&lt;=AD69,FALSE),EUconst_Cessation,IF(ISBLANK(M74),"",IF($H82=0,Euconst_NA,(M74/$H82))))))</f>
        <v/>
      </c>
      <c r="N82" s="441" t="str">
        <f t="shared" ref="N82" si="40">IF($I66="","",IF($H82="",Euconst_NA,IF(IFERROR($AC66&lt;=AE69,FALSE),EUconst_Cessation,IF(ISBLANK(N74),"",IF($H82=0,Euconst_NA,(N74/$H82))))))</f>
        <v/>
      </c>
      <c r="P82" s="312" t="str">
        <f>EUconst_SubRelToBaseline&amp;I66</f>
        <v>RelBL_</v>
      </c>
      <c r="Q82" s="134"/>
      <c r="R82" s="134"/>
      <c r="S82" s="268"/>
    </row>
    <row r="83" spans="1:19" ht="12.75" customHeight="1" x14ac:dyDescent="0.2">
      <c r="A83" s="19"/>
      <c r="B83" s="165"/>
      <c r="C83" s="161"/>
      <c r="D83" s="345" t="s">
        <v>118</v>
      </c>
      <c r="E83" s="1277" t="str">
        <f>Translations!$B$273</f>
        <v>Относително към съответната стойност на БМ</v>
      </c>
      <c r="F83" s="1277"/>
      <c r="G83" s="1278"/>
      <c r="H83" s="476" t="str">
        <f>IF(I66="","",INDEX(EUconst_BMlistBMvalue,MATCH(I66,EUconst_BMlistNames,0)))</f>
        <v/>
      </c>
      <c r="I83" s="429" t="str">
        <f t="shared" ref="I83" si="41">IF($I66="","",IF($H83="",Euconst_NA,IF(IFERROR($AC66&lt;=Z69,FALSE),EUconst_Cessation,IF(ISBLANK(I74),"",(I74/$H83)))))</f>
        <v/>
      </c>
      <c r="J83" s="381" t="str">
        <f t="shared" ref="J83" si="42">IF($I66="","",IF($H83="",Euconst_NA,IF(IFERROR($AC66&lt;=AA69,FALSE),EUconst_Cessation,IF(ISBLANK(J74),"",(J74/$H83)))))</f>
        <v/>
      </c>
      <c r="K83" s="381" t="str">
        <f t="shared" ref="K83" si="43">IF($I66="","",IF($H83="",Euconst_NA,IF(IFERROR($AC66&lt;=AB69,FALSE),EUconst_Cessation,IF(ISBLANK(K74),"",(K74/$H83)))))</f>
        <v/>
      </c>
      <c r="L83" s="381" t="str">
        <f t="shared" ref="L83" si="44">IF($I66="","",IF($H83="",Euconst_NA,IF(IFERROR($AC66&lt;=AC69,FALSE),EUconst_Cessation,IF(ISBLANK(L74),"",(L74/$H83)))))</f>
        <v/>
      </c>
      <c r="M83" s="381" t="str">
        <f t="shared" ref="M83" si="45">IF($I66="","",IF($H83="",Euconst_NA,IF(IFERROR($AC66&lt;=AD69,FALSE),EUconst_Cessation,IF(ISBLANK(M74),"",(M74/$H83)))))</f>
        <v/>
      </c>
      <c r="N83" s="381" t="str">
        <f t="shared" ref="N83" si="46">IF($I66="","",IF($H83="",Euconst_NA,IF(IFERROR($AC66&lt;=AE69,FALSE),EUconst_Cessation,IF(ISBLANK(N74),"",(N74/$H83)))))</f>
        <v/>
      </c>
      <c r="P83" s="312" t="str">
        <f>EUconst_SubRelToBM&amp;I66</f>
        <v>RelBM_</v>
      </c>
      <c r="Q83" s="134"/>
      <c r="R83" s="134"/>
      <c r="S83" s="268"/>
    </row>
    <row r="84" spans="1:19" ht="5.0999999999999996" customHeight="1" x14ac:dyDescent="0.2">
      <c r="A84" s="19"/>
      <c r="B84" s="165"/>
      <c r="C84" s="161"/>
      <c r="D84" s="20"/>
      <c r="E84" s="267"/>
      <c r="F84" s="267"/>
      <c r="G84" s="267"/>
      <c r="H84" s="303"/>
      <c r="I84" s="477"/>
      <c r="J84" s="477"/>
      <c r="K84" s="478"/>
      <c r="L84" s="477"/>
      <c r="M84" s="477"/>
      <c r="N84" s="479"/>
      <c r="P84" s="276"/>
      <c r="Q84" s="134"/>
      <c r="R84" s="134"/>
      <c r="S84" s="268"/>
    </row>
    <row r="85" spans="1:19" ht="12.75" customHeight="1" x14ac:dyDescent="0.2">
      <c r="C85" s="161"/>
      <c r="D85" s="360" t="s">
        <v>688</v>
      </c>
      <c r="E85" s="18" t="str">
        <f>Translations!$B$274</f>
        <v>Разпределение на намалението на специфичните емисии по мерки и инвестиции</v>
      </c>
      <c r="F85" s="285"/>
      <c r="G85" s="283"/>
      <c r="H85" s="472"/>
      <c r="N85" s="162"/>
      <c r="P85" s="134"/>
      <c r="Q85" s="134"/>
      <c r="R85" s="134"/>
      <c r="S85" s="268"/>
    </row>
    <row r="86" spans="1:19" ht="12.75" customHeight="1" x14ac:dyDescent="0.2">
      <c r="C86" s="161"/>
      <c r="D86" s="360"/>
      <c r="E86" s="1242" t="str">
        <f>Translations!$B$275</f>
        <v>Моля, изберете от падащия списък всяка мярка, която оказва въздействие върху целите, посочени по-горе за тази подинсталация.</v>
      </c>
      <c r="F86" s="1242"/>
      <c r="G86" s="1242"/>
      <c r="H86" s="1242"/>
      <c r="I86" s="1242"/>
      <c r="J86" s="1242"/>
      <c r="K86" s="1242"/>
      <c r="L86" s="1242"/>
      <c r="M86" s="1242"/>
      <c r="N86" s="1243"/>
      <c r="P86" s="134"/>
      <c r="Q86" s="134"/>
      <c r="R86" s="134"/>
      <c r="S86" s="268"/>
    </row>
    <row r="87" spans="1:19" ht="25.5" customHeight="1" x14ac:dyDescent="0.2">
      <c r="C87" s="161"/>
      <c r="D87" s="20"/>
      <c r="E8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87" s="1242"/>
      <c r="G87" s="1242"/>
      <c r="H87" s="1242"/>
      <c r="I87" s="1242"/>
      <c r="J87" s="1242"/>
      <c r="K87" s="1242"/>
      <c r="L87" s="1242"/>
      <c r="M87" s="1242"/>
      <c r="N87" s="1243"/>
      <c r="P87" s="351"/>
      <c r="Q87" s="134"/>
      <c r="R87" s="134"/>
      <c r="S87" s="268"/>
    </row>
    <row r="88" spans="1:19" ht="25.5" customHeight="1" x14ac:dyDescent="0.2">
      <c r="C88" s="161"/>
      <c r="D88" s="20"/>
      <c r="E8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88" s="1242"/>
      <c r="G88" s="1242"/>
      <c r="H88" s="1242"/>
      <c r="I88" s="1242"/>
      <c r="J88" s="1242"/>
      <c r="K88" s="1242"/>
      <c r="L88" s="1242"/>
      <c r="M88" s="1242"/>
      <c r="N88" s="1243"/>
      <c r="P88" s="351"/>
      <c r="Q88" s="134"/>
      <c r="R88" s="134"/>
      <c r="S88" s="268"/>
    </row>
    <row r="89" spans="1:19" ht="25.5" customHeight="1" x14ac:dyDescent="0.2">
      <c r="C89" s="161"/>
      <c r="D89" s="20"/>
      <c r="E8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89" s="1242"/>
      <c r="G89" s="1242"/>
      <c r="H89" s="1242"/>
      <c r="I89" s="1242"/>
      <c r="J89" s="1242"/>
      <c r="K89" s="1242"/>
      <c r="L89" s="1242"/>
      <c r="M89" s="1242"/>
      <c r="N89" s="1243"/>
      <c r="P89" s="134"/>
      <c r="Q89" s="134"/>
      <c r="R89" s="134"/>
      <c r="S89" s="268"/>
    </row>
    <row r="90" spans="1:19" ht="12.75" customHeight="1" x14ac:dyDescent="0.2">
      <c r="C90" s="161"/>
      <c r="D90" s="20"/>
      <c r="E90" s="1242" t="str">
        <f>Translations!$B$279</f>
        <v>Проверката за съгласуваност под v. ще доведе до съобщение за грешка в следните случаи:</v>
      </c>
      <c r="F90" s="1242"/>
      <c r="G90" s="1242"/>
      <c r="H90" s="1242"/>
      <c r="I90" s="1242"/>
      <c r="J90" s="1242"/>
      <c r="K90" s="1242"/>
      <c r="L90" s="1242"/>
      <c r="M90" s="1242"/>
      <c r="N90" s="1243"/>
      <c r="P90" s="134"/>
      <c r="Q90" s="134"/>
      <c r="R90" s="134"/>
      <c r="S90" s="268"/>
    </row>
    <row r="91" spans="1:19" ht="12.75" customHeight="1" x14ac:dyDescent="0.2">
      <c r="C91" s="161"/>
      <c r="D91" s="20"/>
      <c r="E91" s="514" t="s">
        <v>747</v>
      </c>
      <c r="F91" s="1242" t="str">
        <f>Translations!$B$280</f>
        <v>не се определят цели преди прекратяване или се определят цели след прекратяване;</v>
      </c>
      <c r="G91" s="1242"/>
      <c r="H91" s="1242"/>
      <c r="I91" s="1242"/>
      <c r="J91" s="1242"/>
      <c r="K91" s="1242"/>
      <c r="L91" s="1242"/>
      <c r="M91" s="1242"/>
      <c r="N91" s="1243"/>
      <c r="O91" s="739"/>
      <c r="P91" s="134"/>
      <c r="Q91" s="134"/>
      <c r="R91" s="134"/>
      <c r="S91" s="268"/>
    </row>
    <row r="92" spans="1:19" ht="12.75" customHeight="1" x14ac:dyDescent="0.2">
      <c r="C92" s="161"/>
      <c r="D92" s="20"/>
      <c r="E92" s="514" t="s">
        <v>747</v>
      </c>
      <c r="F9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92" s="1242"/>
      <c r="H92" s="1242"/>
      <c r="I92" s="1242"/>
      <c r="J92" s="1242"/>
      <c r="K92" s="1242"/>
      <c r="L92" s="1242"/>
      <c r="M92" s="1242"/>
      <c r="N92" s="1243"/>
      <c r="O92" s="739"/>
      <c r="P92" s="134"/>
      <c r="Q92" s="134"/>
      <c r="R92" s="134"/>
      <c r="S92" s="268"/>
    </row>
    <row r="93" spans="1:19" ht="12.75" customHeight="1" x14ac:dyDescent="0.2">
      <c r="C93" s="161"/>
      <c r="D93" s="20"/>
      <c r="E93" s="514" t="s">
        <v>747</v>
      </c>
      <c r="F93" s="1242" t="str">
        <f>Translations!$B$282</f>
        <v>въздействията не достигат 100%.</v>
      </c>
      <c r="G93" s="1242"/>
      <c r="H93" s="1242"/>
      <c r="I93" s="1242"/>
      <c r="J93" s="1242"/>
      <c r="K93" s="1242"/>
      <c r="L93" s="1242"/>
      <c r="M93" s="1242"/>
      <c r="N93" s="1243"/>
      <c r="O93" s="739"/>
      <c r="P93" s="134"/>
      <c r="Q93" s="134"/>
      <c r="R93" s="134"/>
      <c r="S93" s="268"/>
    </row>
    <row r="94" spans="1:19" ht="5.0999999999999996" customHeight="1" x14ac:dyDescent="0.2">
      <c r="C94" s="161"/>
      <c r="D94" s="1005"/>
      <c r="E94" s="1005"/>
      <c r="F94" s="1005"/>
      <c r="G94" s="1005"/>
      <c r="H94" s="1005"/>
      <c r="I94" s="1005"/>
      <c r="J94" s="1005"/>
      <c r="K94" s="1005"/>
      <c r="L94" s="1005"/>
      <c r="M94" s="1005"/>
      <c r="N94" s="1219"/>
    </row>
    <row r="95" spans="1:19" ht="25.5" customHeight="1" x14ac:dyDescent="0.2">
      <c r="C95" s="161"/>
      <c r="D95" s="736"/>
      <c r="E95" s="736"/>
      <c r="F95" s="736"/>
      <c r="G95" s="736"/>
      <c r="H95" s="746" t="str">
        <f>Translations!$B$271</f>
        <v>Референтна стойност</v>
      </c>
      <c r="I95" s="749">
        <f t="shared" ref="I95" si="47">INDEX(EUconst_EndOfPeriods,Z69)</f>
        <v>2025</v>
      </c>
      <c r="J95" s="750">
        <f t="shared" ref="J95" si="48">INDEX(EUconst_EndOfPeriods,AA69)</f>
        <v>2030</v>
      </c>
      <c r="K95" s="750">
        <f t="shared" ref="K95" si="49">INDEX(EUconst_EndOfPeriods,AB69)</f>
        <v>2035</v>
      </c>
      <c r="L95" s="750">
        <f t="shared" ref="L95" si="50">INDEX(EUconst_EndOfPeriods,AC69)</f>
        <v>2040</v>
      </c>
      <c r="M95" s="750">
        <f t="shared" ref="M95" si="51">INDEX(EUconst_EndOfPeriods,AD69)</f>
        <v>2045</v>
      </c>
      <c r="N95" s="750">
        <f t="shared" ref="N95" si="52">INDEX(EUconst_EndOfPeriods,AE69)</f>
        <v>2050</v>
      </c>
    </row>
    <row r="96" spans="1:19" ht="12.75" customHeight="1" x14ac:dyDescent="0.2">
      <c r="C96" s="161"/>
      <c r="G96" s="736"/>
      <c r="H96" s="540" t="str">
        <f>H81</f>
        <v/>
      </c>
      <c r="I96" s="541" t="str">
        <f>H96</f>
        <v/>
      </c>
      <c r="J96" s="539" t="str">
        <f t="shared" ref="J96" si="53">I96</f>
        <v/>
      </c>
      <c r="K96" s="539" t="str">
        <f t="shared" ref="K96" si="54">J96</f>
        <v/>
      </c>
      <c r="L96" s="539" t="str">
        <f t="shared" ref="L96" si="55">K96</f>
        <v/>
      </c>
      <c r="M96" s="539" t="str">
        <f t="shared" ref="M96" si="56">L96</f>
        <v/>
      </c>
      <c r="N96" s="539" t="str">
        <f t="shared" ref="N96" si="57">M96</f>
        <v/>
      </c>
      <c r="S96" s="268"/>
    </row>
    <row r="97" spans="1:31" ht="12.75" customHeight="1" x14ac:dyDescent="0.2">
      <c r="C97" s="161"/>
      <c r="D97" s="345" t="s">
        <v>117</v>
      </c>
      <c r="E97" s="1274" t="str">
        <f>Translations!$B$283</f>
        <v>Специфично намаление (целево спрямо базово)</v>
      </c>
      <c r="F97" s="1274"/>
      <c r="G97" s="1274"/>
      <c r="H97" s="361" t="str">
        <f>H82</f>
        <v/>
      </c>
      <c r="I97" s="480" t="str">
        <f t="shared" ref="I97" si="58">IF(IFERROR($AC66&lt;=Z69,FALSE),EUconst_Cessation,IF(ISBLANK(I74),"",IF(OR($H97=0,$H97=""),Euconst_NA,(-($H97-I74)))))</f>
        <v/>
      </c>
      <c r="J97" s="481" t="str">
        <f t="shared" ref="J97" si="59">IF(IFERROR($AC66&lt;=AA69,FALSE),EUconst_Cessation,IF(ISBLANK(J74),"",IF(OR($H97=0,$H97=""),Euconst_NA,(-($H97-J74)))))</f>
        <v/>
      </c>
      <c r="K97" s="481" t="str">
        <f t="shared" ref="K97" si="60">IF(IFERROR($AC66&lt;=AB69,FALSE),EUconst_Cessation,IF(ISBLANK(K74),"",IF(OR($H97=0,$H97=""),Euconst_NA,(-($H97-K74)))))</f>
        <v/>
      </c>
      <c r="L97" s="481" t="str">
        <f t="shared" ref="L97" si="61">IF(IFERROR($AC66&lt;=AC69,FALSE),EUconst_Cessation,IF(ISBLANK(L74),"",IF(OR($H97=0,$H97=""),Euconst_NA,(-($H97-L74)))))</f>
        <v/>
      </c>
      <c r="M97" s="481" t="str">
        <f t="shared" ref="M97" si="62">IF(IFERROR($AC66&lt;=AD69,FALSE),EUconst_Cessation,IF(ISBLANK(M74),"",IF(OR($H97=0,$H97=""),Euconst_NA,(-($H97-M74)))))</f>
        <v/>
      </c>
      <c r="N97" s="481" t="str">
        <f t="shared" ref="N97" si="63">IF(IFERROR($AC66&lt;=AE69,FALSE),EUconst_Cessation,IF(ISBLANK(N74),"",IF(OR($H97=0,$H97=""),Euconst_NA,(-($H97-N74)))))</f>
        <v/>
      </c>
      <c r="P97" s="175" t="str">
        <f>EUconst_SubAbsoluteReduction&amp;I66</f>
        <v>AbsRed_</v>
      </c>
      <c r="S97" s="268"/>
    </row>
    <row r="98" spans="1:31" ht="5.0999999999999996" customHeight="1" x14ac:dyDescent="0.2">
      <c r="C98" s="161"/>
      <c r="D98" s="1005"/>
      <c r="E98" s="1005"/>
      <c r="F98" s="1005"/>
      <c r="G98" s="1005"/>
      <c r="H98" s="1005"/>
      <c r="I98" s="1005"/>
      <c r="J98" s="1005"/>
      <c r="K98" s="1005"/>
      <c r="L98" s="1005"/>
      <c r="M98" s="1005"/>
      <c r="N98" s="1219"/>
    </row>
    <row r="99" spans="1:31" ht="12.75" customHeight="1" x14ac:dyDescent="0.2">
      <c r="C99" s="161"/>
      <c r="D99" s="345" t="s">
        <v>118</v>
      </c>
      <c r="E99" s="1112" t="str">
        <f>Translations!$B$199</f>
        <v>Мярка</v>
      </c>
      <c r="F99" s="1114"/>
      <c r="G99" s="1112" t="str">
        <f>Translations!$B$229</f>
        <v>Инвестиции</v>
      </c>
      <c r="H99" s="1285"/>
      <c r="I99" s="424">
        <f t="shared" ref="I99" si="64">INDEX(EUconst_EndOfPeriods,Z69)</f>
        <v>2025</v>
      </c>
      <c r="J99" s="302">
        <f t="shared" ref="J99" si="65">INDEX(EUconst_EndOfPeriods,AA69)</f>
        <v>2030</v>
      </c>
      <c r="K99" s="302">
        <f t="shared" ref="K99" si="66">INDEX(EUconst_EndOfPeriods,AB69)</f>
        <v>2035</v>
      </c>
      <c r="L99" s="302">
        <f t="shared" ref="L99" si="67">INDEX(EUconst_EndOfPeriods,AC69)</f>
        <v>2040</v>
      </c>
      <c r="M99" s="302">
        <f t="shared" ref="M99" si="68">INDEX(EUconst_EndOfPeriods,AD69)</f>
        <v>2045</v>
      </c>
      <c r="N99" s="302">
        <f t="shared" ref="N99" si="69">INDEX(EUconst_EndOfPeriods,AE69)</f>
        <v>2050</v>
      </c>
      <c r="Q99" s="134"/>
      <c r="R99" s="272"/>
      <c r="S99" s="268"/>
    </row>
    <row r="100" spans="1:31" ht="12.75" customHeight="1" x14ac:dyDescent="0.2">
      <c r="C100" s="161"/>
      <c r="D100" s="363" t="s">
        <v>664</v>
      </c>
      <c r="E100" s="1279" t="str">
        <f>Translations!$B$284</f>
        <v>ME1: Оптимизация на процесите за различни периоди от 2027 г. нататък</v>
      </c>
      <c r="F100" s="1280"/>
      <c r="G100" s="1288" t="str">
        <f>Translations!$B$285</f>
        <v>IN1, IN3</v>
      </c>
      <c r="H100" s="1289"/>
      <c r="I100" s="447"/>
      <c r="J100" s="448">
        <v>1</v>
      </c>
      <c r="K100" s="448">
        <v>1</v>
      </c>
      <c r="L100" s="448">
        <v>0.3</v>
      </c>
      <c r="M100" s="448">
        <v>0.2</v>
      </c>
      <c r="N100" s="448"/>
      <c r="R100" s="273"/>
      <c r="S100" s="268"/>
    </row>
    <row r="101" spans="1:31" ht="12.75" customHeight="1" x14ac:dyDescent="0.2">
      <c r="C101" s="161"/>
      <c r="D101" s="363" t="s">
        <v>693</v>
      </c>
      <c r="E101" s="1281" t="str">
        <f>Translations!$B$286</f>
        <v>ME2: Нова пещ</v>
      </c>
      <c r="F101" s="1282"/>
      <c r="G101" s="1281" t="str">
        <f>Translations!$B$287</f>
        <v>IN2: Нова пещ</v>
      </c>
      <c r="H101" s="1290"/>
      <c r="I101" s="449"/>
      <c r="J101" s="450"/>
      <c r="K101" s="450"/>
      <c r="L101" s="450">
        <v>0.7</v>
      </c>
      <c r="M101" s="450">
        <v>0.8</v>
      </c>
      <c r="N101" s="450">
        <v>1</v>
      </c>
      <c r="S101" s="400" t="s">
        <v>561</v>
      </c>
      <c r="T101" s="166" t="str">
        <f>Translations!$B$288</f>
        <v>Начален период за мярката</v>
      </c>
      <c r="V101" s="166" t="s">
        <v>736</v>
      </c>
      <c r="X101" s="166" t="s">
        <v>738</v>
      </c>
      <c r="Y101" s="166" t="s">
        <v>737</v>
      </c>
      <c r="Z101" s="400">
        <v>2025</v>
      </c>
      <c r="AA101" s="400">
        <v>2030</v>
      </c>
      <c r="AB101" s="400">
        <v>2035</v>
      </c>
      <c r="AC101" s="400">
        <v>2040</v>
      </c>
      <c r="AD101" s="400">
        <v>2045</v>
      </c>
      <c r="AE101" s="400">
        <v>2050</v>
      </c>
    </row>
    <row r="102" spans="1:31" ht="12.75" customHeight="1" x14ac:dyDescent="0.2">
      <c r="A102" s="19"/>
      <c r="C102" s="161"/>
      <c r="D102" s="344">
        <v>1</v>
      </c>
      <c r="E102" s="1286"/>
      <c r="F102" s="1287"/>
      <c r="G102" s="1283"/>
      <c r="H102" s="1284"/>
      <c r="I102" s="425"/>
      <c r="J102" s="338"/>
      <c r="K102" s="338"/>
      <c r="L102" s="339"/>
      <c r="M102" s="338"/>
      <c r="N102" s="338"/>
      <c r="P102" s="288" t="str">
        <f>EUconst_SubMeasureImpact&amp;I66&amp;"_"&amp;D102</f>
        <v>SubMeasImp__1</v>
      </c>
      <c r="S102" s="419" t="str">
        <f ca="1">IFERROR(INDEX(E_MeasuresInvestMilestones!$S$22:$S$31,MATCH($E102,CNTR_ListExistMeasures,0)),"")</f>
        <v/>
      </c>
      <c r="T102" s="419" t="str">
        <f ca="1">IF(S102="","",MATCH(INDEX(E_MeasuresInvestMilestones!$E$22:$E$31,MATCH($S102,E_MeasuresInvestMilestones!$Q$22:$Q$31,0)),EUconst_Periods,0))</f>
        <v/>
      </c>
      <c r="V102" s="175" t="str">
        <f>I66</f>
        <v/>
      </c>
      <c r="X102" s="175" t="b">
        <f>AND(I66&lt;&gt;"",$E102="")</f>
        <v>0</v>
      </c>
      <c r="Z102" s="175" t="b">
        <f>IF(OR(AND(CNTR_ExistSubInstEntries,$E102=""),INDEX($AC:$AC,MATCH(EUconst_CessationRow&amp;$V102,$AA:$AA,0))&lt;=COLUMNS($Z101:Z101),SUMIFS(I:I,$P:$P,EUconst_SubAbsoluteReduction&amp;$V102)=0),
TRUE,
AND(CNTR_ExistSubInstEntries,$T102&gt;COLUMNS($Z101:Z101)) )</f>
        <v>1</v>
      </c>
      <c r="AA102" s="175" t="b">
        <f>IF(OR(AND(CNTR_ExistSubInstEntries,$E102=""),INDEX($AC:$AC,MATCH(EUconst_CessationRow&amp;$V102,$AA:$AA,0))&lt;=COLUMNS($Z101:AA101),SUMIFS(J:J,$P:$P,EUconst_SubAbsoluteReduction&amp;$V102)=0),
TRUE,
AND(CNTR_ExistSubInstEntries,$T102&gt;COLUMNS($Z101:AA101)) )</f>
        <v>1</v>
      </c>
      <c r="AB102" s="175" t="b">
        <f>IF(OR(AND(CNTR_ExistSubInstEntries,$E102=""),INDEX($AC:$AC,MATCH(EUconst_CessationRow&amp;$V102,$AA:$AA,0))&lt;=COLUMNS($Z101:AB101),SUMIFS(K:K,$P:$P,EUconst_SubAbsoluteReduction&amp;$V102)=0),
TRUE,
AND(CNTR_ExistSubInstEntries,$T102&gt;COLUMNS($Z101:AB101)) )</f>
        <v>1</v>
      </c>
      <c r="AC102" s="175" t="b">
        <f>IF(OR(AND(CNTR_ExistSubInstEntries,$E102=""),INDEX($AC:$AC,MATCH(EUconst_CessationRow&amp;$V102,$AA:$AA,0))&lt;=COLUMNS($Z101:AC101),SUMIFS(L:L,$P:$P,EUconst_SubAbsoluteReduction&amp;$V102)=0),
TRUE,
AND(CNTR_ExistSubInstEntries,$T102&gt;COLUMNS($Z101:AC101)) )</f>
        <v>1</v>
      </c>
      <c r="AD102" s="175" t="b">
        <f>IF(OR(AND(CNTR_ExistSubInstEntries,$E102=""),INDEX($AC:$AC,MATCH(EUconst_CessationRow&amp;$V102,$AA:$AA,0))&lt;=COLUMNS($Z101:AD101),SUMIFS(M:M,$P:$P,EUconst_SubAbsoluteReduction&amp;$V102)=0),
TRUE,
AND(CNTR_ExistSubInstEntries,$T102&gt;COLUMNS($Z101:AD101)) )</f>
        <v>1</v>
      </c>
      <c r="AE102" s="175" t="b">
        <f>IF(OR(AND(CNTR_ExistSubInstEntries,$E102=""),INDEX($AC:$AC,MATCH(EUconst_CessationRow&amp;$V102,$AA:$AA,0))&lt;=COLUMNS($Z101:AE101),SUMIFS(N:N,$P:$P,EUconst_SubAbsoluteReduction&amp;$V102)=0),
TRUE,
AND(CNTR_ExistSubInstEntries,$T102&gt;COLUMNS($Z101:AE101)) )</f>
        <v>1</v>
      </c>
    </row>
    <row r="103" spans="1:31" ht="12.75" customHeight="1" x14ac:dyDescent="0.2">
      <c r="A103" s="19"/>
      <c r="C103" s="161"/>
      <c r="D103" s="344">
        <v>2</v>
      </c>
      <c r="E103" s="1223"/>
      <c r="F103" s="1224"/>
      <c r="G103" s="1223"/>
      <c r="H103" s="1233"/>
      <c r="I103" s="426"/>
      <c r="J103" s="306"/>
      <c r="K103" s="306"/>
      <c r="L103" s="314"/>
      <c r="M103" s="306"/>
      <c r="N103" s="306"/>
      <c r="P103" s="288" t="str">
        <f>EUconst_SubMeasureImpact&amp;I66&amp;"_"&amp;D103</f>
        <v>SubMeasImp__2</v>
      </c>
      <c r="S103" s="419" t="str">
        <f ca="1">IFERROR(INDEX(E_MeasuresInvestMilestones!$S$22:$S$31,MATCH($E103,CNTR_ListExistMeasures,0)),"")</f>
        <v/>
      </c>
      <c r="T103" s="419" t="str">
        <f ca="1">IF(S103="","",MATCH(INDEX(E_MeasuresInvestMilestones!$E$22:$E$31,MATCH($S103,E_MeasuresInvestMilestones!$Q$22:$Q$31,0)),EUconst_Periods,0))</f>
        <v/>
      </c>
      <c r="V103" s="175" t="str">
        <f>V102</f>
        <v/>
      </c>
      <c r="X103" s="175" t="b">
        <f>AND(I66&lt;&gt;"",$E103="")</f>
        <v>0</v>
      </c>
      <c r="Z103" s="175" t="b">
        <f>IF(OR(AND(CNTR_ExistSubInstEntries,$E103=""),INDEX($AC:$AC,MATCH(EUconst_CessationRow&amp;$V103,$AA:$AA,0))&lt;=COLUMNS($Z102:Z102),SUMIFS(I:I,$P:$P,EUconst_SubAbsoluteReduction&amp;$V103)=0),
TRUE,
AND(CNTR_ExistSubInstEntries,$T103&gt;COLUMNS($Z102:Z102)) )</f>
        <v>1</v>
      </c>
      <c r="AA103" s="175" t="b">
        <f>IF(OR(AND(CNTR_ExistSubInstEntries,$E103=""),INDEX($AC:$AC,MATCH(EUconst_CessationRow&amp;$V103,$AA:$AA,0))&lt;=COLUMNS($Z102:AA102),SUMIFS(J:J,$P:$P,EUconst_SubAbsoluteReduction&amp;$V103)=0),
TRUE,
AND(CNTR_ExistSubInstEntries,$T103&gt;COLUMNS($Z102:AA102)) )</f>
        <v>1</v>
      </c>
      <c r="AB103" s="175" t="b">
        <f>IF(OR(AND(CNTR_ExistSubInstEntries,$E103=""),INDEX($AC:$AC,MATCH(EUconst_CessationRow&amp;$V103,$AA:$AA,0))&lt;=COLUMNS($Z102:AB102),SUMIFS(K:K,$P:$P,EUconst_SubAbsoluteReduction&amp;$V103)=0),
TRUE,
AND(CNTR_ExistSubInstEntries,$T103&gt;COLUMNS($Z102:AB102)) )</f>
        <v>1</v>
      </c>
      <c r="AC103" s="175" t="b">
        <f>IF(OR(AND(CNTR_ExistSubInstEntries,$E103=""),INDEX($AC:$AC,MATCH(EUconst_CessationRow&amp;$V103,$AA:$AA,0))&lt;=COLUMNS($Z102:AC102),SUMIFS(L:L,$P:$P,EUconst_SubAbsoluteReduction&amp;$V103)=0),
TRUE,
AND(CNTR_ExistSubInstEntries,$T103&gt;COLUMNS($Z102:AC102)) )</f>
        <v>1</v>
      </c>
      <c r="AD103" s="175" t="b">
        <f>IF(OR(AND(CNTR_ExistSubInstEntries,$E103=""),INDEX($AC:$AC,MATCH(EUconst_CessationRow&amp;$V103,$AA:$AA,0))&lt;=COLUMNS($Z102:AD102),SUMIFS(M:M,$P:$P,EUconst_SubAbsoluteReduction&amp;$V103)=0),
TRUE,
AND(CNTR_ExistSubInstEntries,$T103&gt;COLUMNS($Z102:AD102)) )</f>
        <v>1</v>
      </c>
      <c r="AE103" s="175" t="b">
        <f>IF(OR(AND(CNTR_ExistSubInstEntries,$E103=""),INDEX($AC:$AC,MATCH(EUconst_CessationRow&amp;$V103,$AA:$AA,0))&lt;=COLUMNS($Z102:AE102),SUMIFS(N:N,$P:$P,EUconst_SubAbsoluteReduction&amp;$V103)=0),
TRUE,
AND(CNTR_ExistSubInstEntries,$T103&gt;COLUMNS($Z102:AE102)) )</f>
        <v>1</v>
      </c>
    </row>
    <row r="104" spans="1:31" ht="12.75" customHeight="1" x14ac:dyDescent="0.2">
      <c r="A104" s="19"/>
      <c r="C104" s="161"/>
      <c r="D104" s="344">
        <v>3</v>
      </c>
      <c r="E104" s="1223"/>
      <c r="F104" s="1224"/>
      <c r="G104" s="1223"/>
      <c r="H104" s="1233"/>
      <c r="I104" s="426"/>
      <c r="J104" s="306"/>
      <c r="K104" s="306"/>
      <c r="L104" s="314"/>
      <c r="M104" s="306"/>
      <c r="N104" s="306"/>
      <c r="P104" s="288" t="str">
        <f>EUconst_SubMeasureImpact&amp;I66&amp;"_"&amp;D104</f>
        <v>SubMeasImp__3</v>
      </c>
      <c r="S104" s="419" t="str">
        <f ca="1">IFERROR(INDEX(E_MeasuresInvestMilestones!$S$22:$S$31,MATCH($E104,CNTR_ListExistMeasures,0)),"")</f>
        <v/>
      </c>
      <c r="T104" s="419" t="str">
        <f ca="1">IF(S104="","",MATCH(INDEX(E_MeasuresInvestMilestones!$E$22:$E$31,MATCH($S104,E_MeasuresInvestMilestones!$Q$22:$Q$31,0)),EUconst_Periods,0))</f>
        <v/>
      </c>
      <c r="V104" s="175" t="str">
        <f t="shared" ref="V104:V111" si="70">V103</f>
        <v/>
      </c>
      <c r="X104" s="175" t="b">
        <f>AND(I66&lt;&gt;"",$E104="")</f>
        <v>0</v>
      </c>
      <c r="Z104" s="175" t="b">
        <f>IF(OR(AND(CNTR_ExistSubInstEntries,$E104=""),INDEX($AC:$AC,MATCH(EUconst_CessationRow&amp;$V104,$AA:$AA,0))&lt;=COLUMNS($Z103:Z103),SUMIFS(I:I,$P:$P,EUconst_SubAbsoluteReduction&amp;$V104)=0),
TRUE,
AND(CNTR_ExistSubInstEntries,$T104&gt;COLUMNS($Z103:Z103)) )</f>
        <v>1</v>
      </c>
      <c r="AA104" s="175" t="b">
        <f>IF(OR(AND(CNTR_ExistSubInstEntries,$E104=""),INDEX($AC:$AC,MATCH(EUconst_CessationRow&amp;$V104,$AA:$AA,0))&lt;=COLUMNS($Z103:AA103),SUMIFS(J:J,$P:$P,EUconst_SubAbsoluteReduction&amp;$V104)=0),
TRUE,
AND(CNTR_ExistSubInstEntries,$T104&gt;COLUMNS($Z103:AA103)) )</f>
        <v>1</v>
      </c>
      <c r="AB104" s="175" t="b">
        <f>IF(OR(AND(CNTR_ExistSubInstEntries,$E104=""),INDEX($AC:$AC,MATCH(EUconst_CessationRow&amp;$V104,$AA:$AA,0))&lt;=COLUMNS($Z103:AB103),SUMIFS(K:K,$P:$P,EUconst_SubAbsoluteReduction&amp;$V104)=0),
TRUE,
AND(CNTR_ExistSubInstEntries,$T104&gt;COLUMNS($Z103:AB103)) )</f>
        <v>1</v>
      </c>
      <c r="AC104" s="175" t="b">
        <f>IF(OR(AND(CNTR_ExistSubInstEntries,$E104=""),INDEX($AC:$AC,MATCH(EUconst_CessationRow&amp;$V104,$AA:$AA,0))&lt;=COLUMNS($Z103:AC103),SUMIFS(L:L,$P:$P,EUconst_SubAbsoluteReduction&amp;$V104)=0),
TRUE,
AND(CNTR_ExistSubInstEntries,$T104&gt;COLUMNS($Z103:AC103)) )</f>
        <v>1</v>
      </c>
      <c r="AD104" s="175" t="b">
        <f>IF(OR(AND(CNTR_ExistSubInstEntries,$E104=""),INDEX($AC:$AC,MATCH(EUconst_CessationRow&amp;$V104,$AA:$AA,0))&lt;=COLUMNS($Z103:AD103),SUMIFS(M:M,$P:$P,EUconst_SubAbsoluteReduction&amp;$V104)=0),
TRUE,
AND(CNTR_ExistSubInstEntries,$T104&gt;COLUMNS($Z103:AD103)) )</f>
        <v>1</v>
      </c>
      <c r="AE104" s="175" t="b">
        <f>IF(OR(AND(CNTR_ExistSubInstEntries,$E104=""),INDEX($AC:$AC,MATCH(EUconst_CessationRow&amp;$V104,$AA:$AA,0))&lt;=COLUMNS($Z103:AE103),SUMIFS(N:N,$P:$P,EUconst_SubAbsoluteReduction&amp;$V104)=0),
TRUE,
AND(CNTR_ExistSubInstEntries,$T104&gt;COLUMNS($Z103:AE103)) )</f>
        <v>1</v>
      </c>
    </row>
    <row r="105" spans="1:31" ht="12.75" customHeight="1" x14ac:dyDescent="0.2">
      <c r="A105" s="19"/>
      <c r="C105" s="161"/>
      <c r="D105" s="344">
        <v>4</v>
      </c>
      <c r="E105" s="1223"/>
      <c r="F105" s="1224"/>
      <c r="G105" s="1223"/>
      <c r="H105" s="1233"/>
      <c r="I105" s="426"/>
      <c r="J105" s="306"/>
      <c r="K105" s="306"/>
      <c r="L105" s="314"/>
      <c r="M105" s="306"/>
      <c r="N105" s="306"/>
      <c r="P105" s="288" t="str">
        <f>EUconst_SubMeasureImpact&amp;I66&amp;"_"&amp;D105</f>
        <v>SubMeasImp__4</v>
      </c>
      <c r="S105" s="419" t="str">
        <f ca="1">IFERROR(INDEX(E_MeasuresInvestMilestones!$S$22:$S$31,MATCH($E105,CNTR_ListExistMeasures,0)),"")</f>
        <v/>
      </c>
      <c r="T105" s="419" t="str">
        <f ca="1">IF(S105="","",MATCH(INDEX(E_MeasuresInvestMilestones!$E$22:$E$31,MATCH($S105,E_MeasuresInvestMilestones!$Q$22:$Q$31,0)),EUconst_Periods,0))</f>
        <v/>
      </c>
      <c r="V105" s="175" t="str">
        <f t="shared" si="70"/>
        <v/>
      </c>
      <c r="X105" s="175" t="b">
        <f>AND(I66&lt;&gt;"",$E105="")</f>
        <v>0</v>
      </c>
      <c r="Z105" s="175" t="b">
        <f>IF(OR(AND(CNTR_ExistSubInstEntries,$E105=""),INDEX($AC:$AC,MATCH(EUconst_CessationRow&amp;$V105,$AA:$AA,0))&lt;=COLUMNS($Z104:Z104),SUMIFS(I:I,$P:$P,EUconst_SubAbsoluteReduction&amp;$V105)=0),
TRUE,
AND(CNTR_ExistSubInstEntries,$T105&gt;COLUMNS($Z104:Z104)) )</f>
        <v>1</v>
      </c>
      <c r="AA105" s="175" t="b">
        <f>IF(OR(AND(CNTR_ExistSubInstEntries,$E105=""),INDEX($AC:$AC,MATCH(EUconst_CessationRow&amp;$V105,$AA:$AA,0))&lt;=COLUMNS($Z104:AA104),SUMIFS(J:J,$P:$P,EUconst_SubAbsoluteReduction&amp;$V105)=0),
TRUE,
AND(CNTR_ExistSubInstEntries,$T105&gt;COLUMNS($Z104:AA104)) )</f>
        <v>1</v>
      </c>
      <c r="AB105" s="175" t="b">
        <f>IF(OR(AND(CNTR_ExistSubInstEntries,$E105=""),INDEX($AC:$AC,MATCH(EUconst_CessationRow&amp;$V105,$AA:$AA,0))&lt;=COLUMNS($Z104:AB104),SUMIFS(K:K,$P:$P,EUconst_SubAbsoluteReduction&amp;$V105)=0),
TRUE,
AND(CNTR_ExistSubInstEntries,$T105&gt;COLUMNS($Z104:AB104)) )</f>
        <v>1</v>
      </c>
      <c r="AC105" s="175" t="b">
        <f>IF(OR(AND(CNTR_ExistSubInstEntries,$E105=""),INDEX($AC:$AC,MATCH(EUconst_CessationRow&amp;$V105,$AA:$AA,0))&lt;=COLUMNS($Z104:AC104),SUMIFS(L:L,$P:$P,EUconst_SubAbsoluteReduction&amp;$V105)=0),
TRUE,
AND(CNTR_ExistSubInstEntries,$T105&gt;COLUMNS($Z104:AC104)) )</f>
        <v>1</v>
      </c>
      <c r="AD105" s="175" t="b">
        <f>IF(OR(AND(CNTR_ExistSubInstEntries,$E105=""),INDEX($AC:$AC,MATCH(EUconst_CessationRow&amp;$V105,$AA:$AA,0))&lt;=COLUMNS($Z104:AD104),SUMIFS(M:M,$P:$P,EUconst_SubAbsoluteReduction&amp;$V105)=0),
TRUE,
AND(CNTR_ExistSubInstEntries,$T105&gt;COLUMNS($Z104:AD104)) )</f>
        <v>1</v>
      </c>
      <c r="AE105" s="175" t="b">
        <f>IF(OR(AND(CNTR_ExistSubInstEntries,$E105=""),INDEX($AC:$AC,MATCH(EUconst_CessationRow&amp;$V105,$AA:$AA,0))&lt;=COLUMNS($Z104:AE104),SUMIFS(N:N,$P:$P,EUconst_SubAbsoluteReduction&amp;$V105)=0),
TRUE,
AND(CNTR_ExistSubInstEntries,$T105&gt;COLUMNS($Z104:AE104)) )</f>
        <v>1</v>
      </c>
    </row>
    <row r="106" spans="1:31" ht="12.75" customHeight="1" x14ac:dyDescent="0.2">
      <c r="A106" s="19"/>
      <c r="C106" s="161"/>
      <c r="D106" s="344">
        <v>5</v>
      </c>
      <c r="E106" s="1223"/>
      <c r="F106" s="1224"/>
      <c r="G106" s="1223"/>
      <c r="H106" s="1233"/>
      <c r="I106" s="426"/>
      <c r="J106" s="306"/>
      <c r="K106" s="306"/>
      <c r="L106" s="314"/>
      <c r="M106" s="306"/>
      <c r="N106" s="306"/>
      <c r="P106" s="288" t="str">
        <f>EUconst_SubMeasureImpact&amp;I66&amp;"_"&amp;D106</f>
        <v>SubMeasImp__5</v>
      </c>
      <c r="S106" s="419" t="str">
        <f ca="1">IFERROR(INDEX(E_MeasuresInvestMilestones!$S$22:$S$31,MATCH($E106,CNTR_ListExistMeasures,0)),"")</f>
        <v/>
      </c>
      <c r="T106" s="419" t="str">
        <f ca="1">IF(S106="","",MATCH(INDEX(E_MeasuresInvestMilestones!$E$22:$E$31,MATCH($S106,E_MeasuresInvestMilestones!$Q$22:$Q$31,0)),EUconst_Periods,0))</f>
        <v/>
      </c>
      <c r="V106" s="175" t="str">
        <f t="shared" si="70"/>
        <v/>
      </c>
      <c r="X106" s="175" t="b">
        <f>AND(I66&lt;&gt;"",$E106="")</f>
        <v>0</v>
      </c>
      <c r="Z106" s="175" t="b">
        <f>IF(OR(AND(CNTR_ExistSubInstEntries,$E106=""),INDEX($AC:$AC,MATCH(EUconst_CessationRow&amp;$V106,$AA:$AA,0))&lt;=COLUMNS($Z105:Z105),SUMIFS(I:I,$P:$P,EUconst_SubAbsoluteReduction&amp;$V106)=0),
TRUE,
AND(CNTR_ExistSubInstEntries,$T106&gt;COLUMNS($Z105:Z105)) )</f>
        <v>1</v>
      </c>
      <c r="AA106" s="175" t="b">
        <f>IF(OR(AND(CNTR_ExistSubInstEntries,$E106=""),INDEX($AC:$AC,MATCH(EUconst_CessationRow&amp;$V106,$AA:$AA,0))&lt;=COLUMNS($Z105:AA105),SUMIFS(J:J,$P:$P,EUconst_SubAbsoluteReduction&amp;$V106)=0),
TRUE,
AND(CNTR_ExistSubInstEntries,$T106&gt;COLUMNS($Z105:AA105)) )</f>
        <v>1</v>
      </c>
      <c r="AB106" s="175" t="b">
        <f>IF(OR(AND(CNTR_ExistSubInstEntries,$E106=""),INDEX($AC:$AC,MATCH(EUconst_CessationRow&amp;$V106,$AA:$AA,0))&lt;=COLUMNS($Z105:AB105),SUMIFS(K:K,$P:$P,EUconst_SubAbsoluteReduction&amp;$V106)=0),
TRUE,
AND(CNTR_ExistSubInstEntries,$T106&gt;COLUMNS($Z105:AB105)) )</f>
        <v>1</v>
      </c>
      <c r="AC106" s="175" t="b">
        <f>IF(OR(AND(CNTR_ExistSubInstEntries,$E106=""),INDEX($AC:$AC,MATCH(EUconst_CessationRow&amp;$V106,$AA:$AA,0))&lt;=COLUMNS($Z105:AC105),SUMIFS(L:L,$P:$P,EUconst_SubAbsoluteReduction&amp;$V106)=0),
TRUE,
AND(CNTR_ExistSubInstEntries,$T106&gt;COLUMNS($Z105:AC105)) )</f>
        <v>1</v>
      </c>
      <c r="AD106" s="175" t="b">
        <f>IF(OR(AND(CNTR_ExistSubInstEntries,$E106=""),INDEX($AC:$AC,MATCH(EUconst_CessationRow&amp;$V106,$AA:$AA,0))&lt;=COLUMNS($Z105:AD105),SUMIFS(M:M,$P:$P,EUconst_SubAbsoluteReduction&amp;$V106)=0),
TRUE,
AND(CNTR_ExistSubInstEntries,$T106&gt;COLUMNS($Z105:AD105)) )</f>
        <v>1</v>
      </c>
      <c r="AE106" s="175" t="b">
        <f>IF(OR(AND(CNTR_ExistSubInstEntries,$E106=""),INDEX($AC:$AC,MATCH(EUconst_CessationRow&amp;$V106,$AA:$AA,0))&lt;=COLUMNS($Z105:AE105),SUMIFS(N:N,$P:$P,EUconst_SubAbsoluteReduction&amp;$V106)=0),
TRUE,
AND(CNTR_ExistSubInstEntries,$T106&gt;COLUMNS($Z105:AE105)) )</f>
        <v>1</v>
      </c>
    </row>
    <row r="107" spans="1:31" ht="12.75" customHeight="1" x14ac:dyDescent="0.2">
      <c r="A107" s="19"/>
      <c r="C107" s="161"/>
      <c r="D107" s="344">
        <v>6</v>
      </c>
      <c r="E107" s="1223"/>
      <c r="F107" s="1224"/>
      <c r="G107" s="1223"/>
      <c r="H107" s="1233"/>
      <c r="I107" s="426"/>
      <c r="J107" s="306"/>
      <c r="K107" s="306"/>
      <c r="L107" s="314"/>
      <c r="M107" s="306"/>
      <c r="N107" s="306"/>
      <c r="P107" s="288" t="str">
        <f>EUconst_SubMeasureImpact&amp;I66&amp;"_"&amp;D107</f>
        <v>SubMeasImp__6</v>
      </c>
      <c r="S107" s="419" t="str">
        <f ca="1">IFERROR(INDEX(E_MeasuresInvestMilestones!$S$22:$S$31,MATCH($E107,CNTR_ListExistMeasures,0)),"")</f>
        <v/>
      </c>
      <c r="T107" s="419" t="str">
        <f ca="1">IF(S107="","",MATCH(INDEX(E_MeasuresInvestMilestones!$E$22:$E$31,MATCH($S107,E_MeasuresInvestMilestones!$Q$22:$Q$31,0)),EUconst_Periods,0))</f>
        <v/>
      </c>
      <c r="V107" s="175" t="str">
        <f t="shared" si="70"/>
        <v/>
      </c>
      <c r="X107" s="175" t="b">
        <f>AND(I66&lt;&gt;"",$E107="")</f>
        <v>0</v>
      </c>
      <c r="Z107" s="175" t="b">
        <f>IF(OR(AND(CNTR_ExistSubInstEntries,$E107=""),INDEX($AC:$AC,MATCH(EUconst_CessationRow&amp;$V107,$AA:$AA,0))&lt;=COLUMNS($Z106:Z106),SUMIFS(I:I,$P:$P,EUconst_SubAbsoluteReduction&amp;$V107)=0),
TRUE,
AND(CNTR_ExistSubInstEntries,$T107&gt;COLUMNS($Z106:Z106)) )</f>
        <v>1</v>
      </c>
      <c r="AA107" s="175" t="b">
        <f>IF(OR(AND(CNTR_ExistSubInstEntries,$E107=""),INDEX($AC:$AC,MATCH(EUconst_CessationRow&amp;$V107,$AA:$AA,0))&lt;=COLUMNS($Z106:AA106),SUMIFS(J:J,$P:$P,EUconst_SubAbsoluteReduction&amp;$V107)=0),
TRUE,
AND(CNTR_ExistSubInstEntries,$T107&gt;COLUMNS($Z106:AA106)) )</f>
        <v>1</v>
      </c>
      <c r="AB107" s="175" t="b">
        <f>IF(OR(AND(CNTR_ExistSubInstEntries,$E107=""),INDEX($AC:$AC,MATCH(EUconst_CessationRow&amp;$V107,$AA:$AA,0))&lt;=COLUMNS($Z106:AB106),SUMIFS(K:K,$P:$P,EUconst_SubAbsoluteReduction&amp;$V107)=0),
TRUE,
AND(CNTR_ExistSubInstEntries,$T107&gt;COLUMNS($Z106:AB106)) )</f>
        <v>1</v>
      </c>
      <c r="AC107" s="175" t="b">
        <f>IF(OR(AND(CNTR_ExistSubInstEntries,$E107=""),INDEX($AC:$AC,MATCH(EUconst_CessationRow&amp;$V107,$AA:$AA,0))&lt;=COLUMNS($Z106:AC106),SUMIFS(L:L,$P:$P,EUconst_SubAbsoluteReduction&amp;$V107)=0),
TRUE,
AND(CNTR_ExistSubInstEntries,$T107&gt;COLUMNS($Z106:AC106)) )</f>
        <v>1</v>
      </c>
      <c r="AD107" s="175" t="b">
        <f>IF(OR(AND(CNTR_ExistSubInstEntries,$E107=""),INDEX($AC:$AC,MATCH(EUconst_CessationRow&amp;$V107,$AA:$AA,0))&lt;=COLUMNS($Z106:AD106),SUMIFS(M:M,$P:$P,EUconst_SubAbsoluteReduction&amp;$V107)=0),
TRUE,
AND(CNTR_ExistSubInstEntries,$T107&gt;COLUMNS($Z106:AD106)) )</f>
        <v>1</v>
      </c>
      <c r="AE107" s="175" t="b">
        <f>IF(OR(AND(CNTR_ExistSubInstEntries,$E107=""),INDEX($AC:$AC,MATCH(EUconst_CessationRow&amp;$V107,$AA:$AA,0))&lt;=COLUMNS($Z106:AE106),SUMIFS(N:N,$P:$P,EUconst_SubAbsoluteReduction&amp;$V107)=0),
TRUE,
AND(CNTR_ExistSubInstEntries,$T107&gt;COLUMNS($Z106:AE106)) )</f>
        <v>1</v>
      </c>
    </row>
    <row r="108" spans="1:31" ht="12.75" customHeight="1" x14ac:dyDescent="0.2">
      <c r="A108" s="19"/>
      <c r="C108" s="193"/>
      <c r="D108" s="344">
        <v>7</v>
      </c>
      <c r="E108" s="1223"/>
      <c r="F108" s="1224"/>
      <c r="G108" s="1223"/>
      <c r="H108" s="1233"/>
      <c r="I108" s="426"/>
      <c r="J108" s="306"/>
      <c r="K108" s="306"/>
      <c r="L108" s="314"/>
      <c r="M108" s="306"/>
      <c r="N108" s="306"/>
      <c r="P108" s="288" t="str">
        <f>EUconst_SubMeasureImpact&amp;I66&amp;"_"&amp;D108</f>
        <v>SubMeasImp__7</v>
      </c>
      <c r="S108" s="419" t="str">
        <f ca="1">IFERROR(INDEX(E_MeasuresInvestMilestones!$S$22:$S$31,MATCH($E108,CNTR_ListExistMeasures,0)),"")</f>
        <v/>
      </c>
      <c r="T108" s="419" t="str">
        <f ca="1">IF(S108="","",MATCH(INDEX(E_MeasuresInvestMilestones!$E$22:$E$31,MATCH($S108,E_MeasuresInvestMilestones!$Q$22:$Q$31,0)),EUconst_Periods,0))</f>
        <v/>
      </c>
      <c r="V108" s="175" t="str">
        <f t="shared" si="70"/>
        <v/>
      </c>
      <c r="X108" s="175" t="b">
        <f>AND(I66&lt;&gt;"",$E108="")</f>
        <v>0</v>
      </c>
      <c r="Z108" s="175" t="b">
        <f>IF(OR(AND(CNTR_ExistSubInstEntries,$E108=""),INDEX($AC:$AC,MATCH(EUconst_CessationRow&amp;$V108,$AA:$AA,0))&lt;=COLUMNS($Z107:Z107),SUMIFS(I:I,$P:$P,EUconst_SubAbsoluteReduction&amp;$V108)=0),
TRUE,
AND(CNTR_ExistSubInstEntries,$T108&gt;COLUMNS($Z107:Z107)) )</f>
        <v>1</v>
      </c>
      <c r="AA108" s="175" t="b">
        <f>IF(OR(AND(CNTR_ExistSubInstEntries,$E108=""),INDEX($AC:$AC,MATCH(EUconst_CessationRow&amp;$V108,$AA:$AA,0))&lt;=COLUMNS($Z107:AA107),SUMIFS(J:J,$P:$P,EUconst_SubAbsoluteReduction&amp;$V108)=0),
TRUE,
AND(CNTR_ExistSubInstEntries,$T108&gt;COLUMNS($Z107:AA107)) )</f>
        <v>1</v>
      </c>
      <c r="AB108" s="175" t="b">
        <f>IF(OR(AND(CNTR_ExistSubInstEntries,$E108=""),INDEX($AC:$AC,MATCH(EUconst_CessationRow&amp;$V108,$AA:$AA,0))&lt;=COLUMNS($Z107:AB107),SUMIFS(K:K,$P:$P,EUconst_SubAbsoluteReduction&amp;$V108)=0),
TRUE,
AND(CNTR_ExistSubInstEntries,$T108&gt;COLUMNS($Z107:AB107)) )</f>
        <v>1</v>
      </c>
      <c r="AC108" s="175" t="b">
        <f>IF(OR(AND(CNTR_ExistSubInstEntries,$E108=""),INDEX($AC:$AC,MATCH(EUconst_CessationRow&amp;$V108,$AA:$AA,0))&lt;=COLUMNS($Z107:AC107),SUMIFS(L:L,$P:$P,EUconst_SubAbsoluteReduction&amp;$V108)=0),
TRUE,
AND(CNTR_ExistSubInstEntries,$T108&gt;COLUMNS($Z107:AC107)) )</f>
        <v>1</v>
      </c>
      <c r="AD108" s="175" t="b">
        <f>IF(OR(AND(CNTR_ExistSubInstEntries,$E108=""),INDEX($AC:$AC,MATCH(EUconst_CessationRow&amp;$V108,$AA:$AA,0))&lt;=COLUMNS($Z107:AD107),SUMIFS(M:M,$P:$P,EUconst_SubAbsoluteReduction&amp;$V108)=0),
TRUE,
AND(CNTR_ExistSubInstEntries,$T108&gt;COLUMNS($Z107:AD107)) )</f>
        <v>1</v>
      </c>
      <c r="AE108" s="175" t="b">
        <f>IF(OR(AND(CNTR_ExistSubInstEntries,$E108=""),INDEX($AC:$AC,MATCH(EUconst_CessationRow&amp;$V108,$AA:$AA,0))&lt;=COLUMNS($Z107:AE107),SUMIFS(N:N,$P:$P,EUconst_SubAbsoluteReduction&amp;$V108)=0),
TRUE,
AND(CNTR_ExistSubInstEntries,$T108&gt;COLUMNS($Z107:AE107)) )</f>
        <v>1</v>
      </c>
    </row>
    <row r="109" spans="1:31" ht="12.75" customHeight="1" x14ac:dyDescent="0.2">
      <c r="A109" s="19"/>
      <c r="C109" s="161"/>
      <c r="D109" s="344">
        <v>8</v>
      </c>
      <c r="E109" s="1223"/>
      <c r="F109" s="1224"/>
      <c r="G109" s="1223"/>
      <c r="H109" s="1233"/>
      <c r="I109" s="426"/>
      <c r="J109" s="306"/>
      <c r="K109" s="306"/>
      <c r="L109" s="314"/>
      <c r="M109" s="306"/>
      <c r="N109" s="306"/>
      <c r="P109" s="288" t="str">
        <f>EUconst_SubMeasureImpact&amp;I66&amp;"_"&amp;D109</f>
        <v>SubMeasImp__8</v>
      </c>
      <c r="S109" s="419" t="str">
        <f ca="1">IFERROR(INDEX(E_MeasuresInvestMilestones!$S$22:$S$31,MATCH($E109,CNTR_ListExistMeasures,0)),"")</f>
        <v/>
      </c>
      <c r="T109" s="419" t="str">
        <f ca="1">IF(S109="","",MATCH(INDEX(E_MeasuresInvestMilestones!$E$22:$E$31,MATCH($S109,E_MeasuresInvestMilestones!$Q$22:$Q$31,0)),EUconst_Periods,0))</f>
        <v/>
      </c>
      <c r="V109" s="175" t="str">
        <f t="shared" si="70"/>
        <v/>
      </c>
      <c r="X109" s="175" t="b">
        <f>AND(I66&lt;&gt;"",$E109="")</f>
        <v>0</v>
      </c>
      <c r="Z109" s="175" t="b">
        <f>IF(OR(AND(CNTR_ExistSubInstEntries,$E109=""),INDEX($AC:$AC,MATCH(EUconst_CessationRow&amp;$V109,$AA:$AA,0))&lt;=COLUMNS($Z108:Z108),SUMIFS(I:I,$P:$P,EUconst_SubAbsoluteReduction&amp;$V109)=0),
TRUE,
AND(CNTR_ExistSubInstEntries,$T109&gt;COLUMNS($Z108:Z108)) )</f>
        <v>1</v>
      </c>
      <c r="AA109" s="175" t="b">
        <f>IF(OR(AND(CNTR_ExistSubInstEntries,$E109=""),INDEX($AC:$AC,MATCH(EUconst_CessationRow&amp;$V109,$AA:$AA,0))&lt;=COLUMNS($Z108:AA108),SUMIFS(J:J,$P:$P,EUconst_SubAbsoluteReduction&amp;$V109)=0),
TRUE,
AND(CNTR_ExistSubInstEntries,$T109&gt;COLUMNS($Z108:AA108)) )</f>
        <v>1</v>
      </c>
      <c r="AB109" s="175" t="b">
        <f>IF(OR(AND(CNTR_ExistSubInstEntries,$E109=""),INDEX($AC:$AC,MATCH(EUconst_CessationRow&amp;$V109,$AA:$AA,0))&lt;=COLUMNS($Z108:AB108),SUMIFS(K:K,$P:$P,EUconst_SubAbsoluteReduction&amp;$V109)=0),
TRUE,
AND(CNTR_ExistSubInstEntries,$T109&gt;COLUMNS($Z108:AB108)) )</f>
        <v>1</v>
      </c>
      <c r="AC109" s="175" t="b">
        <f>IF(OR(AND(CNTR_ExistSubInstEntries,$E109=""),INDEX($AC:$AC,MATCH(EUconst_CessationRow&amp;$V109,$AA:$AA,0))&lt;=COLUMNS($Z108:AC108),SUMIFS(L:L,$P:$P,EUconst_SubAbsoluteReduction&amp;$V109)=0),
TRUE,
AND(CNTR_ExistSubInstEntries,$T109&gt;COLUMNS($Z108:AC108)) )</f>
        <v>1</v>
      </c>
      <c r="AD109" s="175" t="b">
        <f>IF(OR(AND(CNTR_ExistSubInstEntries,$E109=""),INDEX($AC:$AC,MATCH(EUconst_CessationRow&amp;$V109,$AA:$AA,0))&lt;=COLUMNS($Z108:AD108),SUMIFS(M:M,$P:$P,EUconst_SubAbsoluteReduction&amp;$V109)=0),
TRUE,
AND(CNTR_ExistSubInstEntries,$T109&gt;COLUMNS($Z108:AD108)) )</f>
        <v>1</v>
      </c>
      <c r="AE109" s="175" t="b">
        <f>IF(OR(AND(CNTR_ExistSubInstEntries,$E109=""),INDEX($AC:$AC,MATCH(EUconst_CessationRow&amp;$V109,$AA:$AA,0))&lt;=COLUMNS($Z108:AE108),SUMIFS(N:N,$P:$P,EUconst_SubAbsoluteReduction&amp;$V109)=0),
TRUE,
AND(CNTR_ExistSubInstEntries,$T109&gt;COLUMNS($Z108:AE108)) )</f>
        <v>1</v>
      </c>
    </row>
    <row r="110" spans="1:31" ht="12.75" customHeight="1" x14ac:dyDescent="0.2">
      <c r="A110" s="19"/>
      <c r="C110" s="161"/>
      <c r="D110" s="344">
        <v>9</v>
      </c>
      <c r="E110" s="1223"/>
      <c r="F110" s="1224"/>
      <c r="G110" s="1223"/>
      <c r="H110" s="1233"/>
      <c r="I110" s="426"/>
      <c r="J110" s="306"/>
      <c r="K110" s="306"/>
      <c r="L110" s="314"/>
      <c r="M110" s="306"/>
      <c r="N110" s="306"/>
      <c r="P110" s="288" t="str">
        <f>EUconst_SubMeasureImpact&amp;I66&amp;"_"&amp;D110</f>
        <v>SubMeasImp__9</v>
      </c>
      <c r="S110" s="419" t="str">
        <f ca="1">IFERROR(INDEX(E_MeasuresInvestMilestones!$S$22:$S$31,MATCH($E110,CNTR_ListExistMeasures,0)),"")</f>
        <v/>
      </c>
      <c r="T110" s="419" t="str">
        <f ca="1">IF(S110="","",MATCH(INDEX(E_MeasuresInvestMilestones!$E$22:$E$31,MATCH($S110,E_MeasuresInvestMilestones!$Q$22:$Q$31,0)),EUconst_Periods,0))</f>
        <v/>
      </c>
      <c r="V110" s="175" t="str">
        <f t="shared" si="70"/>
        <v/>
      </c>
      <c r="X110" s="175" t="b">
        <f>AND(I66&lt;&gt;"",$E110="")</f>
        <v>0</v>
      </c>
      <c r="Z110" s="175" t="b">
        <f>IF(OR(AND(CNTR_ExistSubInstEntries,$E110=""),INDEX($AC:$AC,MATCH(EUconst_CessationRow&amp;$V110,$AA:$AA,0))&lt;=COLUMNS($Z109:Z109),SUMIFS(I:I,$P:$P,EUconst_SubAbsoluteReduction&amp;$V110)=0),
TRUE,
AND(CNTR_ExistSubInstEntries,$T110&gt;COLUMNS($Z109:Z109)) )</f>
        <v>1</v>
      </c>
      <c r="AA110" s="175" t="b">
        <f>IF(OR(AND(CNTR_ExistSubInstEntries,$E110=""),INDEX($AC:$AC,MATCH(EUconst_CessationRow&amp;$V110,$AA:$AA,0))&lt;=COLUMNS($Z109:AA109),SUMIFS(J:J,$P:$P,EUconst_SubAbsoluteReduction&amp;$V110)=0),
TRUE,
AND(CNTR_ExistSubInstEntries,$T110&gt;COLUMNS($Z109:AA109)) )</f>
        <v>1</v>
      </c>
      <c r="AB110" s="175" t="b">
        <f>IF(OR(AND(CNTR_ExistSubInstEntries,$E110=""),INDEX($AC:$AC,MATCH(EUconst_CessationRow&amp;$V110,$AA:$AA,0))&lt;=COLUMNS($Z109:AB109),SUMIFS(K:K,$P:$P,EUconst_SubAbsoluteReduction&amp;$V110)=0),
TRUE,
AND(CNTR_ExistSubInstEntries,$T110&gt;COLUMNS($Z109:AB109)) )</f>
        <v>1</v>
      </c>
      <c r="AC110" s="175" t="b">
        <f>IF(OR(AND(CNTR_ExistSubInstEntries,$E110=""),INDEX($AC:$AC,MATCH(EUconst_CessationRow&amp;$V110,$AA:$AA,0))&lt;=COLUMNS($Z109:AC109),SUMIFS(L:L,$P:$P,EUconst_SubAbsoluteReduction&amp;$V110)=0),
TRUE,
AND(CNTR_ExistSubInstEntries,$T110&gt;COLUMNS($Z109:AC109)) )</f>
        <v>1</v>
      </c>
      <c r="AD110" s="175" t="b">
        <f>IF(OR(AND(CNTR_ExistSubInstEntries,$E110=""),INDEX($AC:$AC,MATCH(EUconst_CessationRow&amp;$V110,$AA:$AA,0))&lt;=COLUMNS($Z109:AD109),SUMIFS(M:M,$P:$P,EUconst_SubAbsoluteReduction&amp;$V110)=0),
TRUE,
AND(CNTR_ExistSubInstEntries,$T110&gt;COLUMNS($Z109:AD109)) )</f>
        <v>1</v>
      </c>
      <c r="AE110" s="175" t="b">
        <f>IF(OR(AND(CNTR_ExistSubInstEntries,$E110=""),INDEX($AC:$AC,MATCH(EUconst_CessationRow&amp;$V110,$AA:$AA,0))&lt;=COLUMNS($Z109:AE109),SUMIFS(N:N,$P:$P,EUconst_SubAbsoluteReduction&amp;$V110)=0),
TRUE,
AND(CNTR_ExistSubInstEntries,$T110&gt;COLUMNS($Z109:AE109)) )</f>
        <v>1</v>
      </c>
    </row>
    <row r="111" spans="1:31" ht="12.75" customHeight="1" x14ac:dyDescent="0.2">
      <c r="A111" s="19"/>
      <c r="C111" s="161"/>
      <c r="D111" s="344">
        <v>10</v>
      </c>
      <c r="E111" s="1229"/>
      <c r="F111" s="1230"/>
      <c r="G111" s="1229"/>
      <c r="H111" s="1234"/>
      <c r="I111" s="427"/>
      <c r="J111" s="307"/>
      <c r="K111" s="307"/>
      <c r="L111" s="315"/>
      <c r="M111" s="307"/>
      <c r="N111" s="307"/>
      <c r="P111" s="288" t="str">
        <f>EUconst_SubMeasureImpact&amp;I66&amp;"_"&amp;D111</f>
        <v>SubMeasImp__10</v>
      </c>
      <c r="S111" s="419" t="str">
        <f ca="1">IFERROR(INDEX(E_MeasuresInvestMilestones!$S$22:$S$31,MATCH($E111,CNTR_ListExistMeasures,0)),"")</f>
        <v/>
      </c>
      <c r="T111" s="419" t="str">
        <f ca="1">IF(S111="","",MATCH(INDEX(E_MeasuresInvestMilestones!$E$22:$E$31,MATCH($S111,E_MeasuresInvestMilestones!$Q$22:$Q$31,0)),EUconst_Periods,0))</f>
        <v/>
      </c>
      <c r="V111" s="175" t="str">
        <f t="shared" si="70"/>
        <v/>
      </c>
      <c r="X111" s="175" t="b">
        <f>AND(I66&lt;&gt;"",$E111="")</f>
        <v>0</v>
      </c>
      <c r="Z111" s="175" t="b">
        <f>IF(OR(AND(CNTR_ExistSubInstEntries,$E111=""),INDEX($AC:$AC,MATCH(EUconst_CessationRow&amp;$V111,$AA:$AA,0))&lt;=COLUMNS($Z110:Z110),SUMIFS(I:I,$P:$P,EUconst_SubAbsoluteReduction&amp;$V111)=0),
TRUE,
AND(CNTR_ExistSubInstEntries,$T111&gt;COLUMNS($Z110:Z110)) )</f>
        <v>1</v>
      </c>
      <c r="AA111" s="175" t="b">
        <f>IF(OR(AND(CNTR_ExistSubInstEntries,$E111=""),INDEX($AC:$AC,MATCH(EUconst_CessationRow&amp;$V111,$AA:$AA,0))&lt;=COLUMNS($Z110:AA110),SUMIFS(J:J,$P:$P,EUconst_SubAbsoluteReduction&amp;$V111)=0),
TRUE,
AND(CNTR_ExistSubInstEntries,$T111&gt;COLUMNS($Z110:AA110)) )</f>
        <v>1</v>
      </c>
      <c r="AB111" s="175" t="b">
        <f>IF(OR(AND(CNTR_ExistSubInstEntries,$E111=""),INDEX($AC:$AC,MATCH(EUconst_CessationRow&amp;$V111,$AA:$AA,0))&lt;=COLUMNS($Z110:AB110),SUMIFS(K:K,$P:$P,EUconst_SubAbsoluteReduction&amp;$V111)=0),
TRUE,
AND(CNTR_ExistSubInstEntries,$T111&gt;COLUMNS($Z110:AB110)) )</f>
        <v>1</v>
      </c>
      <c r="AC111" s="175" t="b">
        <f>IF(OR(AND(CNTR_ExistSubInstEntries,$E111=""),INDEX($AC:$AC,MATCH(EUconst_CessationRow&amp;$V111,$AA:$AA,0))&lt;=COLUMNS($Z110:AC110),SUMIFS(L:L,$P:$P,EUconst_SubAbsoluteReduction&amp;$V111)=0),
TRUE,
AND(CNTR_ExistSubInstEntries,$T111&gt;COLUMNS($Z110:AC110)) )</f>
        <v>1</v>
      </c>
      <c r="AD111" s="175" t="b">
        <f>IF(OR(AND(CNTR_ExistSubInstEntries,$E111=""),INDEX($AC:$AC,MATCH(EUconst_CessationRow&amp;$V111,$AA:$AA,0))&lt;=COLUMNS($Z110:AD110),SUMIFS(M:M,$P:$P,EUconst_SubAbsoluteReduction&amp;$V111)=0),
TRUE,
AND(CNTR_ExistSubInstEntries,$T111&gt;COLUMNS($Z110:AD110)) )</f>
        <v>1</v>
      </c>
      <c r="AE111" s="175" t="b">
        <f>IF(OR(AND(CNTR_ExistSubInstEntries,$E111=""),INDEX($AC:$AC,MATCH(EUconst_CessationRow&amp;$V111,$AA:$AA,0))&lt;=COLUMNS($Z110:AE110),SUMIFS(N:N,$P:$P,EUconst_SubAbsoluteReduction&amp;$V111)=0),
TRUE,
AND(CNTR_ExistSubInstEntries,$T111&gt;COLUMNS($Z110:AE110)) )</f>
        <v>1</v>
      </c>
    </row>
    <row r="112" spans="1:31" ht="12.75" customHeight="1" x14ac:dyDescent="0.2">
      <c r="A112" s="19"/>
      <c r="C112" s="161"/>
      <c r="D112" s="345" t="s">
        <v>119</v>
      </c>
      <c r="E112" s="1231" t="str">
        <f>Translations!$B$289</f>
        <v>Намаление в сравнение с изходното ниво (100% = стойности под i.)</v>
      </c>
      <c r="F112" s="1231"/>
      <c r="G112" s="1231"/>
      <c r="H112" s="1232"/>
      <c r="I112" s="428" t="str">
        <f>IF(AND(ISNUMBER(I97),COUNT(I102:I111)&gt;0),SUM(I102:I111)*I97,"")</f>
        <v/>
      </c>
      <c r="J112" s="380" t="str">
        <f t="shared" ref="J112" si="71">IF(AND(ISNUMBER(J97),COUNT(J102:J111)&gt;0),SUM(J102:J111)*J97,"")</f>
        <v/>
      </c>
      <c r="K112" s="380" t="str">
        <f>IF(AND(ISNUMBER(K97),COUNT(K102:K111)&gt;0),SUM(K102:K111)*K97,"")</f>
        <v/>
      </c>
      <c r="L112" s="380" t="str">
        <f t="shared" ref="L112:N112" si="72">IF(AND(ISNUMBER(L97),COUNT(L102:L111)&gt;0),SUM(L102:L111)*L97,"")</f>
        <v/>
      </c>
      <c r="M112" s="380" t="str">
        <f t="shared" si="72"/>
        <v/>
      </c>
      <c r="N112" s="380" t="str">
        <f t="shared" si="72"/>
        <v/>
      </c>
      <c r="P112" s="252"/>
      <c r="V112" s="369"/>
      <c r="X112" s="369"/>
    </row>
    <row r="113" spans="1:32" ht="12.75" customHeight="1" x14ac:dyDescent="0.2">
      <c r="A113" s="19"/>
      <c r="C113" s="161"/>
      <c r="D113" s="345" t="s">
        <v>120</v>
      </c>
      <c r="E113" s="1225" t="str">
        <f>Translations!$B$290</f>
        <v>Проверка на съответствието (= iii. / i.)</v>
      </c>
      <c r="F113" s="1225"/>
      <c r="G113" s="1225"/>
      <c r="H113" s="1226"/>
      <c r="I113" s="429" t="str">
        <f t="shared" ref="I113:N113" si="73">IF(COUNT(I102:I111)&gt;0,SUM(I102:I111),"")</f>
        <v/>
      </c>
      <c r="J113" s="381" t="str">
        <f t="shared" si="73"/>
        <v/>
      </c>
      <c r="K113" s="381" t="str">
        <f t="shared" si="73"/>
        <v/>
      </c>
      <c r="L113" s="381" t="str">
        <f t="shared" si="73"/>
        <v/>
      </c>
      <c r="M113" s="381" t="str">
        <f t="shared" si="73"/>
        <v/>
      </c>
      <c r="N113" s="381" t="str">
        <f t="shared" si="73"/>
        <v/>
      </c>
      <c r="P113" s="252"/>
      <c r="S113" s="316"/>
      <c r="T113" s="316"/>
      <c r="U113" s="316"/>
      <c r="V113" s="316"/>
    </row>
    <row r="114" spans="1:32" ht="12.75" customHeight="1" x14ac:dyDescent="0.2">
      <c r="A114" s="19"/>
      <c r="C114" s="161"/>
      <c r="D114" s="345" t="s">
        <v>121</v>
      </c>
      <c r="E114" s="1227" t="str">
        <f>Translations!$B$291</f>
        <v>Проверка на последователността (съобщение за грешка)</v>
      </c>
      <c r="F114" s="1228"/>
      <c r="G114" s="1228"/>
      <c r="H114" s="1228"/>
      <c r="I114" s="518" t="str">
        <f t="shared" ref="I114:N114" si="74">IF($I66="","",IF(OR(OR(AND(I74&lt;&gt;0,I82=EUconst_Cessation),AND(I74="",OR(I82&lt;&gt;EUconst_Cessation),I82&lt;&gt;"")),OR(AND(I113="",I74&lt;&gt;"",I74&lt;&gt;$G74),AND(I113&lt;&gt;"",OR(I82=EUconst_Cessation,I74="",I74=$G74))),AND(I74&lt;&gt;"",I74&lt;&gt;$G74,IFERROR(ROUND(I113,2),1)&lt;&gt;1)),EUconst_Inconsistent,""))</f>
        <v/>
      </c>
      <c r="J114" s="519" t="str">
        <f t="shared" si="74"/>
        <v/>
      </c>
      <c r="K114" s="519" t="str">
        <f t="shared" si="74"/>
        <v/>
      </c>
      <c r="L114" s="519" t="str">
        <f t="shared" si="74"/>
        <v/>
      </c>
      <c r="M114" s="519" t="str">
        <f t="shared" si="74"/>
        <v/>
      </c>
      <c r="N114" s="519" t="str">
        <f t="shared" si="74"/>
        <v/>
      </c>
      <c r="P114" s="252"/>
    </row>
    <row r="115" spans="1:32" ht="5.0999999999999996" customHeight="1" x14ac:dyDescent="0.2">
      <c r="A115" s="19"/>
      <c r="B115" s="165"/>
      <c r="C115" s="161"/>
      <c r="D115" s="325"/>
      <c r="I115" s="136"/>
      <c r="J115" s="136"/>
      <c r="K115" s="136"/>
      <c r="L115" s="136"/>
      <c r="M115" s="136"/>
      <c r="N115" s="282"/>
      <c r="P115" s="252"/>
    </row>
    <row r="116" spans="1:32" ht="12.75" customHeight="1" x14ac:dyDescent="0.2">
      <c r="C116" s="161"/>
      <c r="D116" s="360" t="s">
        <v>116</v>
      </c>
      <c r="E116" s="1235" t="str">
        <f>Translations!$B$292</f>
        <v>Други коментари</v>
      </c>
      <c r="F116" s="1235"/>
      <c r="G116" s="1235"/>
      <c r="H116" s="1235"/>
      <c r="I116" s="1235"/>
      <c r="J116" s="1235"/>
      <c r="K116" s="1235"/>
      <c r="L116" s="1235"/>
      <c r="M116" s="1235"/>
      <c r="N116" s="1236"/>
      <c r="P116" s="134"/>
      <c r="Q116" s="134"/>
      <c r="R116" s="134"/>
      <c r="S116" s="268"/>
    </row>
    <row r="117" spans="1:32" ht="38.85" customHeight="1" x14ac:dyDescent="0.2">
      <c r="A117" s="19"/>
      <c r="B117" s="165"/>
      <c r="C117" s="161"/>
      <c r="D117" s="325"/>
      <c r="E117" s="1220"/>
      <c r="F117" s="1221"/>
      <c r="G117" s="1221"/>
      <c r="H117" s="1221"/>
      <c r="I117" s="1221"/>
      <c r="J117" s="1221"/>
      <c r="K117" s="1221"/>
      <c r="L117" s="1221"/>
      <c r="M117" s="1221"/>
      <c r="N117" s="1222"/>
      <c r="P117" s="252"/>
    </row>
    <row r="118" spans="1:32" ht="12.75" customHeight="1" x14ac:dyDescent="0.2">
      <c r="A118" s="19"/>
      <c r="B118" s="165"/>
      <c r="C118" s="650"/>
      <c r="D118" s="651"/>
      <c r="E118" s="652"/>
      <c r="F118" s="652"/>
      <c r="G118" s="652"/>
      <c r="H118" s="652"/>
      <c r="I118" s="652"/>
      <c r="J118" s="652"/>
      <c r="K118" s="652"/>
      <c r="L118" s="652"/>
      <c r="M118" s="652"/>
      <c r="N118" s="653"/>
    </row>
    <row r="119" spans="1:32" ht="12.75" customHeight="1" thickBot="1" x14ac:dyDescent="0.25">
      <c r="A119" s="19"/>
      <c r="B119" s="165"/>
      <c r="E119" s="432"/>
      <c r="F119" s="644"/>
      <c r="G119" s="644"/>
      <c r="H119" s="644"/>
      <c r="I119" s="644"/>
      <c r="J119" s="644"/>
      <c r="K119" s="644"/>
      <c r="L119" s="644"/>
      <c r="M119" s="644"/>
      <c r="N119" s="644"/>
    </row>
    <row r="120" spans="1:32" ht="12.75" customHeight="1" thickBot="1" x14ac:dyDescent="0.3">
      <c r="A120" s="19"/>
      <c r="B120" s="165"/>
      <c r="C120" s="433"/>
      <c r="D120" s="433"/>
      <c r="E120" s="433"/>
      <c r="F120" s="433"/>
      <c r="G120" s="433"/>
      <c r="H120" s="433"/>
      <c r="I120" s="433"/>
      <c r="J120" s="433"/>
      <c r="K120" s="433"/>
      <c r="L120" s="433"/>
      <c r="M120" s="433"/>
      <c r="N120" s="433"/>
      <c r="P120" s="276"/>
      <c r="Q120" s="134"/>
      <c r="R120" s="134"/>
      <c r="S120" s="268"/>
    </row>
    <row r="121" spans="1:32" s="370" customFormat="1" ht="18" customHeight="1" thickBot="1" x14ac:dyDescent="0.25">
      <c r="A121" s="399">
        <f>C121</f>
        <v>3</v>
      </c>
      <c r="B121" s="120"/>
      <c r="C121" s="421">
        <f>C66+1</f>
        <v>3</v>
      </c>
      <c r="D121" s="1260" t="str">
        <f>Translations!$B$262</f>
        <v>Подинсталация с еталон за продукт:</v>
      </c>
      <c r="E121" s="1261"/>
      <c r="F121" s="1261"/>
      <c r="G121" s="1261"/>
      <c r="H121" s="1262"/>
      <c r="I121" s="1263" t="str">
        <f>IF(INDEX(CNTR_SubInstListIsProdBM,$C121),INDEX(CNTR_SubInstListNames,$C121),"")</f>
        <v/>
      </c>
      <c r="J121" s="1264"/>
      <c r="K121" s="1264"/>
      <c r="L121" s="1264"/>
      <c r="M121" s="1264"/>
      <c r="N121" s="1265"/>
      <c r="O121" s="120"/>
      <c r="P121" s="287" t="str">
        <f>IF(CNTR_ExistSubInstEntries,IF(I121&lt;&gt;"","BM: " &amp; I121,""),"BM: " &amp; C121)</f>
        <v>BM: 3</v>
      </c>
      <c r="Q121" s="166"/>
      <c r="R121" s="166"/>
      <c r="S121" s="166"/>
      <c r="T121" s="166"/>
      <c r="U121" s="166"/>
      <c r="V121" s="166"/>
      <c r="W121" s="166"/>
      <c r="X121" s="287" t="str">
        <f>EUconst_StartRow&amp;I121</f>
        <v>Start_</v>
      </c>
      <c r="Y121" s="409" t="str">
        <f>IF($I121="","",INDEX(C_InstallationDescription!$V:$V,MATCH($X121,C_InstallationDescription!$P:$P,0)))</f>
        <v/>
      </c>
      <c r="Z121" s="409" t="str">
        <f>IF($I121="","",IF(Y121=INDEX(EUconst_SubinstallationStart,1),1,IF(Y121=INDEX(EUconst_SubinstallationStart,2),2,MATCH(Y121,EUconst_Periods,0))))</f>
        <v/>
      </c>
      <c r="AA121" s="287" t="str">
        <f>EUconst_CessationRow&amp;I121</f>
        <v>Cessation_</v>
      </c>
      <c r="AB121" s="409" t="str">
        <f>IF($I121="","",INDEX(C_InstallationDescription!$W:$W,MATCH($AA121,C_InstallationDescription!$Q:$Q,0)))</f>
        <v/>
      </c>
      <c r="AC121" s="409" t="str">
        <f>IF(OR(I121="",AB121=""),"",IF(AB121=INDEX(EUconst_SubinstallationCessation,1),10,IF(AB121=INDEX(EUconst_SubinstallationCessation,2),1,MATCH(AB121,EUconst_Periods,0))))</f>
        <v/>
      </c>
      <c r="AD121" s="169"/>
      <c r="AE121" s="554" t="b">
        <f>AND(CNTR_ExistSubInstEntries,I121="")</f>
        <v>0</v>
      </c>
      <c r="AF121" s="169"/>
    </row>
    <row r="122" spans="1:32" ht="12.75" customHeight="1" x14ac:dyDescent="0.2">
      <c r="C122" s="420"/>
      <c r="D122" s="644"/>
      <c r="E122" s="1216" t="str">
        <f>Translations!$B$263</f>
        <v>Името на подинсталацията на продуктовия еталон се показва автоматично въз основа на въведените данни в лист "C_InstallationDescription".</v>
      </c>
      <c r="F122" s="1217"/>
      <c r="G122" s="1217"/>
      <c r="H122" s="1217"/>
      <c r="I122" s="1217"/>
      <c r="J122" s="1217"/>
      <c r="K122" s="1217"/>
      <c r="L122" s="1217"/>
      <c r="M122" s="1217"/>
      <c r="N122" s="1218"/>
      <c r="P122" s="134"/>
      <c r="Q122" s="134"/>
      <c r="R122" s="134"/>
      <c r="S122" s="268"/>
    </row>
    <row r="123" spans="1:32" ht="5.0999999999999996" customHeight="1" x14ac:dyDescent="0.2">
      <c r="C123" s="161"/>
      <c r="N123" s="162"/>
      <c r="P123" s="276"/>
      <c r="Q123" s="134"/>
      <c r="R123" s="272"/>
      <c r="S123" s="268"/>
    </row>
    <row r="124" spans="1:32" ht="12.75" customHeight="1" x14ac:dyDescent="0.2">
      <c r="C124" s="161"/>
      <c r="D124" s="360" t="s">
        <v>114</v>
      </c>
      <c r="E124" s="18" t="str">
        <f>Translations!$B$264</f>
        <v>Специфични цели за емисиите</v>
      </c>
      <c r="F124" s="326"/>
      <c r="G124" s="326"/>
      <c r="H124" s="326"/>
      <c r="I124" s="326"/>
      <c r="J124" s="326"/>
      <c r="K124" s="326"/>
      <c r="L124" s="326"/>
      <c r="M124" s="326"/>
      <c r="N124" s="327"/>
      <c r="P124" s="275"/>
      <c r="Q124" s="275"/>
      <c r="R124" s="134"/>
      <c r="S124" s="268"/>
      <c r="Y124" s="559" t="str">
        <f>Translations!$B$265</f>
        <v>Периоди</v>
      </c>
      <c r="Z124" s="560">
        <v>1</v>
      </c>
      <c r="AA124" s="409">
        <v>2</v>
      </c>
      <c r="AB124" s="409">
        <v>3</v>
      </c>
      <c r="AC124" s="409">
        <v>4</v>
      </c>
      <c r="AD124" s="409">
        <v>5</v>
      </c>
      <c r="AE124" s="409">
        <v>6</v>
      </c>
    </row>
    <row r="125" spans="1:32" ht="25.5" customHeight="1" x14ac:dyDescent="0.2">
      <c r="C125" s="161"/>
      <c r="D125" s="18"/>
      <c r="E12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125" s="1242"/>
      <c r="G125" s="1242"/>
      <c r="H125" s="1242"/>
      <c r="I125" s="1242"/>
      <c r="J125" s="1242"/>
      <c r="K125" s="1242"/>
      <c r="L125" s="1242"/>
      <c r="M125" s="1242"/>
      <c r="N125" s="1243"/>
      <c r="P125" s="275"/>
      <c r="Q125" s="275"/>
      <c r="R125" s="134"/>
      <c r="S125" s="268"/>
    </row>
    <row r="126" spans="1:32" ht="12.75" customHeight="1" x14ac:dyDescent="0.2">
      <c r="C126" s="161"/>
      <c r="D126" s="18"/>
      <c r="E126" s="1244" t="str">
        <f>Translations!$B$267</f>
        <v>Базовата линия се изчислява автоматично въз основа на въведените исторически емисии в лист D_HistoricalEmissions.</v>
      </c>
      <c r="F126" s="1244"/>
      <c r="G126" s="1244"/>
      <c r="H126" s="1244"/>
      <c r="I126" s="1244"/>
      <c r="J126" s="1244"/>
      <c r="K126" s="1244"/>
      <c r="L126" s="1244"/>
      <c r="M126" s="1244"/>
      <c r="N126" s="1245"/>
    </row>
    <row r="127" spans="1:32" ht="5.0999999999999996" customHeight="1" x14ac:dyDescent="0.2">
      <c r="C127" s="161"/>
      <c r="D127" s="1005"/>
      <c r="E127" s="1005"/>
      <c r="F127" s="1005"/>
      <c r="G127" s="1005"/>
      <c r="H127" s="1005"/>
      <c r="I127" s="1005"/>
      <c r="J127" s="1005"/>
      <c r="K127" s="1005"/>
      <c r="L127" s="1005"/>
      <c r="M127" s="1005"/>
      <c r="N127" s="1219"/>
    </row>
    <row r="128" spans="1:32" ht="12.75" customHeight="1" x14ac:dyDescent="0.2">
      <c r="A128" s="19"/>
      <c r="B128" s="165"/>
      <c r="C128" s="161"/>
      <c r="D128" s="325"/>
      <c r="F128" s="324"/>
      <c r="G128" s="304" t="str">
        <f>Translations!$B$169</f>
        <v>Базова линия</v>
      </c>
      <c r="H128" s="422" t="str">
        <f xml:space="preserve"> EUconst_Unit</f>
        <v>Единица</v>
      </c>
      <c r="I128" s="424">
        <f t="shared" ref="I128" si="75">INDEX(EUconst_EndOfPeriods,Z124)</f>
        <v>2025</v>
      </c>
      <c r="J128" s="302">
        <f t="shared" ref="J128" si="76">INDEX(EUconst_EndOfPeriods,AA124)</f>
        <v>2030</v>
      </c>
      <c r="K128" s="302">
        <f t="shared" ref="K128" si="77">INDEX(EUconst_EndOfPeriods,AB124)</f>
        <v>2035</v>
      </c>
      <c r="L128" s="302">
        <f t="shared" ref="L128" si="78">INDEX(EUconst_EndOfPeriods,AC124)</f>
        <v>2040</v>
      </c>
      <c r="M128" s="302">
        <f t="shared" ref="M128" si="79">INDEX(EUconst_EndOfPeriods,AD124)</f>
        <v>2045</v>
      </c>
      <c r="N128" s="302">
        <f t="shared" ref="N128" si="80">INDEX(EUconst_EndOfPeriods,AE124)</f>
        <v>2050</v>
      </c>
      <c r="W128" s="166" t="s">
        <v>736</v>
      </c>
      <c r="Z128" s="205">
        <f t="shared" ref="Z128" si="81">I128</f>
        <v>2025</v>
      </c>
      <c r="AA128" s="205">
        <f t="shared" ref="AA128" si="82">J128</f>
        <v>2030</v>
      </c>
      <c r="AB128" s="205">
        <f t="shared" ref="AB128" si="83">K128</f>
        <v>2035</v>
      </c>
      <c r="AC128" s="205">
        <f t="shared" ref="AC128" si="84">L128</f>
        <v>2040</v>
      </c>
      <c r="AD128" s="205">
        <f t="shared" ref="AD128" si="85">M128</f>
        <v>2045</v>
      </c>
      <c r="AE128" s="205">
        <f t="shared" ref="AE128" si="86">N128</f>
        <v>2050</v>
      </c>
    </row>
    <row r="129" spans="1:31" ht="12.75" customHeight="1" x14ac:dyDescent="0.2">
      <c r="A129" s="19"/>
      <c r="B129" s="165"/>
      <c r="C129" s="161"/>
      <c r="D129" s="1237" t="s">
        <v>117</v>
      </c>
      <c r="E129" s="1238" t="str">
        <f>Translations!$B$264</f>
        <v>Специфични цели за емисиите</v>
      </c>
      <c r="F129" s="1239"/>
      <c r="G129" s="1272" t="str">
        <f>IF($I121="","",INDEX(D_HistoricalEmissions!$T:$T,MATCH(EUconst_HistorialEmissions&amp;$I121,D_HistoricalEmissions!$P:$P,0)))</f>
        <v/>
      </c>
      <c r="H129" s="1270" t="str">
        <f>IFERROR((INDEX(EUconst_BMlistUnitHE,MATCH(I121,EUconst_BMlistNames,0))),"")</f>
        <v/>
      </c>
      <c r="I129" s="430"/>
      <c r="J129" s="364"/>
      <c r="K129" s="364"/>
      <c r="L129" s="364"/>
      <c r="M129" s="364"/>
      <c r="N129" s="364"/>
      <c r="P129" s="312" t="str">
        <f>EUConst_Target&amp;I121</f>
        <v>Target_</v>
      </c>
      <c r="W129" s="175" t="str">
        <f>I121</f>
        <v/>
      </c>
      <c r="Y129" s="166" t="s">
        <v>838</v>
      </c>
      <c r="Z129" s="205" t="b">
        <f>AND(CNTR_ExistSubInstEntries,OR($W129="",INDEX($Z:$Z,MATCH(EUconst_StartRow&amp;$W129,$X:$X,0))&gt;COLUMNS($Z128:Z128),INDEX($AC:$AC,MATCH(EUconst_CessationRow&amp;$W129,$AA:$AA,0))&lt;=COLUMNS($Z128:Z128)))</f>
        <v>0</v>
      </c>
      <c r="AA129" s="205" t="b">
        <f>AND(CNTR_ExistSubInstEntries,OR($W129="",INDEX($Z:$Z,MATCH(EUconst_StartRow&amp;$W129,$X:$X,0))&gt;COLUMNS($Z128:AA128),INDEX($AC:$AC,MATCH(EUconst_CessationRow&amp;$W129,$AA:$AA,0))&lt;=COLUMNS($Z128:AA128)))</f>
        <v>0</v>
      </c>
      <c r="AB129" s="205" t="b">
        <f>AND(CNTR_ExistSubInstEntries,OR($W129="",INDEX($Z:$Z,MATCH(EUconst_StartRow&amp;$W129,$X:$X,0))&gt;COLUMNS($Z128:AB128),INDEX($AC:$AC,MATCH(EUconst_CessationRow&amp;$W129,$AA:$AA,0))&lt;=COLUMNS($Z128:AB128)))</f>
        <v>0</v>
      </c>
      <c r="AC129" s="205" t="b">
        <f>AND(CNTR_ExistSubInstEntries,OR($W129="",INDEX($Z:$Z,MATCH(EUconst_StartRow&amp;$W129,$X:$X,0))&gt;COLUMNS($Z128:AC128),INDEX($AC:$AC,MATCH(EUconst_CessationRow&amp;$W129,$AA:$AA,0))&lt;=COLUMNS($Z128:AC128)))</f>
        <v>0</v>
      </c>
      <c r="AD129" s="205" t="b">
        <f>AND(CNTR_ExistSubInstEntries,OR($W129="",INDEX($Z:$Z,MATCH(EUconst_StartRow&amp;$W129,$X:$X,0))&gt;COLUMNS($Z128:AD128),INDEX($AC:$AC,MATCH(EUconst_CessationRow&amp;$W129,$AA:$AA,0))&lt;=COLUMNS($Z128:AD128)))</f>
        <v>0</v>
      </c>
      <c r="AE129" s="205" t="b">
        <f>AND(CNTR_ExistSubInstEntries,OR($W129="",INDEX($Z:$Z,MATCH(EUconst_StartRow&amp;$W129,$X:$X,0))&gt;COLUMNS($Z128:AE128),INDEX($AC:$AC,MATCH(EUconst_CessationRow&amp;$W129,$AA:$AA,0))&lt;=COLUMNS($Z128:AE128)))</f>
        <v>0</v>
      </c>
    </row>
    <row r="130" spans="1:31" ht="9.9499999999999993" customHeight="1" x14ac:dyDescent="0.2">
      <c r="A130" s="19"/>
      <c r="B130" s="165"/>
      <c r="C130" s="161"/>
      <c r="D130" s="1237"/>
      <c r="E130" s="1240"/>
      <c r="F130" s="1241"/>
      <c r="G130" s="1273"/>
      <c r="H130" s="1271"/>
      <c r="I130" s="555" t="str">
        <f>IF(OR($G129="",$G129=0),"",REPT("|",SUM(I129)/$G129*28))</f>
        <v/>
      </c>
      <c r="J130" s="556" t="str">
        <f t="shared" ref="J130:N130" si="87">IF(OR($G129="",$G129=0),"",REPT("|",SUM(J129)/$G129*28))</f>
        <v/>
      </c>
      <c r="K130" s="556" t="str">
        <f t="shared" si="87"/>
        <v/>
      </c>
      <c r="L130" s="556" t="str">
        <f t="shared" si="87"/>
        <v/>
      </c>
      <c r="M130" s="556" t="str">
        <f t="shared" si="87"/>
        <v/>
      </c>
      <c r="N130" s="556" t="str">
        <f t="shared" si="87"/>
        <v/>
      </c>
      <c r="P130" s="284"/>
      <c r="Q130" s="134"/>
      <c r="R130" s="134"/>
      <c r="S130" s="362"/>
      <c r="W130" s="175" t="str">
        <f>W129</f>
        <v/>
      </c>
      <c r="Z130" s="457" t="b">
        <f>AND(CNTR_ExistSubInstEntries,OR($W130="",INDEX($Z:$Z,MATCH(EUconst_StartRow&amp;$W130,$X:$X,0))&gt;COLUMNS($Z129:Z129),INDEX($AC:$AC,MATCH(EUconst_CessationRow&amp;$W130,$AA:$AA,0))&lt;=COLUMNS($Z129:Z129)))</f>
        <v>0</v>
      </c>
      <c r="AA130" s="457" t="b">
        <f>AND(CNTR_ExistSubInstEntries,OR($W130="",INDEX($Z:$Z,MATCH(EUconst_StartRow&amp;$W130,$X:$X,0))&gt;COLUMNS($Z129:AA129),INDEX($AC:$AC,MATCH(EUconst_CessationRow&amp;$W130,$AA:$AA,0))&lt;=COLUMNS($Z129:AA129)))</f>
        <v>0</v>
      </c>
      <c r="AB130" s="457" t="b">
        <f>AND(CNTR_ExistSubInstEntries,OR($W130="",INDEX($Z:$Z,MATCH(EUconst_StartRow&amp;$W130,$X:$X,0))&gt;COLUMNS($Z129:AB129),INDEX($AC:$AC,MATCH(EUconst_CessationRow&amp;$W130,$AA:$AA,0))&lt;=COLUMNS($Z129:AB129)))</f>
        <v>0</v>
      </c>
      <c r="AC130" s="457" t="b">
        <f>AND(CNTR_ExistSubInstEntries,OR($W130="",INDEX($Z:$Z,MATCH(EUconst_StartRow&amp;$W130,$X:$X,0))&gt;COLUMNS($Z129:AC129),INDEX($AC:$AC,MATCH(EUconst_CessationRow&amp;$W130,$AA:$AA,0))&lt;=COLUMNS($Z129:AC129)))</f>
        <v>0</v>
      </c>
      <c r="AD130" s="457" t="b">
        <f>AND(CNTR_ExistSubInstEntries,OR($W130="",INDEX($Z:$Z,MATCH(EUconst_StartRow&amp;$W130,$X:$X,0))&gt;COLUMNS($Z129:AD129),INDEX($AC:$AC,MATCH(EUconst_CessationRow&amp;$W130,$AA:$AA,0))&lt;=COLUMNS($Z129:AD129)))</f>
        <v>0</v>
      </c>
      <c r="AE130" s="457" t="b">
        <f>AND(CNTR_ExistSubInstEntries,OR($W130="",INDEX($Z:$Z,MATCH(EUconst_StartRow&amp;$W130,$X:$X,0))&gt;COLUMNS($Z129:AE129),INDEX($AC:$AC,MATCH(EUconst_CessationRow&amp;$W130,$AA:$AA,0))&lt;=COLUMNS($Z129:AE129)))</f>
        <v>0</v>
      </c>
    </row>
    <row r="131" spans="1:31" ht="12.75" customHeight="1" x14ac:dyDescent="0.2">
      <c r="A131" s="19"/>
      <c r="B131" s="165"/>
      <c r="C131" s="161"/>
      <c r="D131" s="345" t="s">
        <v>118</v>
      </c>
      <c r="E131" s="1266" t="str">
        <f>Translations!$B$268</f>
        <v>Цели за абсолютни емисии</v>
      </c>
      <c r="F131" s="1267"/>
      <c r="G131" s="473" t="str">
        <f>IF($I121="","",INDEX(D_HistoricalEmissions!$T:$T,MATCH(EUconst_HistorialAbsEmissions&amp;$I121,D_HistoricalEmissions!$P:$P,0)))</f>
        <v/>
      </c>
      <c r="H131" s="423" t="str">
        <f>EUconst_tCO2e</f>
        <v>t CO2e</v>
      </c>
      <c r="I131" s="431"/>
      <c r="J131" s="305"/>
      <c r="K131" s="305"/>
      <c r="L131" s="305"/>
      <c r="M131" s="305"/>
      <c r="N131" s="305"/>
      <c r="P131" s="284"/>
      <c r="Q131" s="134"/>
      <c r="R131" s="134"/>
      <c r="S131" s="268"/>
      <c r="W131" s="175" t="str">
        <f t="shared" ref="W131" si="88">W130</f>
        <v/>
      </c>
      <c r="Z131" s="205" t="b">
        <f>AND(CNTR_ExistSubInstEntries,OR($W131="",INDEX($Z:$Z,MATCH(EUconst_StartRow&amp;$W131,$X:$X,0))&gt;COLUMNS($Z130:Z130),INDEX($AC:$AC,MATCH(EUconst_CessationRow&amp;$W131,$AA:$AA,0))&lt;=COLUMNS($Z130:Z130)))</f>
        <v>0</v>
      </c>
      <c r="AA131" s="205" t="b">
        <f>AND(CNTR_ExistSubInstEntries,OR($W131="",INDEX($Z:$Z,MATCH(EUconst_StartRow&amp;$W131,$X:$X,0))&gt;COLUMNS($Z130:AA130),INDEX($AC:$AC,MATCH(EUconst_CessationRow&amp;$W131,$AA:$AA,0))&lt;=COLUMNS($Z130:AA130)))</f>
        <v>0</v>
      </c>
      <c r="AB131" s="205" t="b">
        <f>AND(CNTR_ExistSubInstEntries,OR($W131="",INDEX($Z:$Z,MATCH(EUconst_StartRow&amp;$W131,$X:$X,0))&gt;COLUMNS($Z130:AB130),INDEX($AC:$AC,MATCH(EUconst_CessationRow&amp;$W131,$AA:$AA,0))&lt;=COLUMNS($Z130:AB130)))</f>
        <v>0</v>
      </c>
      <c r="AC131" s="205" t="b">
        <f>AND(CNTR_ExistSubInstEntries,OR($W131="",INDEX($Z:$Z,MATCH(EUconst_StartRow&amp;$W131,$X:$X,0))&gt;COLUMNS($Z130:AC130),INDEX($AC:$AC,MATCH(EUconst_CessationRow&amp;$W131,$AA:$AA,0))&lt;=COLUMNS($Z130:AC130)))</f>
        <v>0</v>
      </c>
      <c r="AD131" s="205" t="b">
        <f>AND(CNTR_ExistSubInstEntries,OR($W131="",INDEX($Z:$Z,MATCH(EUconst_StartRow&amp;$W131,$X:$X,0))&gt;COLUMNS($Z130:AD130),INDEX($AC:$AC,MATCH(EUconst_CessationRow&amp;$W131,$AA:$AA,0))&lt;=COLUMNS($Z130:AD130)))</f>
        <v>0</v>
      </c>
      <c r="AE131" s="205" t="b">
        <f>AND(CNTR_ExistSubInstEntries,OR($W131="",INDEX($Z:$Z,MATCH(EUconst_StartRow&amp;$W131,$X:$X,0))&gt;COLUMNS($Z130:AE130),INDEX($AC:$AC,MATCH(EUconst_CessationRow&amp;$W131,$AA:$AA,0))&lt;=COLUMNS($Z130:AE130)))</f>
        <v>0</v>
      </c>
    </row>
    <row r="132" spans="1:31" ht="5.0999999999999996" customHeight="1" x14ac:dyDescent="0.2">
      <c r="C132" s="161"/>
      <c r="D132" s="1005"/>
      <c r="E132" s="1005"/>
      <c r="F132" s="1005"/>
      <c r="G132" s="1005"/>
      <c r="H132" s="1005"/>
      <c r="I132" s="1005"/>
      <c r="J132" s="1005"/>
      <c r="K132" s="1005"/>
      <c r="L132" s="1005"/>
      <c r="M132" s="1005"/>
      <c r="N132" s="1219"/>
    </row>
    <row r="133" spans="1:31" ht="12.75" customHeight="1" x14ac:dyDescent="0.2">
      <c r="C133" s="161"/>
      <c r="D133" s="360" t="s">
        <v>687</v>
      </c>
      <c r="E133" s="18" t="str">
        <f>Translations!$B$269</f>
        <v>Относителни цели за емисиите</v>
      </c>
      <c r="H133" s="121"/>
      <c r="L133" s="557"/>
      <c r="N133" s="162"/>
      <c r="P133" s="276"/>
      <c r="Q133" s="134"/>
      <c r="R133" s="272"/>
      <c r="S133" s="268"/>
    </row>
    <row r="134" spans="1:31" ht="25.5" customHeight="1" x14ac:dyDescent="0.2">
      <c r="C134" s="161"/>
      <c r="D134" s="736"/>
      <c r="E13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134" s="1242"/>
      <c r="G134" s="1242"/>
      <c r="H134" s="1242"/>
      <c r="I134" s="1242"/>
      <c r="J134" s="1242"/>
      <c r="K134" s="1242"/>
      <c r="L134" s="1242"/>
      <c r="M134" s="1242"/>
      <c r="N134" s="1243"/>
    </row>
    <row r="135" spans="1:31" ht="25.5" customHeight="1" x14ac:dyDescent="0.2">
      <c r="C135" s="161"/>
      <c r="D135" s="736"/>
      <c r="E135" s="736"/>
      <c r="F135" s="736"/>
      <c r="G135" s="736"/>
      <c r="H135" s="746" t="str">
        <f>Translations!$B$271</f>
        <v>Референтна стойност</v>
      </c>
      <c r="I135" s="1246">
        <f t="shared" ref="I135" si="89">INDEX(EUconst_EndOfPeriods,Z124)</f>
        <v>2025</v>
      </c>
      <c r="J135" s="1268">
        <f t="shared" ref="J135" si="90">INDEX(EUconst_EndOfPeriods,AA124)</f>
        <v>2030</v>
      </c>
      <c r="K135" s="1268">
        <f t="shared" ref="K135" si="91">INDEX(EUconst_EndOfPeriods,AB124)</f>
        <v>2035</v>
      </c>
      <c r="L135" s="1268">
        <f t="shared" ref="L135" si="92">INDEX(EUconst_EndOfPeriods,AC124)</f>
        <v>2040</v>
      </c>
      <c r="M135" s="1268">
        <f t="shared" ref="M135" si="93">INDEX(EUconst_EndOfPeriods,AD124)</f>
        <v>2045</v>
      </c>
      <c r="N135" s="1268">
        <f t="shared" ref="N135" si="94">INDEX(EUconst_EndOfPeriods,AE124)</f>
        <v>2050</v>
      </c>
    </row>
    <row r="136" spans="1:31" ht="12.75" customHeight="1" x14ac:dyDescent="0.2">
      <c r="C136" s="161"/>
      <c r="D136" s="736"/>
      <c r="E136" s="736"/>
      <c r="F136" s="736"/>
      <c r="G136" s="736"/>
      <c r="H136" s="456" t="str">
        <f>H129</f>
        <v/>
      </c>
      <c r="I136" s="1247"/>
      <c r="J136" s="1269"/>
      <c r="K136" s="1269"/>
      <c r="L136" s="1269"/>
      <c r="M136" s="1269"/>
      <c r="N136" s="1269"/>
    </row>
    <row r="137" spans="1:31" ht="12.75" customHeight="1" x14ac:dyDescent="0.2">
      <c r="A137" s="19"/>
      <c r="B137" s="165"/>
      <c r="C137" s="161"/>
      <c r="D137" s="345" t="s">
        <v>117</v>
      </c>
      <c r="E137" s="1275" t="str">
        <f>Translations!$B$272</f>
        <v>Относително към изходната стойност</v>
      </c>
      <c r="F137" s="1275"/>
      <c r="G137" s="1276"/>
      <c r="H137" s="474" t="str">
        <f>G129</f>
        <v/>
      </c>
      <c r="I137" s="475" t="str">
        <f t="shared" ref="I137" si="95">IF($I121="","",IF($H137="",Euconst_NA,IF(IFERROR($AC121&lt;=Z124,FALSE),EUconst_Cessation,IF(ISBLANK(I129),"",IF($H137=0,Euconst_NA,(I129/$H137))))))</f>
        <v/>
      </c>
      <c r="J137" s="441" t="str">
        <f t="shared" ref="J137" si="96">IF($I121="","",IF($H137="",Euconst_NA,IF(IFERROR($AC121&lt;=AA124,FALSE),EUconst_Cessation,IF(ISBLANK(J129),"",IF($H137=0,Euconst_NA,(J129/$H137))))))</f>
        <v/>
      </c>
      <c r="K137" s="441" t="str">
        <f t="shared" ref="K137" si="97">IF($I121="","",IF($H137="",Euconst_NA,IF(IFERROR($AC121&lt;=AB124,FALSE),EUconst_Cessation,IF(ISBLANK(K129),"",IF($H137=0,Euconst_NA,(K129/$H137))))))</f>
        <v/>
      </c>
      <c r="L137" s="441" t="str">
        <f t="shared" ref="L137" si="98">IF($I121="","",IF($H137="",Euconst_NA,IF(IFERROR($AC121&lt;=AC124,FALSE),EUconst_Cessation,IF(ISBLANK(L129),"",IF($H137=0,Euconst_NA,(L129/$H137))))))</f>
        <v/>
      </c>
      <c r="M137" s="441" t="str">
        <f t="shared" ref="M137" si="99">IF($I121="","",IF($H137="",Euconst_NA,IF(IFERROR($AC121&lt;=AD124,FALSE),EUconst_Cessation,IF(ISBLANK(M129),"",IF($H137=0,Euconst_NA,(M129/$H137))))))</f>
        <v/>
      </c>
      <c r="N137" s="441" t="str">
        <f t="shared" ref="N137" si="100">IF($I121="","",IF($H137="",Euconst_NA,IF(IFERROR($AC121&lt;=AE124,FALSE),EUconst_Cessation,IF(ISBLANK(N129),"",IF($H137=0,Euconst_NA,(N129/$H137))))))</f>
        <v/>
      </c>
      <c r="P137" s="312" t="str">
        <f>EUconst_SubRelToBaseline&amp;I121</f>
        <v>RelBL_</v>
      </c>
      <c r="Q137" s="134"/>
      <c r="R137" s="134"/>
      <c r="S137" s="268"/>
    </row>
    <row r="138" spans="1:31" ht="12.75" customHeight="1" x14ac:dyDescent="0.2">
      <c r="A138" s="19"/>
      <c r="B138" s="165"/>
      <c r="C138" s="161"/>
      <c r="D138" s="345" t="s">
        <v>118</v>
      </c>
      <c r="E138" s="1277" t="str">
        <f>Translations!$B$273</f>
        <v>Относително към съответната стойност на БМ</v>
      </c>
      <c r="F138" s="1277"/>
      <c r="G138" s="1278"/>
      <c r="H138" s="476" t="str">
        <f>IF(I121="","",INDEX(EUconst_BMlistBMvalue,MATCH(I121,EUconst_BMlistNames,0)))</f>
        <v/>
      </c>
      <c r="I138" s="429" t="str">
        <f t="shared" ref="I138" si="101">IF($I121="","",IF($H138="",Euconst_NA,IF(IFERROR($AC121&lt;=Z124,FALSE),EUconst_Cessation,IF(ISBLANK(I129),"",(I129/$H138)))))</f>
        <v/>
      </c>
      <c r="J138" s="381" t="str">
        <f t="shared" ref="J138" si="102">IF($I121="","",IF($H138="",Euconst_NA,IF(IFERROR($AC121&lt;=AA124,FALSE),EUconst_Cessation,IF(ISBLANK(J129),"",(J129/$H138)))))</f>
        <v/>
      </c>
      <c r="K138" s="381" t="str">
        <f t="shared" ref="K138" si="103">IF($I121="","",IF($H138="",Euconst_NA,IF(IFERROR($AC121&lt;=AB124,FALSE),EUconst_Cessation,IF(ISBLANK(K129),"",(K129/$H138)))))</f>
        <v/>
      </c>
      <c r="L138" s="381" t="str">
        <f t="shared" ref="L138" si="104">IF($I121="","",IF($H138="",Euconst_NA,IF(IFERROR($AC121&lt;=AC124,FALSE),EUconst_Cessation,IF(ISBLANK(L129),"",(L129/$H138)))))</f>
        <v/>
      </c>
      <c r="M138" s="381" t="str">
        <f t="shared" ref="M138" si="105">IF($I121="","",IF($H138="",Euconst_NA,IF(IFERROR($AC121&lt;=AD124,FALSE),EUconst_Cessation,IF(ISBLANK(M129),"",(M129/$H138)))))</f>
        <v/>
      </c>
      <c r="N138" s="381" t="str">
        <f t="shared" ref="N138" si="106">IF($I121="","",IF($H138="",Euconst_NA,IF(IFERROR($AC121&lt;=AE124,FALSE),EUconst_Cessation,IF(ISBLANK(N129),"",(N129/$H138)))))</f>
        <v/>
      </c>
      <c r="P138" s="312" t="str">
        <f>EUconst_SubRelToBM&amp;I121</f>
        <v>RelBM_</v>
      </c>
      <c r="Q138" s="134"/>
      <c r="R138" s="134"/>
      <c r="S138" s="268"/>
    </row>
    <row r="139" spans="1:31" ht="5.0999999999999996" customHeight="1" x14ac:dyDescent="0.2">
      <c r="A139" s="19"/>
      <c r="B139" s="165"/>
      <c r="C139" s="161"/>
      <c r="D139" s="20"/>
      <c r="E139" s="267"/>
      <c r="F139" s="267"/>
      <c r="G139" s="267"/>
      <c r="H139" s="303"/>
      <c r="I139" s="477"/>
      <c r="J139" s="477"/>
      <c r="K139" s="478"/>
      <c r="L139" s="477"/>
      <c r="M139" s="477"/>
      <c r="N139" s="479"/>
      <c r="P139" s="276"/>
      <c r="Q139" s="134"/>
      <c r="R139" s="134"/>
      <c r="S139" s="268"/>
    </row>
    <row r="140" spans="1:31" ht="12.75" customHeight="1" x14ac:dyDescent="0.2">
      <c r="C140" s="161"/>
      <c r="D140" s="360" t="s">
        <v>688</v>
      </c>
      <c r="E140" s="18" t="str">
        <f>Translations!$B$274</f>
        <v>Разпределение на намалението на специфичните емисии по мерки и инвестиции</v>
      </c>
      <c r="F140" s="285"/>
      <c r="G140" s="283"/>
      <c r="H140" s="472"/>
      <c r="N140" s="162"/>
      <c r="P140" s="134"/>
      <c r="Q140" s="134"/>
      <c r="R140" s="134"/>
      <c r="S140" s="268"/>
    </row>
    <row r="141" spans="1:31" ht="12.75" customHeight="1" x14ac:dyDescent="0.2">
      <c r="C141" s="161"/>
      <c r="D141" s="360"/>
      <c r="E141" s="1242" t="str">
        <f>Translations!$B$275</f>
        <v>Моля, изберете от падащия списък всяка мярка, която оказва въздействие върху целите, посочени по-горе за тази подинсталация.</v>
      </c>
      <c r="F141" s="1242"/>
      <c r="G141" s="1242"/>
      <c r="H141" s="1242"/>
      <c r="I141" s="1242"/>
      <c r="J141" s="1242"/>
      <c r="K141" s="1242"/>
      <c r="L141" s="1242"/>
      <c r="M141" s="1242"/>
      <c r="N141" s="1243"/>
      <c r="P141" s="134"/>
      <c r="Q141" s="134"/>
      <c r="R141" s="134"/>
      <c r="S141" s="268"/>
    </row>
    <row r="142" spans="1:31" ht="25.5" customHeight="1" x14ac:dyDescent="0.2">
      <c r="C142" s="161"/>
      <c r="D142" s="20"/>
      <c r="E14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142" s="1242"/>
      <c r="G142" s="1242"/>
      <c r="H142" s="1242"/>
      <c r="I142" s="1242"/>
      <c r="J142" s="1242"/>
      <c r="K142" s="1242"/>
      <c r="L142" s="1242"/>
      <c r="M142" s="1242"/>
      <c r="N142" s="1243"/>
      <c r="P142" s="351"/>
      <c r="Q142" s="134"/>
      <c r="R142" s="134"/>
      <c r="S142" s="268"/>
    </row>
    <row r="143" spans="1:31" ht="25.5" customHeight="1" x14ac:dyDescent="0.2">
      <c r="C143" s="161"/>
      <c r="D143" s="20"/>
      <c r="E14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143" s="1242"/>
      <c r="G143" s="1242"/>
      <c r="H143" s="1242"/>
      <c r="I143" s="1242"/>
      <c r="J143" s="1242"/>
      <c r="K143" s="1242"/>
      <c r="L143" s="1242"/>
      <c r="M143" s="1242"/>
      <c r="N143" s="1243"/>
      <c r="P143" s="351"/>
      <c r="Q143" s="134"/>
      <c r="R143" s="134"/>
      <c r="S143" s="268"/>
    </row>
    <row r="144" spans="1:31" ht="25.5" customHeight="1" x14ac:dyDescent="0.2">
      <c r="C144" s="161"/>
      <c r="D144" s="20"/>
      <c r="E14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144" s="1242"/>
      <c r="G144" s="1242"/>
      <c r="H144" s="1242"/>
      <c r="I144" s="1242"/>
      <c r="J144" s="1242"/>
      <c r="K144" s="1242"/>
      <c r="L144" s="1242"/>
      <c r="M144" s="1242"/>
      <c r="N144" s="1243"/>
      <c r="P144" s="134"/>
      <c r="Q144" s="134"/>
      <c r="R144" s="134"/>
      <c r="S144" s="268"/>
    </row>
    <row r="145" spans="1:31" ht="12.75" customHeight="1" x14ac:dyDescent="0.2">
      <c r="C145" s="161"/>
      <c r="D145" s="20"/>
      <c r="E145" s="1242" t="str">
        <f>Translations!$B$279</f>
        <v>Проверката за съгласуваност под v. ще доведе до съобщение за грешка в следните случаи:</v>
      </c>
      <c r="F145" s="1242"/>
      <c r="G145" s="1242"/>
      <c r="H145" s="1242"/>
      <c r="I145" s="1242"/>
      <c r="J145" s="1242"/>
      <c r="K145" s="1242"/>
      <c r="L145" s="1242"/>
      <c r="M145" s="1242"/>
      <c r="N145" s="1243"/>
      <c r="P145" s="134"/>
      <c r="Q145" s="134"/>
      <c r="R145" s="134"/>
      <c r="S145" s="268"/>
    </row>
    <row r="146" spans="1:31" ht="12.75" customHeight="1" x14ac:dyDescent="0.2">
      <c r="C146" s="161"/>
      <c r="D146" s="20"/>
      <c r="E146" s="514" t="s">
        <v>747</v>
      </c>
      <c r="F146" s="1242" t="str">
        <f>Translations!$B$280</f>
        <v>не се определят цели преди прекратяване или се определят цели след прекратяване;</v>
      </c>
      <c r="G146" s="1242"/>
      <c r="H146" s="1242"/>
      <c r="I146" s="1242"/>
      <c r="J146" s="1242"/>
      <c r="K146" s="1242"/>
      <c r="L146" s="1242"/>
      <c r="M146" s="1242"/>
      <c r="N146" s="1243"/>
      <c r="O146" s="739"/>
      <c r="P146" s="134"/>
      <c r="Q146" s="134"/>
      <c r="R146" s="134"/>
      <c r="S146" s="268"/>
    </row>
    <row r="147" spans="1:31" ht="12.75" customHeight="1" x14ac:dyDescent="0.2">
      <c r="C147" s="161"/>
      <c r="D147" s="20"/>
      <c r="E147" s="514" t="s">
        <v>747</v>
      </c>
      <c r="F14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147" s="1242"/>
      <c r="H147" s="1242"/>
      <c r="I147" s="1242"/>
      <c r="J147" s="1242"/>
      <c r="K147" s="1242"/>
      <c r="L147" s="1242"/>
      <c r="M147" s="1242"/>
      <c r="N147" s="1243"/>
      <c r="O147" s="739"/>
      <c r="P147" s="134"/>
      <c r="Q147" s="134"/>
      <c r="R147" s="134"/>
      <c r="S147" s="268"/>
    </row>
    <row r="148" spans="1:31" ht="12.75" customHeight="1" x14ac:dyDescent="0.2">
      <c r="C148" s="161"/>
      <c r="D148" s="20"/>
      <c r="E148" s="514" t="s">
        <v>747</v>
      </c>
      <c r="F148" s="1242" t="str">
        <f>Translations!$B$282</f>
        <v>въздействията не достигат 100%.</v>
      </c>
      <c r="G148" s="1242"/>
      <c r="H148" s="1242"/>
      <c r="I148" s="1242"/>
      <c r="J148" s="1242"/>
      <c r="K148" s="1242"/>
      <c r="L148" s="1242"/>
      <c r="M148" s="1242"/>
      <c r="N148" s="1243"/>
      <c r="O148" s="739"/>
      <c r="P148" s="134"/>
      <c r="Q148" s="134"/>
      <c r="R148" s="134"/>
      <c r="S148" s="268"/>
    </row>
    <row r="149" spans="1:31" ht="5.0999999999999996" customHeight="1" x14ac:dyDescent="0.2">
      <c r="C149" s="161"/>
      <c r="D149" s="1005"/>
      <c r="E149" s="1005"/>
      <c r="F149" s="1005"/>
      <c r="G149" s="1005"/>
      <c r="H149" s="1005"/>
      <c r="I149" s="1005"/>
      <c r="J149" s="1005"/>
      <c r="K149" s="1005"/>
      <c r="L149" s="1005"/>
      <c r="M149" s="1005"/>
      <c r="N149" s="1219"/>
    </row>
    <row r="150" spans="1:31" ht="25.5" customHeight="1" x14ac:dyDescent="0.2">
      <c r="C150" s="161"/>
      <c r="D150" s="736"/>
      <c r="E150" s="736"/>
      <c r="F150" s="736"/>
      <c r="G150" s="736"/>
      <c r="H150" s="746" t="str">
        <f>Translations!$B$271</f>
        <v>Референтна стойност</v>
      </c>
      <c r="I150" s="749">
        <f t="shared" ref="I150" si="107">INDEX(EUconst_EndOfPeriods,Z124)</f>
        <v>2025</v>
      </c>
      <c r="J150" s="750">
        <f t="shared" ref="J150" si="108">INDEX(EUconst_EndOfPeriods,AA124)</f>
        <v>2030</v>
      </c>
      <c r="K150" s="750">
        <f t="shared" ref="K150" si="109">INDEX(EUconst_EndOfPeriods,AB124)</f>
        <v>2035</v>
      </c>
      <c r="L150" s="750">
        <f t="shared" ref="L150" si="110">INDEX(EUconst_EndOfPeriods,AC124)</f>
        <v>2040</v>
      </c>
      <c r="M150" s="750">
        <f t="shared" ref="M150" si="111">INDEX(EUconst_EndOfPeriods,AD124)</f>
        <v>2045</v>
      </c>
      <c r="N150" s="750">
        <f t="shared" ref="N150" si="112">INDEX(EUconst_EndOfPeriods,AE124)</f>
        <v>2050</v>
      </c>
    </row>
    <row r="151" spans="1:31" ht="12.75" customHeight="1" x14ac:dyDescent="0.2">
      <c r="C151" s="161"/>
      <c r="G151" s="736"/>
      <c r="H151" s="540" t="str">
        <f>H136</f>
        <v/>
      </c>
      <c r="I151" s="541" t="str">
        <f>H151</f>
        <v/>
      </c>
      <c r="J151" s="539" t="str">
        <f t="shared" ref="J151" si="113">I151</f>
        <v/>
      </c>
      <c r="K151" s="539" t="str">
        <f t="shared" ref="K151" si="114">J151</f>
        <v/>
      </c>
      <c r="L151" s="539" t="str">
        <f t="shared" ref="L151" si="115">K151</f>
        <v/>
      </c>
      <c r="M151" s="539" t="str">
        <f t="shared" ref="M151" si="116">L151</f>
        <v/>
      </c>
      <c r="N151" s="539" t="str">
        <f t="shared" ref="N151" si="117">M151</f>
        <v/>
      </c>
      <c r="S151" s="268"/>
    </row>
    <row r="152" spans="1:31" ht="12.75" customHeight="1" x14ac:dyDescent="0.2">
      <c r="C152" s="161"/>
      <c r="D152" s="345" t="s">
        <v>117</v>
      </c>
      <c r="E152" s="1274" t="str">
        <f>Translations!$B$283</f>
        <v>Специфично намаление (целево спрямо базово)</v>
      </c>
      <c r="F152" s="1274"/>
      <c r="G152" s="1274"/>
      <c r="H152" s="361" t="str">
        <f>H137</f>
        <v/>
      </c>
      <c r="I152" s="480" t="str">
        <f t="shared" ref="I152" si="118">IF(IFERROR($AC121&lt;=Z124,FALSE),EUconst_Cessation,IF(ISBLANK(I129),"",IF(OR($H152=0,$H152=""),Euconst_NA,(-($H152-I129)))))</f>
        <v/>
      </c>
      <c r="J152" s="481" t="str">
        <f t="shared" ref="J152" si="119">IF(IFERROR($AC121&lt;=AA124,FALSE),EUconst_Cessation,IF(ISBLANK(J129),"",IF(OR($H152=0,$H152=""),Euconst_NA,(-($H152-J129)))))</f>
        <v/>
      </c>
      <c r="K152" s="481" t="str">
        <f t="shared" ref="K152" si="120">IF(IFERROR($AC121&lt;=AB124,FALSE),EUconst_Cessation,IF(ISBLANK(K129),"",IF(OR($H152=0,$H152=""),Euconst_NA,(-($H152-K129)))))</f>
        <v/>
      </c>
      <c r="L152" s="481" t="str">
        <f t="shared" ref="L152" si="121">IF(IFERROR($AC121&lt;=AC124,FALSE),EUconst_Cessation,IF(ISBLANK(L129),"",IF(OR($H152=0,$H152=""),Euconst_NA,(-($H152-L129)))))</f>
        <v/>
      </c>
      <c r="M152" s="481" t="str">
        <f t="shared" ref="M152" si="122">IF(IFERROR($AC121&lt;=AD124,FALSE),EUconst_Cessation,IF(ISBLANK(M129),"",IF(OR($H152=0,$H152=""),Euconst_NA,(-($H152-M129)))))</f>
        <v/>
      </c>
      <c r="N152" s="481" t="str">
        <f t="shared" ref="N152" si="123">IF(IFERROR($AC121&lt;=AE124,FALSE),EUconst_Cessation,IF(ISBLANK(N129),"",IF(OR($H152=0,$H152=""),Euconst_NA,(-($H152-N129)))))</f>
        <v/>
      </c>
      <c r="P152" s="175" t="str">
        <f>EUconst_SubAbsoluteReduction&amp;I121</f>
        <v>AbsRed_</v>
      </c>
      <c r="S152" s="268"/>
    </row>
    <row r="153" spans="1:31" ht="5.0999999999999996" customHeight="1" x14ac:dyDescent="0.2">
      <c r="C153" s="161"/>
      <c r="D153" s="1005"/>
      <c r="E153" s="1005"/>
      <c r="F153" s="1005"/>
      <c r="G153" s="1005"/>
      <c r="H153" s="1005"/>
      <c r="I153" s="1005"/>
      <c r="J153" s="1005"/>
      <c r="K153" s="1005"/>
      <c r="L153" s="1005"/>
      <c r="M153" s="1005"/>
      <c r="N153" s="1219"/>
    </row>
    <row r="154" spans="1:31" ht="12.75" customHeight="1" x14ac:dyDescent="0.2">
      <c r="C154" s="161"/>
      <c r="D154" s="345" t="s">
        <v>118</v>
      </c>
      <c r="E154" s="1112" t="str">
        <f>Translations!$B$199</f>
        <v>Мярка</v>
      </c>
      <c r="F154" s="1114"/>
      <c r="G154" s="1112" t="str">
        <f>Translations!$B$229</f>
        <v>Инвестиции</v>
      </c>
      <c r="H154" s="1285"/>
      <c r="I154" s="424">
        <f t="shared" ref="I154" si="124">INDEX(EUconst_EndOfPeriods,Z124)</f>
        <v>2025</v>
      </c>
      <c r="J154" s="302">
        <f t="shared" ref="J154" si="125">INDEX(EUconst_EndOfPeriods,AA124)</f>
        <v>2030</v>
      </c>
      <c r="K154" s="302">
        <f t="shared" ref="K154" si="126">INDEX(EUconst_EndOfPeriods,AB124)</f>
        <v>2035</v>
      </c>
      <c r="L154" s="302">
        <f t="shared" ref="L154" si="127">INDEX(EUconst_EndOfPeriods,AC124)</f>
        <v>2040</v>
      </c>
      <c r="M154" s="302">
        <f t="shared" ref="M154" si="128">INDEX(EUconst_EndOfPeriods,AD124)</f>
        <v>2045</v>
      </c>
      <c r="N154" s="302">
        <f t="shared" ref="N154" si="129">INDEX(EUconst_EndOfPeriods,AE124)</f>
        <v>2050</v>
      </c>
      <c r="Q154" s="134"/>
      <c r="R154" s="272"/>
      <c r="S154" s="268"/>
    </row>
    <row r="155" spans="1:31" ht="12.75" customHeight="1" x14ac:dyDescent="0.2">
      <c r="C155" s="161"/>
      <c r="D155" s="363" t="s">
        <v>664</v>
      </c>
      <c r="E155" s="1279" t="str">
        <f>Translations!$B$284</f>
        <v>ME1: Оптимизация на процесите за различни периоди от 2027 г. нататък</v>
      </c>
      <c r="F155" s="1280"/>
      <c r="G155" s="1288" t="str">
        <f>Translations!$B$285</f>
        <v>IN1, IN3</v>
      </c>
      <c r="H155" s="1289"/>
      <c r="I155" s="447"/>
      <c r="J155" s="448">
        <v>1</v>
      </c>
      <c r="K155" s="448">
        <v>1</v>
      </c>
      <c r="L155" s="448">
        <v>0.3</v>
      </c>
      <c r="M155" s="448">
        <v>0.2</v>
      </c>
      <c r="N155" s="448"/>
      <c r="R155" s="273"/>
      <c r="S155" s="268"/>
    </row>
    <row r="156" spans="1:31" ht="12.75" customHeight="1" x14ac:dyDescent="0.2">
      <c r="C156" s="161"/>
      <c r="D156" s="363" t="s">
        <v>693</v>
      </c>
      <c r="E156" s="1281" t="str">
        <f>Translations!$B$286</f>
        <v>ME2: Нова пещ</v>
      </c>
      <c r="F156" s="1282"/>
      <c r="G156" s="1281" t="str">
        <f>Translations!$B$287</f>
        <v>IN2: Нова пещ</v>
      </c>
      <c r="H156" s="1290"/>
      <c r="I156" s="449"/>
      <c r="J156" s="450"/>
      <c r="K156" s="450"/>
      <c r="L156" s="450">
        <v>0.7</v>
      </c>
      <c r="M156" s="450">
        <v>0.8</v>
      </c>
      <c r="N156" s="450">
        <v>1</v>
      </c>
      <c r="S156" s="400" t="s">
        <v>561</v>
      </c>
      <c r="T156" s="166" t="str">
        <f>Translations!$B$288</f>
        <v>Начален период за мярката</v>
      </c>
      <c r="V156" s="166" t="s">
        <v>736</v>
      </c>
      <c r="X156" s="166" t="s">
        <v>738</v>
      </c>
      <c r="Y156" s="166" t="s">
        <v>737</v>
      </c>
      <c r="Z156" s="400">
        <v>2025</v>
      </c>
      <c r="AA156" s="400">
        <v>2030</v>
      </c>
      <c r="AB156" s="400">
        <v>2035</v>
      </c>
      <c r="AC156" s="400">
        <v>2040</v>
      </c>
      <c r="AD156" s="400">
        <v>2045</v>
      </c>
      <c r="AE156" s="400">
        <v>2050</v>
      </c>
    </row>
    <row r="157" spans="1:31" ht="12.75" customHeight="1" x14ac:dyDescent="0.2">
      <c r="A157" s="19"/>
      <c r="C157" s="161"/>
      <c r="D157" s="344">
        <v>1</v>
      </c>
      <c r="E157" s="1286"/>
      <c r="F157" s="1287"/>
      <c r="G157" s="1283"/>
      <c r="H157" s="1284"/>
      <c r="I157" s="425"/>
      <c r="J157" s="338"/>
      <c r="K157" s="338"/>
      <c r="L157" s="339"/>
      <c r="M157" s="338"/>
      <c r="N157" s="338"/>
      <c r="P157" s="288" t="str">
        <f>EUconst_SubMeasureImpact&amp;I121&amp;"_"&amp;D157</f>
        <v>SubMeasImp__1</v>
      </c>
      <c r="S157" s="419" t="str">
        <f ca="1">IFERROR(INDEX(E_MeasuresInvestMilestones!$S$22:$S$31,MATCH($E157,CNTR_ListExistMeasures,0)),"")</f>
        <v/>
      </c>
      <c r="T157" s="419" t="str">
        <f ca="1">IF(S157="","",MATCH(INDEX(E_MeasuresInvestMilestones!$E$22:$E$31,MATCH($S157,E_MeasuresInvestMilestones!$Q$22:$Q$31,0)),EUconst_Periods,0))</f>
        <v/>
      </c>
      <c r="V157" s="175" t="str">
        <f>I121</f>
        <v/>
      </c>
      <c r="X157" s="175" t="b">
        <f>AND(I121&lt;&gt;"",$E157="")</f>
        <v>0</v>
      </c>
      <c r="Z157" s="175" t="b">
        <f>IF(OR(AND(CNTR_ExistSubInstEntries,$E157=""),INDEX($AC:$AC,MATCH(EUconst_CessationRow&amp;$V157,$AA:$AA,0))&lt;=COLUMNS($Z156:Z156),SUMIFS(I:I,$P:$P,EUconst_SubAbsoluteReduction&amp;$V157)=0),
TRUE,
AND(CNTR_ExistSubInstEntries,$T157&gt;COLUMNS($Z156:Z156)) )</f>
        <v>1</v>
      </c>
      <c r="AA157" s="175" t="b">
        <f>IF(OR(AND(CNTR_ExistSubInstEntries,$E157=""),INDEX($AC:$AC,MATCH(EUconst_CessationRow&amp;$V157,$AA:$AA,0))&lt;=COLUMNS($Z156:AA156),SUMIFS(J:J,$P:$P,EUconst_SubAbsoluteReduction&amp;$V157)=0),
TRUE,
AND(CNTR_ExistSubInstEntries,$T157&gt;COLUMNS($Z156:AA156)) )</f>
        <v>1</v>
      </c>
      <c r="AB157" s="175" t="b">
        <f>IF(OR(AND(CNTR_ExistSubInstEntries,$E157=""),INDEX($AC:$AC,MATCH(EUconst_CessationRow&amp;$V157,$AA:$AA,0))&lt;=COLUMNS($Z156:AB156),SUMIFS(K:K,$P:$P,EUconst_SubAbsoluteReduction&amp;$V157)=0),
TRUE,
AND(CNTR_ExistSubInstEntries,$T157&gt;COLUMNS($Z156:AB156)) )</f>
        <v>1</v>
      </c>
      <c r="AC157" s="175" t="b">
        <f>IF(OR(AND(CNTR_ExistSubInstEntries,$E157=""),INDEX($AC:$AC,MATCH(EUconst_CessationRow&amp;$V157,$AA:$AA,0))&lt;=COLUMNS($Z156:AC156),SUMIFS(L:L,$P:$P,EUconst_SubAbsoluteReduction&amp;$V157)=0),
TRUE,
AND(CNTR_ExistSubInstEntries,$T157&gt;COLUMNS($Z156:AC156)) )</f>
        <v>1</v>
      </c>
      <c r="AD157" s="175" t="b">
        <f>IF(OR(AND(CNTR_ExistSubInstEntries,$E157=""),INDEX($AC:$AC,MATCH(EUconst_CessationRow&amp;$V157,$AA:$AA,0))&lt;=COLUMNS($Z156:AD156),SUMIFS(M:M,$P:$P,EUconst_SubAbsoluteReduction&amp;$V157)=0),
TRUE,
AND(CNTR_ExistSubInstEntries,$T157&gt;COLUMNS($Z156:AD156)) )</f>
        <v>1</v>
      </c>
      <c r="AE157" s="175" t="b">
        <f>IF(OR(AND(CNTR_ExistSubInstEntries,$E157=""),INDEX($AC:$AC,MATCH(EUconst_CessationRow&amp;$V157,$AA:$AA,0))&lt;=COLUMNS($Z156:AE156),SUMIFS(N:N,$P:$P,EUconst_SubAbsoluteReduction&amp;$V157)=0),
TRUE,
AND(CNTR_ExistSubInstEntries,$T157&gt;COLUMNS($Z156:AE156)) )</f>
        <v>1</v>
      </c>
    </row>
    <row r="158" spans="1:31" ht="12.75" customHeight="1" x14ac:dyDescent="0.2">
      <c r="A158" s="19"/>
      <c r="C158" s="161"/>
      <c r="D158" s="344">
        <v>2</v>
      </c>
      <c r="E158" s="1223"/>
      <c r="F158" s="1224"/>
      <c r="G158" s="1223"/>
      <c r="H158" s="1233"/>
      <c r="I158" s="426"/>
      <c r="J158" s="306"/>
      <c r="K158" s="306"/>
      <c r="L158" s="314"/>
      <c r="M158" s="306"/>
      <c r="N158" s="306"/>
      <c r="P158" s="288" t="str">
        <f>EUconst_SubMeasureImpact&amp;I121&amp;"_"&amp;D158</f>
        <v>SubMeasImp__2</v>
      </c>
      <c r="S158" s="419" t="str">
        <f ca="1">IFERROR(INDEX(E_MeasuresInvestMilestones!$S$22:$S$31,MATCH($E158,CNTR_ListExistMeasures,0)),"")</f>
        <v/>
      </c>
      <c r="T158" s="419" t="str">
        <f ca="1">IF(S158="","",MATCH(INDEX(E_MeasuresInvestMilestones!$E$22:$E$31,MATCH($S158,E_MeasuresInvestMilestones!$Q$22:$Q$31,0)),EUconst_Periods,0))</f>
        <v/>
      </c>
      <c r="V158" s="175" t="str">
        <f>V157</f>
        <v/>
      </c>
      <c r="X158" s="175" t="b">
        <f>AND(I121&lt;&gt;"",$E158="")</f>
        <v>0</v>
      </c>
      <c r="Z158" s="175" t="b">
        <f>IF(OR(AND(CNTR_ExistSubInstEntries,$E158=""),INDEX($AC:$AC,MATCH(EUconst_CessationRow&amp;$V158,$AA:$AA,0))&lt;=COLUMNS($Z157:Z157),SUMIFS(I:I,$P:$P,EUconst_SubAbsoluteReduction&amp;$V158)=0),
TRUE,
AND(CNTR_ExistSubInstEntries,$T158&gt;COLUMNS($Z157:Z157)) )</f>
        <v>1</v>
      </c>
      <c r="AA158" s="175" t="b">
        <f>IF(OR(AND(CNTR_ExistSubInstEntries,$E158=""),INDEX($AC:$AC,MATCH(EUconst_CessationRow&amp;$V158,$AA:$AA,0))&lt;=COLUMNS($Z157:AA157),SUMIFS(J:J,$P:$P,EUconst_SubAbsoluteReduction&amp;$V158)=0),
TRUE,
AND(CNTR_ExistSubInstEntries,$T158&gt;COLUMNS($Z157:AA157)) )</f>
        <v>1</v>
      </c>
      <c r="AB158" s="175" t="b">
        <f>IF(OR(AND(CNTR_ExistSubInstEntries,$E158=""),INDEX($AC:$AC,MATCH(EUconst_CessationRow&amp;$V158,$AA:$AA,0))&lt;=COLUMNS($Z157:AB157),SUMIFS(K:K,$P:$P,EUconst_SubAbsoluteReduction&amp;$V158)=0),
TRUE,
AND(CNTR_ExistSubInstEntries,$T158&gt;COLUMNS($Z157:AB157)) )</f>
        <v>1</v>
      </c>
      <c r="AC158" s="175" t="b">
        <f>IF(OR(AND(CNTR_ExistSubInstEntries,$E158=""),INDEX($AC:$AC,MATCH(EUconst_CessationRow&amp;$V158,$AA:$AA,0))&lt;=COLUMNS($Z157:AC157),SUMIFS(L:L,$P:$P,EUconst_SubAbsoluteReduction&amp;$V158)=0),
TRUE,
AND(CNTR_ExistSubInstEntries,$T158&gt;COLUMNS($Z157:AC157)) )</f>
        <v>1</v>
      </c>
      <c r="AD158" s="175" t="b">
        <f>IF(OR(AND(CNTR_ExistSubInstEntries,$E158=""),INDEX($AC:$AC,MATCH(EUconst_CessationRow&amp;$V158,$AA:$AA,0))&lt;=COLUMNS($Z157:AD157),SUMIFS(M:M,$P:$P,EUconst_SubAbsoluteReduction&amp;$V158)=0),
TRUE,
AND(CNTR_ExistSubInstEntries,$T158&gt;COLUMNS($Z157:AD157)) )</f>
        <v>1</v>
      </c>
      <c r="AE158" s="175" t="b">
        <f>IF(OR(AND(CNTR_ExistSubInstEntries,$E158=""),INDEX($AC:$AC,MATCH(EUconst_CessationRow&amp;$V158,$AA:$AA,0))&lt;=COLUMNS($Z157:AE157),SUMIFS(N:N,$P:$P,EUconst_SubAbsoluteReduction&amp;$V158)=0),
TRUE,
AND(CNTR_ExistSubInstEntries,$T158&gt;COLUMNS($Z157:AE157)) )</f>
        <v>1</v>
      </c>
    </row>
    <row r="159" spans="1:31" ht="12.75" customHeight="1" x14ac:dyDescent="0.2">
      <c r="A159" s="19"/>
      <c r="C159" s="161"/>
      <c r="D159" s="344">
        <v>3</v>
      </c>
      <c r="E159" s="1223"/>
      <c r="F159" s="1224"/>
      <c r="G159" s="1223"/>
      <c r="H159" s="1233"/>
      <c r="I159" s="426"/>
      <c r="J159" s="306"/>
      <c r="K159" s="306"/>
      <c r="L159" s="314"/>
      <c r="M159" s="306"/>
      <c r="N159" s="306"/>
      <c r="P159" s="288" t="str">
        <f>EUconst_SubMeasureImpact&amp;I121&amp;"_"&amp;D159</f>
        <v>SubMeasImp__3</v>
      </c>
      <c r="S159" s="419" t="str">
        <f ca="1">IFERROR(INDEX(E_MeasuresInvestMilestones!$S$22:$S$31,MATCH($E159,CNTR_ListExistMeasures,0)),"")</f>
        <v/>
      </c>
      <c r="T159" s="419" t="str">
        <f ca="1">IF(S159="","",MATCH(INDEX(E_MeasuresInvestMilestones!$E$22:$E$31,MATCH($S159,E_MeasuresInvestMilestones!$Q$22:$Q$31,0)),EUconst_Periods,0))</f>
        <v/>
      </c>
      <c r="V159" s="175" t="str">
        <f t="shared" ref="V159:V166" si="130">V158</f>
        <v/>
      </c>
      <c r="X159" s="175" t="b">
        <f>AND(I121&lt;&gt;"",$E159="")</f>
        <v>0</v>
      </c>
      <c r="Z159" s="175" t="b">
        <f>IF(OR(AND(CNTR_ExistSubInstEntries,$E159=""),INDEX($AC:$AC,MATCH(EUconst_CessationRow&amp;$V159,$AA:$AA,0))&lt;=COLUMNS($Z158:Z158),SUMIFS(I:I,$P:$P,EUconst_SubAbsoluteReduction&amp;$V159)=0),
TRUE,
AND(CNTR_ExistSubInstEntries,$T159&gt;COLUMNS($Z158:Z158)) )</f>
        <v>1</v>
      </c>
      <c r="AA159" s="175" t="b">
        <f>IF(OR(AND(CNTR_ExistSubInstEntries,$E159=""),INDEX($AC:$AC,MATCH(EUconst_CessationRow&amp;$V159,$AA:$AA,0))&lt;=COLUMNS($Z158:AA158),SUMIFS(J:J,$P:$P,EUconst_SubAbsoluteReduction&amp;$V159)=0),
TRUE,
AND(CNTR_ExistSubInstEntries,$T159&gt;COLUMNS($Z158:AA158)) )</f>
        <v>1</v>
      </c>
      <c r="AB159" s="175" t="b">
        <f>IF(OR(AND(CNTR_ExistSubInstEntries,$E159=""),INDEX($AC:$AC,MATCH(EUconst_CessationRow&amp;$V159,$AA:$AA,0))&lt;=COLUMNS($Z158:AB158),SUMIFS(K:K,$P:$P,EUconst_SubAbsoluteReduction&amp;$V159)=0),
TRUE,
AND(CNTR_ExistSubInstEntries,$T159&gt;COLUMNS($Z158:AB158)) )</f>
        <v>1</v>
      </c>
      <c r="AC159" s="175" t="b">
        <f>IF(OR(AND(CNTR_ExistSubInstEntries,$E159=""),INDEX($AC:$AC,MATCH(EUconst_CessationRow&amp;$V159,$AA:$AA,0))&lt;=COLUMNS($Z158:AC158),SUMIFS(L:L,$P:$P,EUconst_SubAbsoluteReduction&amp;$V159)=0),
TRUE,
AND(CNTR_ExistSubInstEntries,$T159&gt;COLUMNS($Z158:AC158)) )</f>
        <v>1</v>
      </c>
      <c r="AD159" s="175" t="b">
        <f>IF(OR(AND(CNTR_ExistSubInstEntries,$E159=""),INDEX($AC:$AC,MATCH(EUconst_CessationRow&amp;$V159,$AA:$AA,0))&lt;=COLUMNS($Z158:AD158),SUMIFS(M:M,$P:$P,EUconst_SubAbsoluteReduction&amp;$V159)=0),
TRUE,
AND(CNTR_ExistSubInstEntries,$T159&gt;COLUMNS($Z158:AD158)) )</f>
        <v>1</v>
      </c>
      <c r="AE159" s="175" t="b">
        <f>IF(OR(AND(CNTR_ExistSubInstEntries,$E159=""),INDEX($AC:$AC,MATCH(EUconst_CessationRow&amp;$V159,$AA:$AA,0))&lt;=COLUMNS($Z158:AE158),SUMIFS(N:N,$P:$P,EUconst_SubAbsoluteReduction&amp;$V159)=0),
TRUE,
AND(CNTR_ExistSubInstEntries,$T159&gt;COLUMNS($Z158:AE158)) )</f>
        <v>1</v>
      </c>
    </row>
    <row r="160" spans="1:31" ht="12.75" customHeight="1" x14ac:dyDescent="0.2">
      <c r="A160" s="19"/>
      <c r="C160" s="161"/>
      <c r="D160" s="344">
        <v>4</v>
      </c>
      <c r="E160" s="1223"/>
      <c r="F160" s="1224"/>
      <c r="G160" s="1223"/>
      <c r="H160" s="1233"/>
      <c r="I160" s="426"/>
      <c r="J160" s="306"/>
      <c r="K160" s="306"/>
      <c r="L160" s="314"/>
      <c r="M160" s="306"/>
      <c r="N160" s="306"/>
      <c r="P160" s="288" t="str">
        <f>EUconst_SubMeasureImpact&amp;I121&amp;"_"&amp;D160</f>
        <v>SubMeasImp__4</v>
      </c>
      <c r="S160" s="419" t="str">
        <f ca="1">IFERROR(INDEX(E_MeasuresInvestMilestones!$S$22:$S$31,MATCH($E160,CNTR_ListExistMeasures,0)),"")</f>
        <v/>
      </c>
      <c r="T160" s="419" t="str">
        <f ca="1">IF(S160="","",MATCH(INDEX(E_MeasuresInvestMilestones!$E$22:$E$31,MATCH($S160,E_MeasuresInvestMilestones!$Q$22:$Q$31,0)),EUconst_Periods,0))</f>
        <v/>
      </c>
      <c r="V160" s="175" t="str">
        <f t="shared" si="130"/>
        <v/>
      </c>
      <c r="X160" s="175" t="b">
        <f>AND(I121&lt;&gt;"",$E160="")</f>
        <v>0</v>
      </c>
      <c r="Z160" s="175" t="b">
        <f>IF(OR(AND(CNTR_ExistSubInstEntries,$E160=""),INDEX($AC:$AC,MATCH(EUconst_CessationRow&amp;$V160,$AA:$AA,0))&lt;=COLUMNS($Z159:Z159),SUMIFS(I:I,$P:$P,EUconst_SubAbsoluteReduction&amp;$V160)=0),
TRUE,
AND(CNTR_ExistSubInstEntries,$T160&gt;COLUMNS($Z159:Z159)) )</f>
        <v>1</v>
      </c>
      <c r="AA160" s="175" t="b">
        <f>IF(OR(AND(CNTR_ExistSubInstEntries,$E160=""),INDEX($AC:$AC,MATCH(EUconst_CessationRow&amp;$V160,$AA:$AA,0))&lt;=COLUMNS($Z159:AA159),SUMIFS(J:J,$P:$P,EUconst_SubAbsoluteReduction&amp;$V160)=0),
TRUE,
AND(CNTR_ExistSubInstEntries,$T160&gt;COLUMNS($Z159:AA159)) )</f>
        <v>1</v>
      </c>
      <c r="AB160" s="175" t="b">
        <f>IF(OR(AND(CNTR_ExistSubInstEntries,$E160=""),INDEX($AC:$AC,MATCH(EUconst_CessationRow&amp;$V160,$AA:$AA,0))&lt;=COLUMNS($Z159:AB159),SUMIFS(K:K,$P:$P,EUconst_SubAbsoluteReduction&amp;$V160)=0),
TRUE,
AND(CNTR_ExistSubInstEntries,$T160&gt;COLUMNS($Z159:AB159)) )</f>
        <v>1</v>
      </c>
      <c r="AC160" s="175" t="b">
        <f>IF(OR(AND(CNTR_ExistSubInstEntries,$E160=""),INDEX($AC:$AC,MATCH(EUconst_CessationRow&amp;$V160,$AA:$AA,0))&lt;=COLUMNS($Z159:AC159),SUMIFS(L:L,$P:$P,EUconst_SubAbsoluteReduction&amp;$V160)=0),
TRUE,
AND(CNTR_ExistSubInstEntries,$T160&gt;COLUMNS($Z159:AC159)) )</f>
        <v>1</v>
      </c>
      <c r="AD160" s="175" t="b">
        <f>IF(OR(AND(CNTR_ExistSubInstEntries,$E160=""),INDEX($AC:$AC,MATCH(EUconst_CessationRow&amp;$V160,$AA:$AA,0))&lt;=COLUMNS($Z159:AD159),SUMIFS(M:M,$P:$P,EUconst_SubAbsoluteReduction&amp;$V160)=0),
TRUE,
AND(CNTR_ExistSubInstEntries,$T160&gt;COLUMNS($Z159:AD159)) )</f>
        <v>1</v>
      </c>
      <c r="AE160" s="175" t="b">
        <f>IF(OR(AND(CNTR_ExistSubInstEntries,$E160=""),INDEX($AC:$AC,MATCH(EUconst_CessationRow&amp;$V160,$AA:$AA,0))&lt;=COLUMNS($Z159:AE159),SUMIFS(N:N,$P:$P,EUconst_SubAbsoluteReduction&amp;$V160)=0),
TRUE,
AND(CNTR_ExistSubInstEntries,$T160&gt;COLUMNS($Z159:AE159)) )</f>
        <v>1</v>
      </c>
    </row>
    <row r="161" spans="1:32" ht="12.75" customHeight="1" x14ac:dyDescent="0.2">
      <c r="A161" s="19"/>
      <c r="C161" s="161"/>
      <c r="D161" s="344">
        <v>5</v>
      </c>
      <c r="E161" s="1223"/>
      <c r="F161" s="1224"/>
      <c r="G161" s="1223"/>
      <c r="H161" s="1233"/>
      <c r="I161" s="426"/>
      <c r="J161" s="306"/>
      <c r="K161" s="306"/>
      <c r="L161" s="314"/>
      <c r="M161" s="306"/>
      <c r="N161" s="306"/>
      <c r="P161" s="288" t="str">
        <f>EUconst_SubMeasureImpact&amp;I121&amp;"_"&amp;D161</f>
        <v>SubMeasImp__5</v>
      </c>
      <c r="S161" s="419" t="str">
        <f ca="1">IFERROR(INDEX(E_MeasuresInvestMilestones!$S$22:$S$31,MATCH($E161,CNTR_ListExistMeasures,0)),"")</f>
        <v/>
      </c>
      <c r="T161" s="419" t="str">
        <f ca="1">IF(S161="","",MATCH(INDEX(E_MeasuresInvestMilestones!$E$22:$E$31,MATCH($S161,E_MeasuresInvestMilestones!$Q$22:$Q$31,0)),EUconst_Periods,0))</f>
        <v/>
      </c>
      <c r="V161" s="175" t="str">
        <f t="shared" si="130"/>
        <v/>
      </c>
      <c r="X161" s="175" t="b">
        <f>AND(I121&lt;&gt;"",$E161="")</f>
        <v>0</v>
      </c>
      <c r="Z161" s="175" t="b">
        <f>IF(OR(AND(CNTR_ExistSubInstEntries,$E161=""),INDEX($AC:$AC,MATCH(EUconst_CessationRow&amp;$V161,$AA:$AA,0))&lt;=COLUMNS($Z160:Z160),SUMIFS(I:I,$P:$P,EUconst_SubAbsoluteReduction&amp;$V161)=0),
TRUE,
AND(CNTR_ExistSubInstEntries,$T161&gt;COLUMNS($Z160:Z160)) )</f>
        <v>1</v>
      </c>
      <c r="AA161" s="175" t="b">
        <f>IF(OR(AND(CNTR_ExistSubInstEntries,$E161=""),INDEX($AC:$AC,MATCH(EUconst_CessationRow&amp;$V161,$AA:$AA,0))&lt;=COLUMNS($Z160:AA160),SUMIFS(J:J,$P:$P,EUconst_SubAbsoluteReduction&amp;$V161)=0),
TRUE,
AND(CNTR_ExistSubInstEntries,$T161&gt;COLUMNS($Z160:AA160)) )</f>
        <v>1</v>
      </c>
      <c r="AB161" s="175" t="b">
        <f>IF(OR(AND(CNTR_ExistSubInstEntries,$E161=""),INDEX($AC:$AC,MATCH(EUconst_CessationRow&amp;$V161,$AA:$AA,0))&lt;=COLUMNS($Z160:AB160),SUMIFS(K:K,$P:$P,EUconst_SubAbsoluteReduction&amp;$V161)=0),
TRUE,
AND(CNTR_ExistSubInstEntries,$T161&gt;COLUMNS($Z160:AB160)) )</f>
        <v>1</v>
      </c>
      <c r="AC161" s="175" t="b">
        <f>IF(OR(AND(CNTR_ExistSubInstEntries,$E161=""),INDEX($AC:$AC,MATCH(EUconst_CessationRow&amp;$V161,$AA:$AA,0))&lt;=COLUMNS($Z160:AC160),SUMIFS(L:L,$P:$P,EUconst_SubAbsoluteReduction&amp;$V161)=0),
TRUE,
AND(CNTR_ExistSubInstEntries,$T161&gt;COLUMNS($Z160:AC160)) )</f>
        <v>1</v>
      </c>
      <c r="AD161" s="175" t="b">
        <f>IF(OR(AND(CNTR_ExistSubInstEntries,$E161=""),INDEX($AC:$AC,MATCH(EUconst_CessationRow&amp;$V161,$AA:$AA,0))&lt;=COLUMNS($Z160:AD160),SUMIFS(M:M,$P:$P,EUconst_SubAbsoluteReduction&amp;$V161)=0),
TRUE,
AND(CNTR_ExistSubInstEntries,$T161&gt;COLUMNS($Z160:AD160)) )</f>
        <v>1</v>
      </c>
      <c r="AE161" s="175" t="b">
        <f>IF(OR(AND(CNTR_ExistSubInstEntries,$E161=""),INDEX($AC:$AC,MATCH(EUconst_CessationRow&amp;$V161,$AA:$AA,0))&lt;=COLUMNS($Z160:AE160),SUMIFS(N:N,$P:$P,EUconst_SubAbsoluteReduction&amp;$V161)=0),
TRUE,
AND(CNTR_ExistSubInstEntries,$T161&gt;COLUMNS($Z160:AE160)) )</f>
        <v>1</v>
      </c>
    </row>
    <row r="162" spans="1:32" ht="12.75" customHeight="1" x14ac:dyDescent="0.2">
      <c r="A162" s="19"/>
      <c r="C162" s="161"/>
      <c r="D162" s="344">
        <v>6</v>
      </c>
      <c r="E162" s="1223"/>
      <c r="F162" s="1224"/>
      <c r="G162" s="1223"/>
      <c r="H162" s="1233"/>
      <c r="I162" s="426"/>
      <c r="J162" s="306"/>
      <c r="K162" s="306"/>
      <c r="L162" s="314"/>
      <c r="M162" s="306"/>
      <c r="N162" s="306"/>
      <c r="P162" s="288" t="str">
        <f>EUconst_SubMeasureImpact&amp;I121&amp;"_"&amp;D162</f>
        <v>SubMeasImp__6</v>
      </c>
      <c r="S162" s="419" t="str">
        <f ca="1">IFERROR(INDEX(E_MeasuresInvestMilestones!$S$22:$S$31,MATCH($E162,CNTR_ListExistMeasures,0)),"")</f>
        <v/>
      </c>
      <c r="T162" s="419" t="str">
        <f ca="1">IF(S162="","",MATCH(INDEX(E_MeasuresInvestMilestones!$E$22:$E$31,MATCH($S162,E_MeasuresInvestMilestones!$Q$22:$Q$31,0)),EUconst_Periods,0))</f>
        <v/>
      </c>
      <c r="V162" s="175" t="str">
        <f t="shared" si="130"/>
        <v/>
      </c>
      <c r="X162" s="175" t="b">
        <f>AND(I121&lt;&gt;"",$E162="")</f>
        <v>0</v>
      </c>
      <c r="Z162" s="175" t="b">
        <f>IF(OR(AND(CNTR_ExistSubInstEntries,$E162=""),INDEX($AC:$AC,MATCH(EUconst_CessationRow&amp;$V162,$AA:$AA,0))&lt;=COLUMNS($Z161:Z161),SUMIFS(I:I,$P:$P,EUconst_SubAbsoluteReduction&amp;$V162)=0),
TRUE,
AND(CNTR_ExistSubInstEntries,$T162&gt;COLUMNS($Z161:Z161)) )</f>
        <v>1</v>
      </c>
      <c r="AA162" s="175" t="b">
        <f>IF(OR(AND(CNTR_ExistSubInstEntries,$E162=""),INDEX($AC:$AC,MATCH(EUconst_CessationRow&amp;$V162,$AA:$AA,0))&lt;=COLUMNS($Z161:AA161),SUMIFS(J:J,$P:$P,EUconst_SubAbsoluteReduction&amp;$V162)=0),
TRUE,
AND(CNTR_ExistSubInstEntries,$T162&gt;COLUMNS($Z161:AA161)) )</f>
        <v>1</v>
      </c>
      <c r="AB162" s="175" t="b">
        <f>IF(OR(AND(CNTR_ExistSubInstEntries,$E162=""),INDEX($AC:$AC,MATCH(EUconst_CessationRow&amp;$V162,$AA:$AA,0))&lt;=COLUMNS($Z161:AB161),SUMIFS(K:K,$P:$P,EUconst_SubAbsoluteReduction&amp;$V162)=0),
TRUE,
AND(CNTR_ExistSubInstEntries,$T162&gt;COLUMNS($Z161:AB161)) )</f>
        <v>1</v>
      </c>
      <c r="AC162" s="175" t="b">
        <f>IF(OR(AND(CNTR_ExistSubInstEntries,$E162=""),INDEX($AC:$AC,MATCH(EUconst_CessationRow&amp;$V162,$AA:$AA,0))&lt;=COLUMNS($Z161:AC161),SUMIFS(L:L,$P:$P,EUconst_SubAbsoluteReduction&amp;$V162)=0),
TRUE,
AND(CNTR_ExistSubInstEntries,$T162&gt;COLUMNS($Z161:AC161)) )</f>
        <v>1</v>
      </c>
      <c r="AD162" s="175" t="b">
        <f>IF(OR(AND(CNTR_ExistSubInstEntries,$E162=""),INDEX($AC:$AC,MATCH(EUconst_CessationRow&amp;$V162,$AA:$AA,0))&lt;=COLUMNS($Z161:AD161),SUMIFS(M:M,$P:$P,EUconst_SubAbsoluteReduction&amp;$V162)=0),
TRUE,
AND(CNTR_ExistSubInstEntries,$T162&gt;COLUMNS($Z161:AD161)) )</f>
        <v>1</v>
      </c>
      <c r="AE162" s="175" t="b">
        <f>IF(OR(AND(CNTR_ExistSubInstEntries,$E162=""),INDEX($AC:$AC,MATCH(EUconst_CessationRow&amp;$V162,$AA:$AA,0))&lt;=COLUMNS($Z161:AE161),SUMIFS(N:N,$P:$P,EUconst_SubAbsoluteReduction&amp;$V162)=0),
TRUE,
AND(CNTR_ExistSubInstEntries,$T162&gt;COLUMNS($Z161:AE161)) )</f>
        <v>1</v>
      </c>
    </row>
    <row r="163" spans="1:32" ht="12.75" customHeight="1" x14ac:dyDescent="0.2">
      <c r="A163" s="19"/>
      <c r="C163" s="193"/>
      <c r="D163" s="344">
        <v>7</v>
      </c>
      <c r="E163" s="1223"/>
      <c r="F163" s="1224"/>
      <c r="G163" s="1223"/>
      <c r="H163" s="1233"/>
      <c r="I163" s="426"/>
      <c r="J163" s="306"/>
      <c r="K163" s="306"/>
      <c r="L163" s="314"/>
      <c r="M163" s="306"/>
      <c r="N163" s="306"/>
      <c r="P163" s="288" t="str">
        <f>EUconst_SubMeasureImpact&amp;I121&amp;"_"&amp;D163</f>
        <v>SubMeasImp__7</v>
      </c>
      <c r="S163" s="419" t="str">
        <f ca="1">IFERROR(INDEX(E_MeasuresInvestMilestones!$S$22:$S$31,MATCH($E163,CNTR_ListExistMeasures,0)),"")</f>
        <v/>
      </c>
      <c r="T163" s="419" t="str">
        <f ca="1">IF(S163="","",MATCH(INDEX(E_MeasuresInvestMilestones!$E$22:$E$31,MATCH($S163,E_MeasuresInvestMilestones!$Q$22:$Q$31,0)),EUconst_Periods,0))</f>
        <v/>
      </c>
      <c r="V163" s="175" t="str">
        <f t="shared" si="130"/>
        <v/>
      </c>
      <c r="X163" s="175" t="b">
        <f>AND(I121&lt;&gt;"",$E163="")</f>
        <v>0</v>
      </c>
      <c r="Z163" s="175" t="b">
        <f>IF(OR(AND(CNTR_ExistSubInstEntries,$E163=""),INDEX($AC:$AC,MATCH(EUconst_CessationRow&amp;$V163,$AA:$AA,0))&lt;=COLUMNS($Z162:Z162),SUMIFS(I:I,$P:$P,EUconst_SubAbsoluteReduction&amp;$V163)=0),
TRUE,
AND(CNTR_ExistSubInstEntries,$T163&gt;COLUMNS($Z162:Z162)) )</f>
        <v>1</v>
      </c>
      <c r="AA163" s="175" t="b">
        <f>IF(OR(AND(CNTR_ExistSubInstEntries,$E163=""),INDEX($AC:$AC,MATCH(EUconst_CessationRow&amp;$V163,$AA:$AA,0))&lt;=COLUMNS($Z162:AA162),SUMIFS(J:J,$P:$P,EUconst_SubAbsoluteReduction&amp;$V163)=0),
TRUE,
AND(CNTR_ExistSubInstEntries,$T163&gt;COLUMNS($Z162:AA162)) )</f>
        <v>1</v>
      </c>
      <c r="AB163" s="175" t="b">
        <f>IF(OR(AND(CNTR_ExistSubInstEntries,$E163=""),INDEX($AC:$AC,MATCH(EUconst_CessationRow&amp;$V163,$AA:$AA,0))&lt;=COLUMNS($Z162:AB162),SUMIFS(K:K,$P:$P,EUconst_SubAbsoluteReduction&amp;$V163)=0),
TRUE,
AND(CNTR_ExistSubInstEntries,$T163&gt;COLUMNS($Z162:AB162)) )</f>
        <v>1</v>
      </c>
      <c r="AC163" s="175" t="b">
        <f>IF(OR(AND(CNTR_ExistSubInstEntries,$E163=""),INDEX($AC:$AC,MATCH(EUconst_CessationRow&amp;$V163,$AA:$AA,0))&lt;=COLUMNS($Z162:AC162),SUMIFS(L:L,$P:$P,EUconst_SubAbsoluteReduction&amp;$V163)=0),
TRUE,
AND(CNTR_ExistSubInstEntries,$T163&gt;COLUMNS($Z162:AC162)) )</f>
        <v>1</v>
      </c>
      <c r="AD163" s="175" t="b">
        <f>IF(OR(AND(CNTR_ExistSubInstEntries,$E163=""),INDEX($AC:$AC,MATCH(EUconst_CessationRow&amp;$V163,$AA:$AA,0))&lt;=COLUMNS($Z162:AD162),SUMIFS(M:M,$P:$P,EUconst_SubAbsoluteReduction&amp;$V163)=0),
TRUE,
AND(CNTR_ExistSubInstEntries,$T163&gt;COLUMNS($Z162:AD162)) )</f>
        <v>1</v>
      </c>
      <c r="AE163" s="175" t="b">
        <f>IF(OR(AND(CNTR_ExistSubInstEntries,$E163=""),INDEX($AC:$AC,MATCH(EUconst_CessationRow&amp;$V163,$AA:$AA,0))&lt;=COLUMNS($Z162:AE162),SUMIFS(N:N,$P:$P,EUconst_SubAbsoluteReduction&amp;$V163)=0),
TRUE,
AND(CNTR_ExistSubInstEntries,$T163&gt;COLUMNS($Z162:AE162)) )</f>
        <v>1</v>
      </c>
    </row>
    <row r="164" spans="1:32" ht="12.75" customHeight="1" x14ac:dyDescent="0.2">
      <c r="A164" s="19"/>
      <c r="C164" s="161"/>
      <c r="D164" s="344">
        <v>8</v>
      </c>
      <c r="E164" s="1223"/>
      <c r="F164" s="1224"/>
      <c r="G164" s="1223"/>
      <c r="H164" s="1233"/>
      <c r="I164" s="426"/>
      <c r="J164" s="306"/>
      <c r="K164" s="306"/>
      <c r="L164" s="314"/>
      <c r="M164" s="306"/>
      <c r="N164" s="306"/>
      <c r="P164" s="288" t="str">
        <f>EUconst_SubMeasureImpact&amp;I121&amp;"_"&amp;D164</f>
        <v>SubMeasImp__8</v>
      </c>
      <c r="S164" s="419" t="str">
        <f ca="1">IFERROR(INDEX(E_MeasuresInvestMilestones!$S$22:$S$31,MATCH($E164,CNTR_ListExistMeasures,0)),"")</f>
        <v/>
      </c>
      <c r="T164" s="419" t="str">
        <f ca="1">IF(S164="","",MATCH(INDEX(E_MeasuresInvestMilestones!$E$22:$E$31,MATCH($S164,E_MeasuresInvestMilestones!$Q$22:$Q$31,0)),EUconst_Periods,0))</f>
        <v/>
      </c>
      <c r="V164" s="175" t="str">
        <f t="shared" si="130"/>
        <v/>
      </c>
      <c r="X164" s="175" t="b">
        <f>AND(I121&lt;&gt;"",$E164="")</f>
        <v>0</v>
      </c>
      <c r="Z164" s="175" t="b">
        <f>IF(OR(AND(CNTR_ExistSubInstEntries,$E164=""),INDEX($AC:$AC,MATCH(EUconst_CessationRow&amp;$V164,$AA:$AA,0))&lt;=COLUMNS($Z163:Z163),SUMIFS(I:I,$P:$P,EUconst_SubAbsoluteReduction&amp;$V164)=0),
TRUE,
AND(CNTR_ExistSubInstEntries,$T164&gt;COLUMNS($Z163:Z163)) )</f>
        <v>1</v>
      </c>
      <c r="AA164" s="175" t="b">
        <f>IF(OR(AND(CNTR_ExistSubInstEntries,$E164=""),INDEX($AC:$AC,MATCH(EUconst_CessationRow&amp;$V164,$AA:$AA,0))&lt;=COLUMNS($Z163:AA163),SUMIFS(J:J,$P:$P,EUconst_SubAbsoluteReduction&amp;$V164)=0),
TRUE,
AND(CNTR_ExistSubInstEntries,$T164&gt;COLUMNS($Z163:AA163)) )</f>
        <v>1</v>
      </c>
      <c r="AB164" s="175" t="b">
        <f>IF(OR(AND(CNTR_ExistSubInstEntries,$E164=""),INDEX($AC:$AC,MATCH(EUconst_CessationRow&amp;$V164,$AA:$AA,0))&lt;=COLUMNS($Z163:AB163),SUMIFS(K:K,$P:$P,EUconst_SubAbsoluteReduction&amp;$V164)=0),
TRUE,
AND(CNTR_ExistSubInstEntries,$T164&gt;COLUMNS($Z163:AB163)) )</f>
        <v>1</v>
      </c>
      <c r="AC164" s="175" t="b">
        <f>IF(OR(AND(CNTR_ExistSubInstEntries,$E164=""),INDEX($AC:$AC,MATCH(EUconst_CessationRow&amp;$V164,$AA:$AA,0))&lt;=COLUMNS($Z163:AC163),SUMIFS(L:L,$P:$P,EUconst_SubAbsoluteReduction&amp;$V164)=0),
TRUE,
AND(CNTR_ExistSubInstEntries,$T164&gt;COLUMNS($Z163:AC163)) )</f>
        <v>1</v>
      </c>
      <c r="AD164" s="175" t="b">
        <f>IF(OR(AND(CNTR_ExistSubInstEntries,$E164=""),INDEX($AC:$AC,MATCH(EUconst_CessationRow&amp;$V164,$AA:$AA,0))&lt;=COLUMNS($Z163:AD163),SUMIFS(M:M,$P:$P,EUconst_SubAbsoluteReduction&amp;$V164)=0),
TRUE,
AND(CNTR_ExistSubInstEntries,$T164&gt;COLUMNS($Z163:AD163)) )</f>
        <v>1</v>
      </c>
      <c r="AE164" s="175" t="b">
        <f>IF(OR(AND(CNTR_ExistSubInstEntries,$E164=""),INDEX($AC:$AC,MATCH(EUconst_CessationRow&amp;$V164,$AA:$AA,0))&lt;=COLUMNS($Z163:AE163),SUMIFS(N:N,$P:$P,EUconst_SubAbsoluteReduction&amp;$V164)=0),
TRUE,
AND(CNTR_ExistSubInstEntries,$T164&gt;COLUMNS($Z163:AE163)) )</f>
        <v>1</v>
      </c>
    </row>
    <row r="165" spans="1:32" ht="12.75" customHeight="1" x14ac:dyDescent="0.2">
      <c r="A165" s="19"/>
      <c r="C165" s="161"/>
      <c r="D165" s="344">
        <v>9</v>
      </c>
      <c r="E165" s="1223"/>
      <c r="F165" s="1224"/>
      <c r="G165" s="1223"/>
      <c r="H165" s="1233"/>
      <c r="I165" s="426"/>
      <c r="J165" s="306"/>
      <c r="K165" s="306"/>
      <c r="L165" s="314"/>
      <c r="M165" s="306"/>
      <c r="N165" s="306"/>
      <c r="P165" s="288" t="str">
        <f>EUconst_SubMeasureImpact&amp;I121&amp;"_"&amp;D165</f>
        <v>SubMeasImp__9</v>
      </c>
      <c r="S165" s="419" t="str">
        <f ca="1">IFERROR(INDEX(E_MeasuresInvestMilestones!$S$22:$S$31,MATCH($E165,CNTR_ListExistMeasures,0)),"")</f>
        <v/>
      </c>
      <c r="T165" s="419" t="str">
        <f ca="1">IF(S165="","",MATCH(INDEX(E_MeasuresInvestMilestones!$E$22:$E$31,MATCH($S165,E_MeasuresInvestMilestones!$Q$22:$Q$31,0)),EUconst_Periods,0))</f>
        <v/>
      </c>
      <c r="V165" s="175" t="str">
        <f t="shared" si="130"/>
        <v/>
      </c>
      <c r="X165" s="175" t="b">
        <f>AND(I121&lt;&gt;"",$E165="")</f>
        <v>0</v>
      </c>
      <c r="Z165" s="175" t="b">
        <f>IF(OR(AND(CNTR_ExistSubInstEntries,$E165=""),INDEX($AC:$AC,MATCH(EUconst_CessationRow&amp;$V165,$AA:$AA,0))&lt;=COLUMNS($Z164:Z164),SUMIFS(I:I,$P:$P,EUconst_SubAbsoluteReduction&amp;$V165)=0),
TRUE,
AND(CNTR_ExistSubInstEntries,$T165&gt;COLUMNS($Z164:Z164)) )</f>
        <v>1</v>
      </c>
      <c r="AA165" s="175" t="b">
        <f>IF(OR(AND(CNTR_ExistSubInstEntries,$E165=""),INDEX($AC:$AC,MATCH(EUconst_CessationRow&amp;$V165,$AA:$AA,0))&lt;=COLUMNS($Z164:AA164),SUMIFS(J:J,$P:$P,EUconst_SubAbsoluteReduction&amp;$V165)=0),
TRUE,
AND(CNTR_ExistSubInstEntries,$T165&gt;COLUMNS($Z164:AA164)) )</f>
        <v>1</v>
      </c>
      <c r="AB165" s="175" t="b">
        <f>IF(OR(AND(CNTR_ExistSubInstEntries,$E165=""),INDEX($AC:$AC,MATCH(EUconst_CessationRow&amp;$V165,$AA:$AA,0))&lt;=COLUMNS($Z164:AB164),SUMIFS(K:K,$P:$P,EUconst_SubAbsoluteReduction&amp;$V165)=0),
TRUE,
AND(CNTR_ExistSubInstEntries,$T165&gt;COLUMNS($Z164:AB164)) )</f>
        <v>1</v>
      </c>
      <c r="AC165" s="175" t="b">
        <f>IF(OR(AND(CNTR_ExistSubInstEntries,$E165=""),INDEX($AC:$AC,MATCH(EUconst_CessationRow&amp;$V165,$AA:$AA,0))&lt;=COLUMNS($Z164:AC164),SUMIFS(L:L,$P:$P,EUconst_SubAbsoluteReduction&amp;$V165)=0),
TRUE,
AND(CNTR_ExistSubInstEntries,$T165&gt;COLUMNS($Z164:AC164)) )</f>
        <v>1</v>
      </c>
      <c r="AD165" s="175" t="b">
        <f>IF(OR(AND(CNTR_ExistSubInstEntries,$E165=""),INDEX($AC:$AC,MATCH(EUconst_CessationRow&amp;$V165,$AA:$AA,0))&lt;=COLUMNS($Z164:AD164),SUMIFS(M:M,$P:$P,EUconst_SubAbsoluteReduction&amp;$V165)=0),
TRUE,
AND(CNTR_ExistSubInstEntries,$T165&gt;COLUMNS($Z164:AD164)) )</f>
        <v>1</v>
      </c>
      <c r="AE165" s="175" t="b">
        <f>IF(OR(AND(CNTR_ExistSubInstEntries,$E165=""),INDEX($AC:$AC,MATCH(EUconst_CessationRow&amp;$V165,$AA:$AA,0))&lt;=COLUMNS($Z164:AE164),SUMIFS(N:N,$P:$P,EUconst_SubAbsoluteReduction&amp;$V165)=0),
TRUE,
AND(CNTR_ExistSubInstEntries,$T165&gt;COLUMNS($Z164:AE164)) )</f>
        <v>1</v>
      </c>
    </row>
    <row r="166" spans="1:32" ht="12.75" customHeight="1" x14ac:dyDescent="0.2">
      <c r="A166" s="19"/>
      <c r="C166" s="161"/>
      <c r="D166" s="344">
        <v>10</v>
      </c>
      <c r="E166" s="1229"/>
      <c r="F166" s="1230"/>
      <c r="G166" s="1229"/>
      <c r="H166" s="1234"/>
      <c r="I166" s="427"/>
      <c r="J166" s="307"/>
      <c r="K166" s="307"/>
      <c r="L166" s="315"/>
      <c r="M166" s="307"/>
      <c r="N166" s="307"/>
      <c r="P166" s="288" t="str">
        <f>EUconst_SubMeasureImpact&amp;I121&amp;"_"&amp;D166</f>
        <v>SubMeasImp__10</v>
      </c>
      <c r="S166" s="419" t="str">
        <f ca="1">IFERROR(INDEX(E_MeasuresInvestMilestones!$S$22:$S$31,MATCH($E166,CNTR_ListExistMeasures,0)),"")</f>
        <v/>
      </c>
      <c r="T166" s="419" t="str">
        <f ca="1">IF(S166="","",MATCH(INDEX(E_MeasuresInvestMilestones!$E$22:$E$31,MATCH($S166,E_MeasuresInvestMilestones!$Q$22:$Q$31,0)),EUconst_Periods,0))</f>
        <v/>
      </c>
      <c r="V166" s="175" t="str">
        <f t="shared" si="130"/>
        <v/>
      </c>
      <c r="X166" s="175" t="b">
        <f>AND(I121&lt;&gt;"",$E166="")</f>
        <v>0</v>
      </c>
      <c r="Z166" s="175" t="b">
        <f>IF(OR(AND(CNTR_ExistSubInstEntries,$E166=""),INDEX($AC:$AC,MATCH(EUconst_CessationRow&amp;$V166,$AA:$AA,0))&lt;=COLUMNS($Z165:Z165),SUMIFS(I:I,$P:$P,EUconst_SubAbsoluteReduction&amp;$V166)=0),
TRUE,
AND(CNTR_ExistSubInstEntries,$T166&gt;COLUMNS($Z165:Z165)) )</f>
        <v>1</v>
      </c>
      <c r="AA166" s="175" t="b">
        <f>IF(OR(AND(CNTR_ExistSubInstEntries,$E166=""),INDEX($AC:$AC,MATCH(EUconst_CessationRow&amp;$V166,$AA:$AA,0))&lt;=COLUMNS($Z165:AA165),SUMIFS(J:J,$P:$P,EUconst_SubAbsoluteReduction&amp;$V166)=0),
TRUE,
AND(CNTR_ExistSubInstEntries,$T166&gt;COLUMNS($Z165:AA165)) )</f>
        <v>1</v>
      </c>
      <c r="AB166" s="175" t="b">
        <f>IF(OR(AND(CNTR_ExistSubInstEntries,$E166=""),INDEX($AC:$AC,MATCH(EUconst_CessationRow&amp;$V166,$AA:$AA,0))&lt;=COLUMNS($Z165:AB165),SUMIFS(K:K,$P:$P,EUconst_SubAbsoluteReduction&amp;$V166)=0),
TRUE,
AND(CNTR_ExistSubInstEntries,$T166&gt;COLUMNS($Z165:AB165)) )</f>
        <v>1</v>
      </c>
      <c r="AC166" s="175" t="b">
        <f>IF(OR(AND(CNTR_ExistSubInstEntries,$E166=""),INDEX($AC:$AC,MATCH(EUconst_CessationRow&amp;$V166,$AA:$AA,0))&lt;=COLUMNS($Z165:AC165),SUMIFS(L:L,$P:$P,EUconst_SubAbsoluteReduction&amp;$V166)=0),
TRUE,
AND(CNTR_ExistSubInstEntries,$T166&gt;COLUMNS($Z165:AC165)) )</f>
        <v>1</v>
      </c>
      <c r="AD166" s="175" t="b">
        <f>IF(OR(AND(CNTR_ExistSubInstEntries,$E166=""),INDEX($AC:$AC,MATCH(EUconst_CessationRow&amp;$V166,$AA:$AA,0))&lt;=COLUMNS($Z165:AD165),SUMIFS(M:M,$P:$P,EUconst_SubAbsoluteReduction&amp;$V166)=0),
TRUE,
AND(CNTR_ExistSubInstEntries,$T166&gt;COLUMNS($Z165:AD165)) )</f>
        <v>1</v>
      </c>
      <c r="AE166" s="175" t="b">
        <f>IF(OR(AND(CNTR_ExistSubInstEntries,$E166=""),INDEX($AC:$AC,MATCH(EUconst_CessationRow&amp;$V166,$AA:$AA,0))&lt;=COLUMNS($Z165:AE165),SUMIFS(N:N,$P:$P,EUconst_SubAbsoluteReduction&amp;$V166)=0),
TRUE,
AND(CNTR_ExistSubInstEntries,$T166&gt;COLUMNS($Z165:AE165)) )</f>
        <v>1</v>
      </c>
    </row>
    <row r="167" spans="1:32" ht="12.75" customHeight="1" x14ac:dyDescent="0.2">
      <c r="A167" s="19"/>
      <c r="C167" s="161"/>
      <c r="D167" s="345" t="s">
        <v>119</v>
      </c>
      <c r="E167" s="1231" t="str">
        <f>Translations!$B$289</f>
        <v>Намаление в сравнение с изходното ниво (100% = стойности под i.)</v>
      </c>
      <c r="F167" s="1231"/>
      <c r="G167" s="1231"/>
      <c r="H167" s="1232"/>
      <c r="I167" s="428" t="str">
        <f>IF(AND(ISNUMBER(I152),COUNT(I157:I166)&gt;0),SUM(I157:I166)*I152,"")</f>
        <v/>
      </c>
      <c r="J167" s="380" t="str">
        <f t="shared" ref="J167" si="131">IF(AND(ISNUMBER(J152),COUNT(J157:J166)&gt;0),SUM(J157:J166)*J152,"")</f>
        <v/>
      </c>
      <c r="K167" s="380" t="str">
        <f>IF(AND(ISNUMBER(K152),COUNT(K157:K166)&gt;0),SUM(K157:K166)*K152,"")</f>
        <v/>
      </c>
      <c r="L167" s="380" t="str">
        <f t="shared" ref="L167:N167" si="132">IF(AND(ISNUMBER(L152),COUNT(L157:L166)&gt;0),SUM(L157:L166)*L152,"")</f>
        <v/>
      </c>
      <c r="M167" s="380" t="str">
        <f t="shared" si="132"/>
        <v/>
      </c>
      <c r="N167" s="380" t="str">
        <f t="shared" si="132"/>
        <v/>
      </c>
      <c r="P167" s="252"/>
      <c r="V167" s="369"/>
      <c r="X167" s="369"/>
    </row>
    <row r="168" spans="1:32" ht="12.75" customHeight="1" x14ac:dyDescent="0.2">
      <c r="A168" s="19"/>
      <c r="C168" s="161"/>
      <c r="D168" s="345" t="s">
        <v>120</v>
      </c>
      <c r="E168" s="1225" t="str">
        <f>Translations!$B$290</f>
        <v>Проверка на съответствието (= iii. / i.)</v>
      </c>
      <c r="F168" s="1225"/>
      <c r="G168" s="1225"/>
      <c r="H168" s="1226"/>
      <c r="I168" s="429" t="str">
        <f t="shared" ref="I168:N168" si="133">IF(COUNT(I157:I166)&gt;0,SUM(I157:I166),"")</f>
        <v/>
      </c>
      <c r="J168" s="381" t="str">
        <f t="shared" si="133"/>
        <v/>
      </c>
      <c r="K168" s="381" t="str">
        <f t="shared" si="133"/>
        <v/>
      </c>
      <c r="L168" s="381" t="str">
        <f t="shared" si="133"/>
        <v/>
      </c>
      <c r="M168" s="381" t="str">
        <f t="shared" si="133"/>
        <v/>
      </c>
      <c r="N168" s="381" t="str">
        <f t="shared" si="133"/>
        <v/>
      </c>
      <c r="P168" s="252"/>
      <c r="S168" s="316"/>
      <c r="T168" s="316"/>
      <c r="U168" s="316"/>
      <c r="V168" s="316"/>
    </row>
    <row r="169" spans="1:32" ht="12.75" customHeight="1" x14ac:dyDescent="0.2">
      <c r="A169" s="19"/>
      <c r="C169" s="161"/>
      <c r="D169" s="345" t="s">
        <v>121</v>
      </c>
      <c r="E169" s="1227" t="str">
        <f>Translations!$B$291</f>
        <v>Проверка на последователността (съобщение за грешка)</v>
      </c>
      <c r="F169" s="1228"/>
      <c r="G169" s="1228"/>
      <c r="H169" s="1228"/>
      <c r="I169" s="518" t="str">
        <f t="shared" ref="I169:N169" si="134">IF($I121="","",IF(OR(OR(AND(I129&lt;&gt;0,I137=EUconst_Cessation),AND(I129="",OR(I137&lt;&gt;EUconst_Cessation),I137&lt;&gt;"")),OR(AND(I168="",I129&lt;&gt;"",I129&lt;&gt;$G129),AND(I168&lt;&gt;"",OR(I137=EUconst_Cessation,I129="",I129=$G129))),AND(I129&lt;&gt;"",I129&lt;&gt;$G129,IFERROR(ROUND(I168,2),1)&lt;&gt;1)),EUconst_Inconsistent,""))</f>
        <v/>
      </c>
      <c r="J169" s="519" t="str">
        <f t="shared" si="134"/>
        <v/>
      </c>
      <c r="K169" s="519" t="str">
        <f t="shared" si="134"/>
        <v/>
      </c>
      <c r="L169" s="519" t="str">
        <f t="shared" si="134"/>
        <v/>
      </c>
      <c r="M169" s="519" t="str">
        <f t="shared" si="134"/>
        <v/>
      </c>
      <c r="N169" s="519" t="str">
        <f t="shared" si="134"/>
        <v/>
      </c>
      <c r="P169" s="252"/>
    </row>
    <row r="170" spans="1:32" ht="5.0999999999999996" customHeight="1" x14ac:dyDescent="0.2">
      <c r="A170" s="19"/>
      <c r="B170" s="165"/>
      <c r="C170" s="161"/>
      <c r="D170" s="325"/>
      <c r="I170" s="136"/>
      <c r="J170" s="136"/>
      <c r="K170" s="136"/>
      <c r="L170" s="136"/>
      <c r="M170" s="136"/>
      <c r="N170" s="282"/>
      <c r="P170" s="252"/>
    </row>
    <row r="171" spans="1:32" ht="12.75" customHeight="1" x14ac:dyDescent="0.2">
      <c r="C171" s="161"/>
      <c r="D171" s="360" t="s">
        <v>116</v>
      </c>
      <c r="E171" s="1235" t="str">
        <f>Translations!$B$292</f>
        <v>Други коментари</v>
      </c>
      <c r="F171" s="1235"/>
      <c r="G171" s="1235"/>
      <c r="H171" s="1235"/>
      <c r="I171" s="1235"/>
      <c r="J171" s="1235"/>
      <c r="K171" s="1235"/>
      <c r="L171" s="1235"/>
      <c r="M171" s="1235"/>
      <c r="N171" s="1236"/>
      <c r="P171" s="134"/>
      <c r="Q171" s="134"/>
      <c r="R171" s="134"/>
      <c r="S171" s="268"/>
    </row>
    <row r="172" spans="1:32" ht="38.85" customHeight="1" x14ac:dyDescent="0.2">
      <c r="A172" s="19"/>
      <c r="B172" s="165"/>
      <c r="C172" s="161"/>
      <c r="D172" s="325"/>
      <c r="E172" s="1220"/>
      <c r="F172" s="1221"/>
      <c r="G172" s="1221"/>
      <c r="H172" s="1221"/>
      <c r="I172" s="1221"/>
      <c r="J172" s="1221"/>
      <c r="K172" s="1221"/>
      <c r="L172" s="1221"/>
      <c r="M172" s="1221"/>
      <c r="N172" s="1222"/>
      <c r="P172" s="252"/>
    </row>
    <row r="173" spans="1:32" ht="12.75" customHeight="1" x14ac:dyDescent="0.2">
      <c r="A173" s="19"/>
      <c r="B173" s="165"/>
      <c r="C173" s="650"/>
      <c r="D173" s="651"/>
      <c r="E173" s="652"/>
      <c r="F173" s="652"/>
      <c r="G173" s="652"/>
      <c r="H173" s="652"/>
      <c r="I173" s="652"/>
      <c r="J173" s="652"/>
      <c r="K173" s="652"/>
      <c r="L173" s="652"/>
      <c r="M173" s="652"/>
      <c r="N173" s="653"/>
    </row>
    <row r="174" spans="1:32" ht="12.75" customHeight="1" thickBot="1" x14ac:dyDescent="0.25">
      <c r="A174" s="19"/>
      <c r="B174" s="165"/>
      <c r="E174" s="432"/>
      <c r="F174" s="644"/>
      <c r="G174" s="644"/>
      <c r="H174" s="644"/>
      <c r="I174" s="644"/>
      <c r="J174" s="644"/>
      <c r="K174" s="644"/>
      <c r="L174" s="644"/>
      <c r="M174" s="644"/>
      <c r="N174" s="644"/>
    </row>
    <row r="175" spans="1:32" ht="12.75" customHeight="1" thickBot="1" x14ac:dyDescent="0.3">
      <c r="A175" s="19"/>
      <c r="B175" s="165"/>
      <c r="C175" s="433"/>
      <c r="D175" s="433"/>
      <c r="E175" s="433"/>
      <c r="F175" s="433"/>
      <c r="G175" s="433"/>
      <c r="H175" s="433"/>
      <c r="I175" s="433"/>
      <c r="J175" s="433"/>
      <c r="K175" s="433"/>
      <c r="L175" s="433"/>
      <c r="M175" s="433"/>
      <c r="N175" s="433"/>
      <c r="P175" s="276"/>
      <c r="Q175" s="134"/>
      <c r="R175" s="134"/>
      <c r="S175" s="268"/>
    </row>
    <row r="176" spans="1:32" s="370" customFormat="1" ht="18" customHeight="1" thickBot="1" x14ac:dyDescent="0.25">
      <c r="A176" s="399">
        <f>C176</f>
        <v>4</v>
      </c>
      <c r="B176" s="120"/>
      <c r="C176" s="421">
        <f>C121+1</f>
        <v>4</v>
      </c>
      <c r="D176" s="1260" t="str">
        <f>Translations!$B$262</f>
        <v>Подинсталация с еталон за продукт:</v>
      </c>
      <c r="E176" s="1261"/>
      <c r="F176" s="1261"/>
      <c r="G176" s="1261"/>
      <c r="H176" s="1262"/>
      <c r="I176" s="1263" t="str">
        <f>IF(INDEX(CNTR_SubInstListIsProdBM,$C176),INDEX(CNTR_SubInstListNames,$C176),"")</f>
        <v/>
      </c>
      <c r="J176" s="1264"/>
      <c r="K176" s="1264"/>
      <c r="L176" s="1264"/>
      <c r="M176" s="1264"/>
      <c r="N176" s="1265"/>
      <c r="O176" s="120"/>
      <c r="P176" s="287" t="str">
        <f>IF(CNTR_ExistSubInstEntries,IF(I176&lt;&gt;"","BM: " &amp; I176,""),"BM: " &amp; C176)</f>
        <v>BM: 4</v>
      </c>
      <c r="Q176" s="166"/>
      <c r="R176" s="166"/>
      <c r="S176" s="166"/>
      <c r="T176" s="166"/>
      <c r="U176" s="166"/>
      <c r="V176" s="166"/>
      <c r="W176" s="166"/>
      <c r="X176" s="287" t="str">
        <f>EUconst_StartRow&amp;I176</f>
        <v>Start_</v>
      </c>
      <c r="Y176" s="409" t="str">
        <f>IF($I176="","",INDEX(C_InstallationDescription!$V:$V,MATCH($X176,C_InstallationDescription!$P:$P,0)))</f>
        <v/>
      </c>
      <c r="Z176" s="409" t="str">
        <f>IF($I176="","",IF(Y176=INDEX(EUconst_SubinstallationStart,1),1,IF(Y176=INDEX(EUconst_SubinstallationStart,2),2,MATCH(Y176,EUconst_Periods,0))))</f>
        <v/>
      </c>
      <c r="AA176" s="287" t="str">
        <f>EUconst_CessationRow&amp;I176</f>
        <v>Cessation_</v>
      </c>
      <c r="AB176" s="409" t="str">
        <f>IF($I176="","",INDEX(C_InstallationDescription!$W:$W,MATCH($AA176,C_InstallationDescription!$Q:$Q,0)))</f>
        <v/>
      </c>
      <c r="AC176" s="409" t="str">
        <f>IF(OR(I176="",AB176=""),"",IF(AB176=INDEX(EUconst_SubinstallationCessation,1),10,IF(AB176=INDEX(EUconst_SubinstallationCessation,2),1,MATCH(AB176,EUconst_Periods,0))))</f>
        <v/>
      </c>
      <c r="AD176" s="169"/>
      <c r="AE176" s="554" t="b">
        <f>AND(CNTR_ExistSubInstEntries,I176="")</f>
        <v>0</v>
      </c>
      <c r="AF176" s="169"/>
    </row>
    <row r="177" spans="1:31" ht="12.75" customHeight="1" x14ac:dyDescent="0.2">
      <c r="C177" s="420"/>
      <c r="D177" s="644"/>
      <c r="E177" s="1216" t="str">
        <f>Translations!$B$263</f>
        <v>Името на подинсталацията на продуктовия еталон се показва автоматично въз основа на въведените данни в лист "C_InstallationDescription".</v>
      </c>
      <c r="F177" s="1217"/>
      <c r="G177" s="1217"/>
      <c r="H177" s="1217"/>
      <c r="I177" s="1217"/>
      <c r="J177" s="1217"/>
      <c r="K177" s="1217"/>
      <c r="L177" s="1217"/>
      <c r="M177" s="1217"/>
      <c r="N177" s="1218"/>
      <c r="P177" s="134"/>
      <c r="Q177" s="134"/>
      <c r="R177" s="134"/>
      <c r="S177" s="268"/>
    </row>
    <row r="178" spans="1:31" ht="5.0999999999999996" customHeight="1" x14ac:dyDescent="0.2">
      <c r="C178" s="161"/>
      <c r="N178" s="162"/>
      <c r="P178" s="276"/>
      <c r="Q178" s="134"/>
      <c r="R178" s="272"/>
      <c r="S178" s="268"/>
    </row>
    <row r="179" spans="1:31" ht="12.75" customHeight="1" x14ac:dyDescent="0.2">
      <c r="C179" s="161"/>
      <c r="D179" s="360" t="s">
        <v>114</v>
      </c>
      <c r="E179" s="18" t="str">
        <f>Translations!$B$264</f>
        <v>Специфични цели за емисиите</v>
      </c>
      <c r="F179" s="326"/>
      <c r="G179" s="326"/>
      <c r="H179" s="326"/>
      <c r="I179" s="326"/>
      <c r="J179" s="326"/>
      <c r="K179" s="326"/>
      <c r="L179" s="326"/>
      <c r="M179" s="326"/>
      <c r="N179" s="327"/>
      <c r="P179" s="275"/>
      <c r="Q179" s="275"/>
      <c r="R179" s="134"/>
      <c r="S179" s="268"/>
      <c r="Y179" s="559" t="str">
        <f>Translations!$B$265</f>
        <v>Периоди</v>
      </c>
      <c r="Z179" s="560">
        <v>1</v>
      </c>
      <c r="AA179" s="409">
        <v>2</v>
      </c>
      <c r="AB179" s="409">
        <v>3</v>
      </c>
      <c r="AC179" s="409">
        <v>4</v>
      </c>
      <c r="AD179" s="409">
        <v>5</v>
      </c>
      <c r="AE179" s="409">
        <v>6</v>
      </c>
    </row>
    <row r="180" spans="1:31" ht="25.5" customHeight="1" x14ac:dyDescent="0.2">
      <c r="C180" s="161"/>
      <c r="D180" s="18"/>
      <c r="E18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180" s="1242"/>
      <c r="G180" s="1242"/>
      <c r="H180" s="1242"/>
      <c r="I180" s="1242"/>
      <c r="J180" s="1242"/>
      <c r="K180" s="1242"/>
      <c r="L180" s="1242"/>
      <c r="M180" s="1242"/>
      <c r="N180" s="1243"/>
      <c r="P180" s="275"/>
      <c r="Q180" s="275"/>
      <c r="R180" s="134"/>
      <c r="S180" s="268"/>
    </row>
    <row r="181" spans="1:31" ht="12.75" customHeight="1" x14ac:dyDescent="0.2">
      <c r="C181" s="161"/>
      <c r="D181" s="18"/>
      <c r="E181" s="1244" t="str">
        <f>Translations!$B$267</f>
        <v>Базовата линия се изчислява автоматично въз основа на въведените исторически емисии в лист D_HistoricalEmissions.</v>
      </c>
      <c r="F181" s="1244"/>
      <c r="G181" s="1244"/>
      <c r="H181" s="1244"/>
      <c r="I181" s="1244"/>
      <c r="J181" s="1244"/>
      <c r="K181" s="1244"/>
      <c r="L181" s="1244"/>
      <c r="M181" s="1244"/>
      <c r="N181" s="1245"/>
    </row>
    <row r="182" spans="1:31" ht="5.0999999999999996" customHeight="1" x14ac:dyDescent="0.2">
      <c r="C182" s="161"/>
      <c r="D182" s="1005"/>
      <c r="E182" s="1005"/>
      <c r="F182" s="1005"/>
      <c r="G182" s="1005"/>
      <c r="H182" s="1005"/>
      <c r="I182" s="1005"/>
      <c r="J182" s="1005"/>
      <c r="K182" s="1005"/>
      <c r="L182" s="1005"/>
      <c r="M182" s="1005"/>
      <c r="N182" s="1219"/>
    </row>
    <row r="183" spans="1:31" ht="12.75" customHeight="1" x14ac:dyDescent="0.2">
      <c r="A183" s="19"/>
      <c r="B183" s="165"/>
      <c r="C183" s="161"/>
      <c r="D183" s="325"/>
      <c r="F183" s="324"/>
      <c r="G183" s="304" t="str">
        <f>Translations!$B$169</f>
        <v>Базова линия</v>
      </c>
      <c r="H183" s="422" t="str">
        <f xml:space="preserve"> EUconst_Unit</f>
        <v>Единица</v>
      </c>
      <c r="I183" s="424">
        <f t="shared" ref="I183" si="135">INDEX(EUconst_EndOfPeriods,Z179)</f>
        <v>2025</v>
      </c>
      <c r="J183" s="302">
        <f t="shared" ref="J183" si="136">INDEX(EUconst_EndOfPeriods,AA179)</f>
        <v>2030</v>
      </c>
      <c r="K183" s="302">
        <f t="shared" ref="K183" si="137">INDEX(EUconst_EndOfPeriods,AB179)</f>
        <v>2035</v>
      </c>
      <c r="L183" s="302">
        <f t="shared" ref="L183" si="138">INDEX(EUconst_EndOfPeriods,AC179)</f>
        <v>2040</v>
      </c>
      <c r="M183" s="302">
        <f t="shared" ref="M183" si="139">INDEX(EUconst_EndOfPeriods,AD179)</f>
        <v>2045</v>
      </c>
      <c r="N183" s="302">
        <f t="shared" ref="N183" si="140">INDEX(EUconst_EndOfPeriods,AE179)</f>
        <v>2050</v>
      </c>
      <c r="W183" s="166" t="s">
        <v>736</v>
      </c>
      <c r="Z183" s="205">
        <f t="shared" ref="Z183" si="141">I183</f>
        <v>2025</v>
      </c>
      <c r="AA183" s="205">
        <f t="shared" ref="AA183" si="142">J183</f>
        <v>2030</v>
      </c>
      <c r="AB183" s="205">
        <f t="shared" ref="AB183" si="143">K183</f>
        <v>2035</v>
      </c>
      <c r="AC183" s="205">
        <f t="shared" ref="AC183" si="144">L183</f>
        <v>2040</v>
      </c>
      <c r="AD183" s="205">
        <f t="shared" ref="AD183" si="145">M183</f>
        <v>2045</v>
      </c>
      <c r="AE183" s="205">
        <f t="shared" ref="AE183" si="146">N183</f>
        <v>2050</v>
      </c>
    </row>
    <row r="184" spans="1:31" ht="12.75" customHeight="1" x14ac:dyDescent="0.2">
      <c r="A184" s="19"/>
      <c r="B184" s="165"/>
      <c r="C184" s="161"/>
      <c r="D184" s="1237" t="s">
        <v>117</v>
      </c>
      <c r="E184" s="1238" t="str">
        <f>Translations!$B$264</f>
        <v>Специфични цели за емисиите</v>
      </c>
      <c r="F184" s="1239"/>
      <c r="G184" s="1272" t="str">
        <f>IF($I176="","",INDEX(D_HistoricalEmissions!$T:$T,MATCH(EUconst_HistorialEmissions&amp;$I176,D_HistoricalEmissions!$P:$P,0)))</f>
        <v/>
      </c>
      <c r="H184" s="1270" t="str">
        <f>IFERROR((INDEX(EUconst_BMlistUnitHE,MATCH(I176,EUconst_BMlistNames,0))),"")</f>
        <v/>
      </c>
      <c r="I184" s="430"/>
      <c r="J184" s="364"/>
      <c r="K184" s="364"/>
      <c r="L184" s="364"/>
      <c r="M184" s="364"/>
      <c r="N184" s="364"/>
      <c r="P184" s="312" t="str">
        <f>EUConst_Target&amp;I176</f>
        <v>Target_</v>
      </c>
      <c r="W184" s="175" t="str">
        <f>I176</f>
        <v/>
      </c>
      <c r="Y184" s="166" t="s">
        <v>838</v>
      </c>
      <c r="Z184" s="205" t="b">
        <f>AND(CNTR_ExistSubInstEntries,OR($W184="",INDEX($Z:$Z,MATCH(EUconst_StartRow&amp;$W184,$X:$X,0))&gt;COLUMNS($Z183:Z183),INDEX($AC:$AC,MATCH(EUconst_CessationRow&amp;$W184,$AA:$AA,0))&lt;=COLUMNS($Z183:Z183)))</f>
        <v>0</v>
      </c>
      <c r="AA184" s="205" t="b">
        <f>AND(CNTR_ExistSubInstEntries,OR($W184="",INDEX($Z:$Z,MATCH(EUconst_StartRow&amp;$W184,$X:$X,0))&gt;COLUMNS($Z183:AA183),INDEX($AC:$AC,MATCH(EUconst_CessationRow&amp;$W184,$AA:$AA,0))&lt;=COLUMNS($Z183:AA183)))</f>
        <v>0</v>
      </c>
      <c r="AB184" s="205" t="b">
        <f>AND(CNTR_ExistSubInstEntries,OR($W184="",INDEX($Z:$Z,MATCH(EUconst_StartRow&amp;$W184,$X:$X,0))&gt;COLUMNS($Z183:AB183),INDEX($AC:$AC,MATCH(EUconst_CessationRow&amp;$W184,$AA:$AA,0))&lt;=COLUMNS($Z183:AB183)))</f>
        <v>0</v>
      </c>
      <c r="AC184" s="205" t="b">
        <f>AND(CNTR_ExistSubInstEntries,OR($W184="",INDEX($Z:$Z,MATCH(EUconst_StartRow&amp;$W184,$X:$X,0))&gt;COLUMNS($Z183:AC183),INDEX($AC:$AC,MATCH(EUconst_CessationRow&amp;$W184,$AA:$AA,0))&lt;=COLUMNS($Z183:AC183)))</f>
        <v>0</v>
      </c>
      <c r="AD184" s="205" t="b">
        <f>AND(CNTR_ExistSubInstEntries,OR($W184="",INDEX($Z:$Z,MATCH(EUconst_StartRow&amp;$W184,$X:$X,0))&gt;COLUMNS($Z183:AD183),INDEX($AC:$AC,MATCH(EUconst_CessationRow&amp;$W184,$AA:$AA,0))&lt;=COLUMNS($Z183:AD183)))</f>
        <v>0</v>
      </c>
      <c r="AE184" s="205" t="b">
        <f>AND(CNTR_ExistSubInstEntries,OR($W184="",INDEX($Z:$Z,MATCH(EUconst_StartRow&amp;$W184,$X:$X,0))&gt;COLUMNS($Z183:AE183),INDEX($AC:$AC,MATCH(EUconst_CessationRow&amp;$W184,$AA:$AA,0))&lt;=COLUMNS($Z183:AE183)))</f>
        <v>0</v>
      </c>
    </row>
    <row r="185" spans="1:31" ht="9.9499999999999993" customHeight="1" x14ac:dyDescent="0.2">
      <c r="A185" s="19"/>
      <c r="B185" s="165"/>
      <c r="C185" s="161"/>
      <c r="D185" s="1237"/>
      <c r="E185" s="1240"/>
      <c r="F185" s="1241"/>
      <c r="G185" s="1273"/>
      <c r="H185" s="1271"/>
      <c r="I185" s="555" t="str">
        <f>IF(OR($G184="",$G184=0),"",REPT("|",SUM(I184)/$G184*28))</f>
        <v/>
      </c>
      <c r="J185" s="556" t="str">
        <f t="shared" ref="J185:N185" si="147">IF(OR($G184="",$G184=0),"",REPT("|",SUM(J184)/$G184*28))</f>
        <v/>
      </c>
      <c r="K185" s="556" t="str">
        <f t="shared" si="147"/>
        <v/>
      </c>
      <c r="L185" s="556" t="str">
        <f t="shared" si="147"/>
        <v/>
      </c>
      <c r="M185" s="556" t="str">
        <f t="shared" si="147"/>
        <v/>
      </c>
      <c r="N185" s="556" t="str">
        <f t="shared" si="147"/>
        <v/>
      </c>
      <c r="P185" s="284"/>
      <c r="Q185" s="134"/>
      <c r="R185" s="134"/>
      <c r="S185" s="362"/>
      <c r="W185" s="175" t="str">
        <f>W184</f>
        <v/>
      </c>
      <c r="Z185" s="457" t="b">
        <f>AND(CNTR_ExistSubInstEntries,OR($W185="",INDEX($Z:$Z,MATCH(EUconst_StartRow&amp;$W185,$X:$X,0))&gt;COLUMNS($Z184:Z184),INDEX($AC:$AC,MATCH(EUconst_CessationRow&amp;$W185,$AA:$AA,0))&lt;=COLUMNS($Z184:Z184)))</f>
        <v>0</v>
      </c>
      <c r="AA185" s="457" t="b">
        <f>AND(CNTR_ExistSubInstEntries,OR($W185="",INDEX($Z:$Z,MATCH(EUconst_StartRow&amp;$W185,$X:$X,0))&gt;COLUMNS($Z184:AA184),INDEX($AC:$AC,MATCH(EUconst_CessationRow&amp;$W185,$AA:$AA,0))&lt;=COLUMNS($Z184:AA184)))</f>
        <v>0</v>
      </c>
      <c r="AB185" s="457" t="b">
        <f>AND(CNTR_ExistSubInstEntries,OR($W185="",INDEX($Z:$Z,MATCH(EUconst_StartRow&amp;$W185,$X:$X,0))&gt;COLUMNS($Z184:AB184),INDEX($AC:$AC,MATCH(EUconst_CessationRow&amp;$W185,$AA:$AA,0))&lt;=COLUMNS($Z184:AB184)))</f>
        <v>0</v>
      </c>
      <c r="AC185" s="457" t="b">
        <f>AND(CNTR_ExistSubInstEntries,OR($W185="",INDEX($Z:$Z,MATCH(EUconst_StartRow&amp;$W185,$X:$X,0))&gt;COLUMNS($Z184:AC184),INDEX($AC:$AC,MATCH(EUconst_CessationRow&amp;$W185,$AA:$AA,0))&lt;=COLUMNS($Z184:AC184)))</f>
        <v>0</v>
      </c>
      <c r="AD185" s="457" t="b">
        <f>AND(CNTR_ExistSubInstEntries,OR($W185="",INDEX($Z:$Z,MATCH(EUconst_StartRow&amp;$W185,$X:$X,0))&gt;COLUMNS($Z184:AD184),INDEX($AC:$AC,MATCH(EUconst_CessationRow&amp;$W185,$AA:$AA,0))&lt;=COLUMNS($Z184:AD184)))</f>
        <v>0</v>
      </c>
      <c r="AE185" s="457" t="b">
        <f>AND(CNTR_ExistSubInstEntries,OR($W185="",INDEX($Z:$Z,MATCH(EUconst_StartRow&amp;$W185,$X:$X,0))&gt;COLUMNS($Z184:AE184),INDEX($AC:$AC,MATCH(EUconst_CessationRow&amp;$W185,$AA:$AA,0))&lt;=COLUMNS($Z184:AE184)))</f>
        <v>0</v>
      </c>
    </row>
    <row r="186" spans="1:31" ht="12.75" customHeight="1" x14ac:dyDescent="0.2">
      <c r="A186" s="19"/>
      <c r="B186" s="165"/>
      <c r="C186" s="161"/>
      <c r="D186" s="345" t="s">
        <v>118</v>
      </c>
      <c r="E186" s="1266" t="str">
        <f>Translations!$B$268</f>
        <v>Цели за абсолютни емисии</v>
      </c>
      <c r="F186" s="1267"/>
      <c r="G186" s="473" t="str">
        <f>IF($I176="","",INDEX(D_HistoricalEmissions!$T:$T,MATCH(EUconst_HistorialAbsEmissions&amp;$I176,D_HistoricalEmissions!$P:$P,0)))</f>
        <v/>
      </c>
      <c r="H186" s="423" t="str">
        <f>EUconst_tCO2e</f>
        <v>t CO2e</v>
      </c>
      <c r="I186" s="431"/>
      <c r="J186" s="305"/>
      <c r="K186" s="305"/>
      <c r="L186" s="305"/>
      <c r="M186" s="305"/>
      <c r="N186" s="305"/>
      <c r="P186" s="284"/>
      <c r="Q186" s="134"/>
      <c r="R186" s="134"/>
      <c r="S186" s="268"/>
      <c r="W186" s="175" t="str">
        <f t="shared" ref="W186" si="148">W185</f>
        <v/>
      </c>
      <c r="Z186" s="205" t="b">
        <f>AND(CNTR_ExistSubInstEntries,OR($W186="",INDEX($Z:$Z,MATCH(EUconst_StartRow&amp;$W186,$X:$X,0))&gt;COLUMNS($Z185:Z185),INDEX($AC:$AC,MATCH(EUconst_CessationRow&amp;$W186,$AA:$AA,0))&lt;=COLUMNS($Z185:Z185)))</f>
        <v>0</v>
      </c>
      <c r="AA186" s="205" t="b">
        <f>AND(CNTR_ExistSubInstEntries,OR($W186="",INDEX($Z:$Z,MATCH(EUconst_StartRow&amp;$W186,$X:$X,0))&gt;COLUMNS($Z185:AA185),INDEX($AC:$AC,MATCH(EUconst_CessationRow&amp;$W186,$AA:$AA,0))&lt;=COLUMNS($Z185:AA185)))</f>
        <v>0</v>
      </c>
      <c r="AB186" s="205" t="b">
        <f>AND(CNTR_ExistSubInstEntries,OR($W186="",INDEX($Z:$Z,MATCH(EUconst_StartRow&amp;$W186,$X:$X,0))&gt;COLUMNS($Z185:AB185),INDEX($AC:$AC,MATCH(EUconst_CessationRow&amp;$W186,$AA:$AA,0))&lt;=COLUMNS($Z185:AB185)))</f>
        <v>0</v>
      </c>
      <c r="AC186" s="205" t="b">
        <f>AND(CNTR_ExistSubInstEntries,OR($W186="",INDEX($Z:$Z,MATCH(EUconst_StartRow&amp;$W186,$X:$X,0))&gt;COLUMNS($Z185:AC185),INDEX($AC:$AC,MATCH(EUconst_CessationRow&amp;$W186,$AA:$AA,0))&lt;=COLUMNS($Z185:AC185)))</f>
        <v>0</v>
      </c>
      <c r="AD186" s="205" t="b">
        <f>AND(CNTR_ExistSubInstEntries,OR($W186="",INDEX($Z:$Z,MATCH(EUconst_StartRow&amp;$W186,$X:$X,0))&gt;COLUMNS($Z185:AD185),INDEX($AC:$AC,MATCH(EUconst_CessationRow&amp;$W186,$AA:$AA,0))&lt;=COLUMNS($Z185:AD185)))</f>
        <v>0</v>
      </c>
      <c r="AE186" s="205" t="b">
        <f>AND(CNTR_ExistSubInstEntries,OR($W186="",INDEX($Z:$Z,MATCH(EUconst_StartRow&amp;$W186,$X:$X,0))&gt;COLUMNS($Z185:AE185),INDEX($AC:$AC,MATCH(EUconst_CessationRow&amp;$W186,$AA:$AA,0))&lt;=COLUMNS($Z185:AE185)))</f>
        <v>0</v>
      </c>
    </row>
    <row r="187" spans="1:31" ht="5.0999999999999996" customHeight="1" x14ac:dyDescent="0.2">
      <c r="C187" s="161"/>
      <c r="D187" s="1005"/>
      <c r="E187" s="1005"/>
      <c r="F187" s="1005"/>
      <c r="G187" s="1005"/>
      <c r="H187" s="1005"/>
      <c r="I187" s="1005"/>
      <c r="J187" s="1005"/>
      <c r="K187" s="1005"/>
      <c r="L187" s="1005"/>
      <c r="M187" s="1005"/>
      <c r="N187" s="1219"/>
    </row>
    <row r="188" spans="1:31" ht="12.75" customHeight="1" x14ac:dyDescent="0.2">
      <c r="C188" s="161"/>
      <c r="D188" s="360" t="s">
        <v>687</v>
      </c>
      <c r="E188" s="18" t="str">
        <f>Translations!$B$269</f>
        <v>Относителни цели за емисиите</v>
      </c>
      <c r="H188" s="121"/>
      <c r="L188" s="557"/>
      <c r="N188" s="162"/>
      <c r="P188" s="276"/>
      <c r="Q188" s="134"/>
      <c r="R188" s="272"/>
      <c r="S188" s="268"/>
    </row>
    <row r="189" spans="1:31" ht="25.5" customHeight="1" x14ac:dyDescent="0.2">
      <c r="C189" s="161"/>
      <c r="D189" s="736"/>
      <c r="E18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189" s="1242"/>
      <c r="G189" s="1242"/>
      <c r="H189" s="1242"/>
      <c r="I189" s="1242"/>
      <c r="J189" s="1242"/>
      <c r="K189" s="1242"/>
      <c r="L189" s="1242"/>
      <c r="M189" s="1242"/>
      <c r="N189" s="1243"/>
    </row>
    <row r="190" spans="1:31" ht="25.5" customHeight="1" x14ac:dyDescent="0.2">
      <c r="C190" s="161"/>
      <c r="D190" s="736"/>
      <c r="E190" s="736"/>
      <c r="F190" s="736"/>
      <c r="G190" s="736"/>
      <c r="H190" s="746" t="str">
        <f>Translations!$B$271</f>
        <v>Референтна стойност</v>
      </c>
      <c r="I190" s="1246">
        <f t="shared" ref="I190" si="149">INDEX(EUconst_EndOfPeriods,Z179)</f>
        <v>2025</v>
      </c>
      <c r="J190" s="1268">
        <f t="shared" ref="J190" si="150">INDEX(EUconst_EndOfPeriods,AA179)</f>
        <v>2030</v>
      </c>
      <c r="K190" s="1268">
        <f t="shared" ref="K190" si="151">INDEX(EUconst_EndOfPeriods,AB179)</f>
        <v>2035</v>
      </c>
      <c r="L190" s="1268">
        <f t="shared" ref="L190" si="152">INDEX(EUconst_EndOfPeriods,AC179)</f>
        <v>2040</v>
      </c>
      <c r="M190" s="1268">
        <f t="shared" ref="M190" si="153">INDEX(EUconst_EndOfPeriods,AD179)</f>
        <v>2045</v>
      </c>
      <c r="N190" s="1268">
        <f t="shared" ref="N190" si="154">INDEX(EUconst_EndOfPeriods,AE179)</f>
        <v>2050</v>
      </c>
    </row>
    <row r="191" spans="1:31" ht="12.75" customHeight="1" x14ac:dyDescent="0.2">
      <c r="C191" s="161"/>
      <c r="D191" s="736"/>
      <c r="E191" s="736"/>
      <c r="F191" s="736"/>
      <c r="G191" s="736"/>
      <c r="H191" s="456" t="str">
        <f>H184</f>
        <v/>
      </c>
      <c r="I191" s="1247"/>
      <c r="J191" s="1269"/>
      <c r="K191" s="1269"/>
      <c r="L191" s="1269"/>
      <c r="M191" s="1269"/>
      <c r="N191" s="1269"/>
    </row>
    <row r="192" spans="1:31" ht="12.75" customHeight="1" x14ac:dyDescent="0.2">
      <c r="A192" s="19"/>
      <c r="B192" s="165"/>
      <c r="C192" s="161"/>
      <c r="D192" s="345" t="s">
        <v>117</v>
      </c>
      <c r="E192" s="1275" t="str">
        <f>Translations!$B$272</f>
        <v>Относително към изходната стойност</v>
      </c>
      <c r="F192" s="1275"/>
      <c r="G192" s="1276"/>
      <c r="H192" s="474" t="str">
        <f>G184</f>
        <v/>
      </c>
      <c r="I192" s="475" t="str">
        <f t="shared" ref="I192" si="155">IF($I176="","",IF($H192="",Euconst_NA,IF(IFERROR($AC176&lt;=Z179,FALSE),EUconst_Cessation,IF(ISBLANK(I184),"",IF($H192=0,Euconst_NA,(I184/$H192))))))</f>
        <v/>
      </c>
      <c r="J192" s="441" t="str">
        <f t="shared" ref="J192" si="156">IF($I176="","",IF($H192="",Euconst_NA,IF(IFERROR($AC176&lt;=AA179,FALSE),EUconst_Cessation,IF(ISBLANK(J184),"",IF($H192=0,Euconst_NA,(J184/$H192))))))</f>
        <v/>
      </c>
      <c r="K192" s="441" t="str">
        <f t="shared" ref="K192" si="157">IF($I176="","",IF($H192="",Euconst_NA,IF(IFERROR($AC176&lt;=AB179,FALSE),EUconst_Cessation,IF(ISBLANK(K184),"",IF($H192=0,Euconst_NA,(K184/$H192))))))</f>
        <v/>
      </c>
      <c r="L192" s="441" t="str">
        <f t="shared" ref="L192" si="158">IF($I176="","",IF($H192="",Euconst_NA,IF(IFERROR($AC176&lt;=AC179,FALSE),EUconst_Cessation,IF(ISBLANK(L184),"",IF($H192=0,Euconst_NA,(L184/$H192))))))</f>
        <v/>
      </c>
      <c r="M192" s="441" t="str">
        <f t="shared" ref="M192" si="159">IF($I176="","",IF($H192="",Euconst_NA,IF(IFERROR($AC176&lt;=AD179,FALSE),EUconst_Cessation,IF(ISBLANK(M184),"",IF($H192=0,Euconst_NA,(M184/$H192))))))</f>
        <v/>
      </c>
      <c r="N192" s="441" t="str">
        <f t="shared" ref="N192" si="160">IF($I176="","",IF($H192="",Euconst_NA,IF(IFERROR($AC176&lt;=AE179,FALSE),EUconst_Cessation,IF(ISBLANK(N184),"",IF($H192=0,Euconst_NA,(N184/$H192))))))</f>
        <v/>
      </c>
      <c r="P192" s="312" t="str">
        <f>EUconst_SubRelToBaseline&amp;I176</f>
        <v>RelBL_</v>
      </c>
      <c r="Q192" s="134"/>
      <c r="R192" s="134"/>
      <c r="S192" s="268"/>
    </row>
    <row r="193" spans="1:19" ht="12.75" customHeight="1" x14ac:dyDescent="0.2">
      <c r="A193" s="19"/>
      <c r="B193" s="165"/>
      <c r="C193" s="161"/>
      <c r="D193" s="345" t="s">
        <v>118</v>
      </c>
      <c r="E193" s="1277" t="str">
        <f>Translations!$B$273</f>
        <v>Относително към съответната стойност на БМ</v>
      </c>
      <c r="F193" s="1277"/>
      <c r="G193" s="1278"/>
      <c r="H193" s="476" t="str">
        <f>IF(I176="","",INDEX(EUconst_BMlistBMvalue,MATCH(I176,EUconst_BMlistNames,0)))</f>
        <v/>
      </c>
      <c r="I193" s="429" t="str">
        <f t="shared" ref="I193" si="161">IF($I176="","",IF($H193="",Euconst_NA,IF(IFERROR($AC176&lt;=Z179,FALSE),EUconst_Cessation,IF(ISBLANK(I184),"",(I184/$H193)))))</f>
        <v/>
      </c>
      <c r="J193" s="381" t="str">
        <f t="shared" ref="J193" si="162">IF($I176="","",IF($H193="",Euconst_NA,IF(IFERROR($AC176&lt;=AA179,FALSE),EUconst_Cessation,IF(ISBLANK(J184),"",(J184/$H193)))))</f>
        <v/>
      </c>
      <c r="K193" s="381" t="str">
        <f t="shared" ref="K193" si="163">IF($I176="","",IF($H193="",Euconst_NA,IF(IFERROR($AC176&lt;=AB179,FALSE),EUconst_Cessation,IF(ISBLANK(K184),"",(K184/$H193)))))</f>
        <v/>
      </c>
      <c r="L193" s="381" t="str">
        <f t="shared" ref="L193" si="164">IF($I176="","",IF($H193="",Euconst_NA,IF(IFERROR($AC176&lt;=AC179,FALSE),EUconst_Cessation,IF(ISBLANK(L184),"",(L184/$H193)))))</f>
        <v/>
      </c>
      <c r="M193" s="381" t="str">
        <f t="shared" ref="M193" si="165">IF($I176="","",IF($H193="",Euconst_NA,IF(IFERROR($AC176&lt;=AD179,FALSE),EUconst_Cessation,IF(ISBLANK(M184),"",(M184/$H193)))))</f>
        <v/>
      </c>
      <c r="N193" s="381" t="str">
        <f t="shared" ref="N193" si="166">IF($I176="","",IF($H193="",Euconst_NA,IF(IFERROR($AC176&lt;=AE179,FALSE),EUconst_Cessation,IF(ISBLANK(N184),"",(N184/$H193)))))</f>
        <v/>
      </c>
      <c r="P193" s="312" t="str">
        <f>EUconst_SubRelToBM&amp;I176</f>
        <v>RelBM_</v>
      </c>
      <c r="Q193" s="134"/>
      <c r="R193" s="134"/>
      <c r="S193" s="268"/>
    </row>
    <row r="194" spans="1:19" ht="5.0999999999999996" customHeight="1" x14ac:dyDescent="0.2">
      <c r="A194" s="19"/>
      <c r="B194" s="165"/>
      <c r="C194" s="161"/>
      <c r="D194" s="20"/>
      <c r="E194" s="267"/>
      <c r="F194" s="267"/>
      <c r="G194" s="267"/>
      <c r="H194" s="303"/>
      <c r="I194" s="477"/>
      <c r="J194" s="477"/>
      <c r="K194" s="478"/>
      <c r="L194" s="477"/>
      <c r="M194" s="477"/>
      <c r="N194" s="479"/>
      <c r="P194" s="276"/>
      <c r="Q194" s="134"/>
      <c r="R194" s="134"/>
      <c r="S194" s="268"/>
    </row>
    <row r="195" spans="1:19" ht="12.75" customHeight="1" x14ac:dyDescent="0.2">
      <c r="C195" s="161"/>
      <c r="D195" s="360" t="s">
        <v>688</v>
      </c>
      <c r="E195" s="18" t="str">
        <f>Translations!$B$274</f>
        <v>Разпределение на намалението на специфичните емисии по мерки и инвестиции</v>
      </c>
      <c r="F195" s="285"/>
      <c r="G195" s="283"/>
      <c r="H195" s="472"/>
      <c r="N195" s="162"/>
      <c r="P195" s="134"/>
      <c r="Q195" s="134"/>
      <c r="R195" s="134"/>
      <c r="S195" s="268"/>
    </row>
    <row r="196" spans="1:19" ht="12.75" customHeight="1" x14ac:dyDescent="0.2">
      <c r="C196" s="161"/>
      <c r="D196" s="360"/>
      <c r="E196" s="1242" t="str">
        <f>Translations!$B$275</f>
        <v>Моля, изберете от падащия списък всяка мярка, която оказва въздействие върху целите, посочени по-горе за тази подинсталация.</v>
      </c>
      <c r="F196" s="1242"/>
      <c r="G196" s="1242"/>
      <c r="H196" s="1242"/>
      <c r="I196" s="1242"/>
      <c r="J196" s="1242"/>
      <c r="K196" s="1242"/>
      <c r="L196" s="1242"/>
      <c r="M196" s="1242"/>
      <c r="N196" s="1243"/>
      <c r="P196" s="134"/>
      <c r="Q196" s="134"/>
      <c r="R196" s="134"/>
      <c r="S196" s="268"/>
    </row>
    <row r="197" spans="1:19" ht="25.5" customHeight="1" x14ac:dyDescent="0.2">
      <c r="C197" s="161"/>
      <c r="D197" s="20"/>
      <c r="E19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197" s="1242"/>
      <c r="G197" s="1242"/>
      <c r="H197" s="1242"/>
      <c r="I197" s="1242"/>
      <c r="J197" s="1242"/>
      <c r="K197" s="1242"/>
      <c r="L197" s="1242"/>
      <c r="M197" s="1242"/>
      <c r="N197" s="1243"/>
      <c r="P197" s="351"/>
      <c r="Q197" s="134"/>
      <c r="R197" s="134"/>
      <c r="S197" s="268"/>
    </row>
    <row r="198" spans="1:19" ht="25.5" customHeight="1" x14ac:dyDescent="0.2">
      <c r="C198" s="161"/>
      <c r="D198" s="20"/>
      <c r="E19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198" s="1242"/>
      <c r="G198" s="1242"/>
      <c r="H198" s="1242"/>
      <c r="I198" s="1242"/>
      <c r="J198" s="1242"/>
      <c r="K198" s="1242"/>
      <c r="L198" s="1242"/>
      <c r="M198" s="1242"/>
      <c r="N198" s="1243"/>
      <c r="P198" s="351"/>
      <c r="Q198" s="134"/>
      <c r="R198" s="134"/>
      <c r="S198" s="268"/>
    </row>
    <row r="199" spans="1:19" ht="25.5" customHeight="1" x14ac:dyDescent="0.2">
      <c r="C199" s="161"/>
      <c r="D199" s="20"/>
      <c r="E19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199" s="1242"/>
      <c r="G199" s="1242"/>
      <c r="H199" s="1242"/>
      <c r="I199" s="1242"/>
      <c r="J199" s="1242"/>
      <c r="K199" s="1242"/>
      <c r="L199" s="1242"/>
      <c r="M199" s="1242"/>
      <c r="N199" s="1243"/>
      <c r="P199" s="134"/>
      <c r="Q199" s="134"/>
      <c r="R199" s="134"/>
      <c r="S199" s="268"/>
    </row>
    <row r="200" spans="1:19" ht="12.75" customHeight="1" x14ac:dyDescent="0.2">
      <c r="C200" s="161"/>
      <c r="D200" s="20"/>
      <c r="E200" s="1242" t="str">
        <f>Translations!$B$279</f>
        <v>Проверката за съгласуваност под v. ще доведе до съобщение за грешка в следните случаи:</v>
      </c>
      <c r="F200" s="1242"/>
      <c r="G200" s="1242"/>
      <c r="H200" s="1242"/>
      <c r="I200" s="1242"/>
      <c r="J200" s="1242"/>
      <c r="K200" s="1242"/>
      <c r="L200" s="1242"/>
      <c r="M200" s="1242"/>
      <c r="N200" s="1243"/>
      <c r="P200" s="134"/>
      <c r="Q200" s="134"/>
      <c r="R200" s="134"/>
      <c r="S200" s="268"/>
    </row>
    <row r="201" spans="1:19" ht="12.75" customHeight="1" x14ac:dyDescent="0.2">
      <c r="C201" s="161"/>
      <c r="D201" s="20"/>
      <c r="E201" s="514" t="s">
        <v>747</v>
      </c>
      <c r="F201" s="1242" t="str">
        <f>Translations!$B$280</f>
        <v>не се определят цели преди прекратяване или се определят цели след прекратяване;</v>
      </c>
      <c r="G201" s="1242"/>
      <c r="H201" s="1242"/>
      <c r="I201" s="1242"/>
      <c r="J201" s="1242"/>
      <c r="K201" s="1242"/>
      <c r="L201" s="1242"/>
      <c r="M201" s="1242"/>
      <c r="N201" s="1243"/>
      <c r="O201" s="739"/>
      <c r="P201" s="134"/>
      <c r="Q201" s="134"/>
      <c r="R201" s="134"/>
      <c r="S201" s="268"/>
    </row>
    <row r="202" spans="1:19" ht="12.75" customHeight="1" x14ac:dyDescent="0.2">
      <c r="C202" s="161"/>
      <c r="D202" s="20"/>
      <c r="E202" s="514" t="s">
        <v>747</v>
      </c>
      <c r="F20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202" s="1242"/>
      <c r="H202" s="1242"/>
      <c r="I202" s="1242"/>
      <c r="J202" s="1242"/>
      <c r="K202" s="1242"/>
      <c r="L202" s="1242"/>
      <c r="M202" s="1242"/>
      <c r="N202" s="1243"/>
      <c r="O202" s="739"/>
      <c r="P202" s="134"/>
      <c r="Q202" s="134"/>
      <c r="R202" s="134"/>
      <c r="S202" s="268"/>
    </row>
    <row r="203" spans="1:19" ht="12.75" customHeight="1" x14ac:dyDescent="0.2">
      <c r="C203" s="161"/>
      <c r="D203" s="20"/>
      <c r="E203" s="514" t="s">
        <v>747</v>
      </c>
      <c r="F203" s="1242" t="str">
        <f>Translations!$B$282</f>
        <v>въздействията не достигат 100%.</v>
      </c>
      <c r="G203" s="1242"/>
      <c r="H203" s="1242"/>
      <c r="I203" s="1242"/>
      <c r="J203" s="1242"/>
      <c r="K203" s="1242"/>
      <c r="L203" s="1242"/>
      <c r="M203" s="1242"/>
      <c r="N203" s="1243"/>
      <c r="O203" s="739"/>
      <c r="P203" s="134"/>
      <c r="Q203" s="134"/>
      <c r="R203" s="134"/>
      <c r="S203" s="268"/>
    </row>
    <row r="204" spans="1:19" ht="5.0999999999999996" customHeight="1" x14ac:dyDescent="0.2">
      <c r="C204" s="161"/>
      <c r="D204" s="1005"/>
      <c r="E204" s="1005"/>
      <c r="F204" s="1005"/>
      <c r="G204" s="1005"/>
      <c r="H204" s="1005"/>
      <c r="I204" s="1005"/>
      <c r="J204" s="1005"/>
      <c r="K204" s="1005"/>
      <c r="L204" s="1005"/>
      <c r="M204" s="1005"/>
      <c r="N204" s="1219"/>
    </row>
    <row r="205" spans="1:19" ht="25.5" customHeight="1" x14ac:dyDescent="0.2">
      <c r="C205" s="161"/>
      <c r="D205" s="736"/>
      <c r="E205" s="736"/>
      <c r="F205" s="736"/>
      <c r="G205" s="736"/>
      <c r="H205" s="746" t="str">
        <f>Translations!$B$271</f>
        <v>Референтна стойност</v>
      </c>
      <c r="I205" s="749">
        <f t="shared" ref="I205" si="167">INDEX(EUconst_EndOfPeriods,Z179)</f>
        <v>2025</v>
      </c>
      <c r="J205" s="750">
        <f t="shared" ref="J205" si="168">INDEX(EUconst_EndOfPeriods,AA179)</f>
        <v>2030</v>
      </c>
      <c r="K205" s="750">
        <f t="shared" ref="K205" si="169">INDEX(EUconst_EndOfPeriods,AB179)</f>
        <v>2035</v>
      </c>
      <c r="L205" s="750">
        <f t="shared" ref="L205" si="170">INDEX(EUconst_EndOfPeriods,AC179)</f>
        <v>2040</v>
      </c>
      <c r="M205" s="750">
        <f t="shared" ref="M205" si="171">INDEX(EUconst_EndOfPeriods,AD179)</f>
        <v>2045</v>
      </c>
      <c r="N205" s="750">
        <f t="shared" ref="N205" si="172">INDEX(EUconst_EndOfPeriods,AE179)</f>
        <v>2050</v>
      </c>
    </row>
    <row r="206" spans="1:19" ht="12.75" customHeight="1" x14ac:dyDescent="0.2">
      <c r="C206" s="161"/>
      <c r="G206" s="736"/>
      <c r="H206" s="540" t="str">
        <f>H191</f>
        <v/>
      </c>
      <c r="I206" s="541" t="str">
        <f>H206</f>
        <v/>
      </c>
      <c r="J206" s="539" t="str">
        <f t="shared" ref="J206" si="173">I206</f>
        <v/>
      </c>
      <c r="K206" s="539" t="str">
        <f t="shared" ref="K206" si="174">J206</f>
        <v/>
      </c>
      <c r="L206" s="539" t="str">
        <f t="shared" ref="L206" si="175">K206</f>
        <v/>
      </c>
      <c r="M206" s="539" t="str">
        <f t="shared" ref="M206" si="176">L206</f>
        <v/>
      </c>
      <c r="N206" s="539" t="str">
        <f t="shared" ref="N206" si="177">M206</f>
        <v/>
      </c>
      <c r="S206" s="268"/>
    </row>
    <row r="207" spans="1:19" ht="12.75" customHeight="1" x14ac:dyDescent="0.2">
      <c r="C207" s="161"/>
      <c r="D207" s="345" t="s">
        <v>117</v>
      </c>
      <c r="E207" s="1274" t="str">
        <f>Translations!$B$283</f>
        <v>Специфично намаление (целево спрямо базово)</v>
      </c>
      <c r="F207" s="1274"/>
      <c r="G207" s="1274"/>
      <c r="H207" s="361" t="str">
        <f>H192</f>
        <v/>
      </c>
      <c r="I207" s="480" t="str">
        <f t="shared" ref="I207" si="178">IF(IFERROR($AC176&lt;=Z179,FALSE),EUconst_Cessation,IF(ISBLANK(I184),"",IF(OR($H207=0,$H207=""),Euconst_NA,(-($H207-I184)))))</f>
        <v/>
      </c>
      <c r="J207" s="481" t="str">
        <f t="shared" ref="J207" si="179">IF(IFERROR($AC176&lt;=AA179,FALSE),EUconst_Cessation,IF(ISBLANK(J184),"",IF(OR($H207=0,$H207=""),Euconst_NA,(-($H207-J184)))))</f>
        <v/>
      </c>
      <c r="K207" s="481" t="str">
        <f t="shared" ref="K207" si="180">IF(IFERROR($AC176&lt;=AB179,FALSE),EUconst_Cessation,IF(ISBLANK(K184),"",IF(OR($H207=0,$H207=""),Euconst_NA,(-($H207-K184)))))</f>
        <v/>
      </c>
      <c r="L207" s="481" t="str">
        <f t="shared" ref="L207" si="181">IF(IFERROR($AC176&lt;=AC179,FALSE),EUconst_Cessation,IF(ISBLANK(L184),"",IF(OR($H207=0,$H207=""),Euconst_NA,(-($H207-L184)))))</f>
        <v/>
      </c>
      <c r="M207" s="481" t="str">
        <f t="shared" ref="M207" si="182">IF(IFERROR($AC176&lt;=AD179,FALSE),EUconst_Cessation,IF(ISBLANK(M184),"",IF(OR($H207=0,$H207=""),Euconst_NA,(-($H207-M184)))))</f>
        <v/>
      </c>
      <c r="N207" s="481" t="str">
        <f t="shared" ref="N207" si="183">IF(IFERROR($AC176&lt;=AE179,FALSE),EUconst_Cessation,IF(ISBLANK(N184),"",IF(OR($H207=0,$H207=""),Euconst_NA,(-($H207-N184)))))</f>
        <v/>
      </c>
      <c r="P207" s="175" t="str">
        <f>EUconst_SubAbsoluteReduction&amp;I176</f>
        <v>AbsRed_</v>
      </c>
      <c r="S207" s="268"/>
    </row>
    <row r="208" spans="1:19" ht="5.0999999999999996" customHeight="1" x14ac:dyDescent="0.2">
      <c r="C208" s="161"/>
      <c r="D208" s="1005"/>
      <c r="E208" s="1005"/>
      <c r="F208" s="1005"/>
      <c r="G208" s="1005"/>
      <c r="H208" s="1005"/>
      <c r="I208" s="1005"/>
      <c r="J208" s="1005"/>
      <c r="K208" s="1005"/>
      <c r="L208" s="1005"/>
      <c r="M208" s="1005"/>
      <c r="N208" s="1219"/>
    </row>
    <row r="209" spans="1:31" ht="12.75" customHeight="1" x14ac:dyDescent="0.2">
      <c r="C209" s="161"/>
      <c r="D209" s="345" t="s">
        <v>118</v>
      </c>
      <c r="E209" s="1112" t="str">
        <f>Translations!$B$199</f>
        <v>Мярка</v>
      </c>
      <c r="F209" s="1114"/>
      <c r="G209" s="1112" t="str">
        <f>Translations!$B$229</f>
        <v>Инвестиции</v>
      </c>
      <c r="H209" s="1285"/>
      <c r="I209" s="424">
        <f t="shared" ref="I209" si="184">INDEX(EUconst_EndOfPeriods,Z179)</f>
        <v>2025</v>
      </c>
      <c r="J209" s="302">
        <f t="shared" ref="J209" si="185">INDEX(EUconst_EndOfPeriods,AA179)</f>
        <v>2030</v>
      </c>
      <c r="K209" s="302">
        <f t="shared" ref="K209" si="186">INDEX(EUconst_EndOfPeriods,AB179)</f>
        <v>2035</v>
      </c>
      <c r="L209" s="302">
        <f t="shared" ref="L209" si="187">INDEX(EUconst_EndOfPeriods,AC179)</f>
        <v>2040</v>
      </c>
      <c r="M209" s="302">
        <f t="shared" ref="M209" si="188">INDEX(EUconst_EndOfPeriods,AD179)</f>
        <v>2045</v>
      </c>
      <c r="N209" s="302">
        <f t="shared" ref="N209" si="189">INDEX(EUconst_EndOfPeriods,AE179)</f>
        <v>2050</v>
      </c>
      <c r="Q209" s="134"/>
      <c r="R209" s="272"/>
      <c r="S209" s="268"/>
    </row>
    <row r="210" spans="1:31" ht="12.75" customHeight="1" x14ac:dyDescent="0.2">
      <c r="C210" s="161"/>
      <c r="D210" s="363" t="s">
        <v>664</v>
      </c>
      <c r="E210" s="1279" t="str">
        <f>Translations!$B$284</f>
        <v>ME1: Оптимизация на процесите за различни периоди от 2027 г. нататък</v>
      </c>
      <c r="F210" s="1280"/>
      <c r="G210" s="1288" t="str">
        <f>Translations!$B$285</f>
        <v>IN1, IN3</v>
      </c>
      <c r="H210" s="1289"/>
      <c r="I210" s="447"/>
      <c r="J210" s="448">
        <v>1</v>
      </c>
      <c r="K210" s="448">
        <v>1</v>
      </c>
      <c r="L210" s="448">
        <v>0.3</v>
      </c>
      <c r="M210" s="448">
        <v>0.2</v>
      </c>
      <c r="N210" s="448"/>
      <c r="R210" s="273"/>
      <c r="S210" s="268"/>
    </row>
    <row r="211" spans="1:31" ht="12.75" customHeight="1" x14ac:dyDescent="0.2">
      <c r="C211" s="161"/>
      <c r="D211" s="363" t="s">
        <v>693</v>
      </c>
      <c r="E211" s="1281" t="str">
        <f>Translations!$B$286</f>
        <v>ME2: Нова пещ</v>
      </c>
      <c r="F211" s="1282"/>
      <c r="G211" s="1281" t="str">
        <f>Translations!$B$287</f>
        <v>IN2: Нова пещ</v>
      </c>
      <c r="H211" s="1290"/>
      <c r="I211" s="449"/>
      <c r="J211" s="450"/>
      <c r="K211" s="450"/>
      <c r="L211" s="450">
        <v>0.7</v>
      </c>
      <c r="M211" s="450">
        <v>0.8</v>
      </c>
      <c r="N211" s="450">
        <v>1</v>
      </c>
      <c r="S211" s="400" t="s">
        <v>561</v>
      </c>
      <c r="T211" s="166" t="str">
        <f>Translations!$B$288</f>
        <v>Начален период за мярката</v>
      </c>
      <c r="V211" s="166" t="s">
        <v>736</v>
      </c>
      <c r="X211" s="166" t="s">
        <v>738</v>
      </c>
      <c r="Y211" s="166" t="s">
        <v>737</v>
      </c>
      <c r="Z211" s="400">
        <v>2025</v>
      </c>
      <c r="AA211" s="400">
        <v>2030</v>
      </c>
      <c r="AB211" s="400">
        <v>2035</v>
      </c>
      <c r="AC211" s="400">
        <v>2040</v>
      </c>
      <c r="AD211" s="400">
        <v>2045</v>
      </c>
      <c r="AE211" s="400">
        <v>2050</v>
      </c>
    </row>
    <row r="212" spans="1:31" ht="12.75" customHeight="1" x14ac:dyDescent="0.2">
      <c r="A212" s="19"/>
      <c r="C212" s="161"/>
      <c r="D212" s="344">
        <v>1</v>
      </c>
      <c r="E212" s="1286"/>
      <c r="F212" s="1287"/>
      <c r="G212" s="1283"/>
      <c r="H212" s="1284"/>
      <c r="I212" s="425"/>
      <c r="J212" s="338"/>
      <c r="K212" s="338"/>
      <c r="L212" s="339"/>
      <c r="M212" s="338"/>
      <c r="N212" s="338"/>
      <c r="P212" s="288" t="str">
        <f>EUconst_SubMeasureImpact&amp;I176&amp;"_"&amp;D212</f>
        <v>SubMeasImp__1</v>
      </c>
      <c r="S212" s="419" t="str">
        <f ca="1">IFERROR(INDEX(E_MeasuresInvestMilestones!$S$22:$S$31,MATCH($E212,CNTR_ListExistMeasures,0)),"")</f>
        <v/>
      </c>
      <c r="T212" s="419" t="str">
        <f ca="1">IF(S212="","",MATCH(INDEX(E_MeasuresInvestMilestones!$E$22:$E$31,MATCH($S212,E_MeasuresInvestMilestones!$Q$22:$Q$31,0)),EUconst_Periods,0))</f>
        <v/>
      </c>
      <c r="V212" s="175" t="str">
        <f>I176</f>
        <v/>
      </c>
      <c r="X212" s="175" t="b">
        <f>AND(I176&lt;&gt;"",$E212="")</f>
        <v>0</v>
      </c>
      <c r="Z212" s="175" t="b">
        <f>IF(OR(AND(CNTR_ExistSubInstEntries,$E212=""),INDEX($AC:$AC,MATCH(EUconst_CessationRow&amp;$V212,$AA:$AA,0))&lt;=COLUMNS($Z211:Z211),SUMIFS(I:I,$P:$P,EUconst_SubAbsoluteReduction&amp;$V212)=0),
TRUE,
AND(CNTR_ExistSubInstEntries,$T212&gt;COLUMNS($Z211:Z211)) )</f>
        <v>1</v>
      </c>
      <c r="AA212" s="175" t="b">
        <f>IF(OR(AND(CNTR_ExistSubInstEntries,$E212=""),INDEX($AC:$AC,MATCH(EUconst_CessationRow&amp;$V212,$AA:$AA,0))&lt;=COLUMNS($Z211:AA211),SUMIFS(J:J,$P:$P,EUconst_SubAbsoluteReduction&amp;$V212)=0),
TRUE,
AND(CNTR_ExistSubInstEntries,$T212&gt;COLUMNS($Z211:AA211)) )</f>
        <v>1</v>
      </c>
      <c r="AB212" s="175" t="b">
        <f>IF(OR(AND(CNTR_ExistSubInstEntries,$E212=""),INDEX($AC:$AC,MATCH(EUconst_CessationRow&amp;$V212,$AA:$AA,0))&lt;=COLUMNS($Z211:AB211),SUMIFS(K:K,$P:$P,EUconst_SubAbsoluteReduction&amp;$V212)=0),
TRUE,
AND(CNTR_ExistSubInstEntries,$T212&gt;COLUMNS($Z211:AB211)) )</f>
        <v>1</v>
      </c>
      <c r="AC212" s="175" t="b">
        <f>IF(OR(AND(CNTR_ExistSubInstEntries,$E212=""),INDEX($AC:$AC,MATCH(EUconst_CessationRow&amp;$V212,$AA:$AA,0))&lt;=COLUMNS($Z211:AC211),SUMIFS(L:L,$P:$P,EUconst_SubAbsoluteReduction&amp;$V212)=0),
TRUE,
AND(CNTR_ExistSubInstEntries,$T212&gt;COLUMNS($Z211:AC211)) )</f>
        <v>1</v>
      </c>
      <c r="AD212" s="175" t="b">
        <f>IF(OR(AND(CNTR_ExistSubInstEntries,$E212=""),INDEX($AC:$AC,MATCH(EUconst_CessationRow&amp;$V212,$AA:$AA,0))&lt;=COLUMNS($Z211:AD211),SUMIFS(M:M,$P:$P,EUconst_SubAbsoluteReduction&amp;$V212)=0),
TRUE,
AND(CNTR_ExistSubInstEntries,$T212&gt;COLUMNS($Z211:AD211)) )</f>
        <v>1</v>
      </c>
      <c r="AE212" s="175" t="b">
        <f>IF(OR(AND(CNTR_ExistSubInstEntries,$E212=""),INDEX($AC:$AC,MATCH(EUconst_CessationRow&amp;$V212,$AA:$AA,0))&lt;=COLUMNS($Z211:AE211),SUMIFS(N:N,$P:$P,EUconst_SubAbsoluteReduction&amp;$V212)=0),
TRUE,
AND(CNTR_ExistSubInstEntries,$T212&gt;COLUMNS($Z211:AE211)) )</f>
        <v>1</v>
      </c>
    </row>
    <row r="213" spans="1:31" ht="12.75" customHeight="1" x14ac:dyDescent="0.2">
      <c r="A213" s="19"/>
      <c r="C213" s="161"/>
      <c r="D213" s="344">
        <v>2</v>
      </c>
      <c r="E213" s="1223"/>
      <c r="F213" s="1224"/>
      <c r="G213" s="1223"/>
      <c r="H213" s="1233"/>
      <c r="I213" s="426"/>
      <c r="J213" s="306"/>
      <c r="K213" s="306"/>
      <c r="L213" s="314"/>
      <c r="M213" s="306"/>
      <c r="N213" s="306"/>
      <c r="P213" s="288" t="str">
        <f>EUconst_SubMeasureImpact&amp;I176&amp;"_"&amp;D213</f>
        <v>SubMeasImp__2</v>
      </c>
      <c r="S213" s="419" t="str">
        <f ca="1">IFERROR(INDEX(E_MeasuresInvestMilestones!$S$22:$S$31,MATCH($E213,CNTR_ListExistMeasures,0)),"")</f>
        <v/>
      </c>
      <c r="T213" s="419" t="str">
        <f ca="1">IF(S213="","",MATCH(INDEX(E_MeasuresInvestMilestones!$E$22:$E$31,MATCH($S213,E_MeasuresInvestMilestones!$Q$22:$Q$31,0)),EUconst_Periods,0))</f>
        <v/>
      </c>
      <c r="V213" s="175" t="str">
        <f>V212</f>
        <v/>
      </c>
      <c r="X213" s="175" t="b">
        <f>AND(I176&lt;&gt;"",$E213="")</f>
        <v>0</v>
      </c>
      <c r="Z213" s="175" t="b">
        <f>IF(OR(AND(CNTR_ExistSubInstEntries,$E213=""),INDEX($AC:$AC,MATCH(EUconst_CessationRow&amp;$V213,$AA:$AA,0))&lt;=COLUMNS($Z212:Z212),SUMIFS(I:I,$P:$P,EUconst_SubAbsoluteReduction&amp;$V213)=0),
TRUE,
AND(CNTR_ExistSubInstEntries,$T213&gt;COLUMNS($Z212:Z212)) )</f>
        <v>1</v>
      </c>
      <c r="AA213" s="175" t="b">
        <f>IF(OR(AND(CNTR_ExistSubInstEntries,$E213=""),INDEX($AC:$AC,MATCH(EUconst_CessationRow&amp;$V213,$AA:$AA,0))&lt;=COLUMNS($Z212:AA212),SUMIFS(J:J,$P:$P,EUconst_SubAbsoluteReduction&amp;$V213)=0),
TRUE,
AND(CNTR_ExistSubInstEntries,$T213&gt;COLUMNS($Z212:AA212)) )</f>
        <v>1</v>
      </c>
      <c r="AB213" s="175" t="b">
        <f>IF(OR(AND(CNTR_ExistSubInstEntries,$E213=""),INDEX($AC:$AC,MATCH(EUconst_CessationRow&amp;$V213,$AA:$AA,0))&lt;=COLUMNS($Z212:AB212),SUMIFS(K:K,$P:$P,EUconst_SubAbsoluteReduction&amp;$V213)=0),
TRUE,
AND(CNTR_ExistSubInstEntries,$T213&gt;COLUMNS($Z212:AB212)) )</f>
        <v>1</v>
      </c>
      <c r="AC213" s="175" t="b">
        <f>IF(OR(AND(CNTR_ExistSubInstEntries,$E213=""),INDEX($AC:$AC,MATCH(EUconst_CessationRow&amp;$V213,$AA:$AA,0))&lt;=COLUMNS($Z212:AC212),SUMIFS(L:L,$P:$P,EUconst_SubAbsoluteReduction&amp;$V213)=0),
TRUE,
AND(CNTR_ExistSubInstEntries,$T213&gt;COLUMNS($Z212:AC212)) )</f>
        <v>1</v>
      </c>
      <c r="AD213" s="175" t="b">
        <f>IF(OR(AND(CNTR_ExistSubInstEntries,$E213=""),INDEX($AC:$AC,MATCH(EUconst_CessationRow&amp;$V213,$AA:$AA,0))&lt;=COLUMNS($Z212:AD212),SUMIFS(M:M,$P:$P,EUconst_SubAbsoluteReduction&amp;$V213)=0),
TRUE,
AND(CNTR_ExistSubInstEntries,$T213&gt;COLUMNS($Z212:AD212)) )</f>
        <v>1</v>
      </c>
      <c r="AE213" s="175" t="b">
        <f>IF(OR(AND(CNTR_ExistSubInstEntries,$E213=""),INDEX($AC:$AC,MATCH(EUconst_CessationRow&amp;$V213,$AA:$AA,0))&lt;=COLUMNS($Z212:AE212),SUMIFS(N:N,$P:$P,EUconst_SubAbsoluteReduction&amp;$V213)=0),
TRUE,
AND(CNTR_ExistSubInstEntries,$T213&gt;COLUMNS($Z212:AE212)) )</f>
        <v>1</v>
      </c>
    </row>
    <row r="214" spans="1:31" ht="12.75" customHeight="1" x14ac:dyDescent="0.2">
      <c r="A214" s="19"/>
      <c r="C214" s="161"/>
      <c r="D214" s="344">
        <v>3</v>
      </c>
      <c r="E214" s="1223"/>
      <c r="F214" s="1224"/>
      <c r="G214" s="1223"/>
      <c r="H214" s="1233"/>
      <c r="I214" s="426"/>
      <c r="J214" s="306"/>
      <c r="K214" s="306"/>
      <c r="L214" s="314"/>
      <c r="M214" s="306"/>
      <c r="N214" s="306"/>
      <c r="P214" s="288" t="str">
        <f>EUconst_SubMeasureImpact&amp;I176&amp;"_"&amp;D214</f>
        <v>SubMeasImp__3</v>
      </c>
      <c r="S214" s="419" t="str">
        <f ca="1">IFERROR(INDEX(E_MeasuresInvestMilestones!$S$22:$S$31,MATCH($E214,CNTR_ListExistMeasures,0)),"")</f>
        <v/>
      </c>
      <c r="T214" s="419" t="str">
        <f ca="1">IF(S214="","",MATCH(INDEX(E_MeasuresInvestMilestones!$E$22:$E$31,MATCH($S214,E_MeasuresInvestMilestones!$Q$22:$Q$31,0)),EUconst_Periods,0))</f>
        <v/>
      </c>
      <c r="V214" s="175" t="str">
        <f t="shared" ref="V214:V221" si="190">V213</f>
        <v/>
      </c>
      <c r="X214" s="175" t="b">
        <f>AND(I176&lt;&gt;"",$E214="")</f>
        <v>0</v>
      </c>
      <c r="Z214" s="175" t="b">
        <f>IF(OR(AND(CNTR_ExistSubInstEntries,$E214=""),INDEX($AC:$AC,MATCH(EUconst_CessationRow&amp;$V214,$AA:$AA,0))&lt;=COLUMNS($Z213:Z213),SUMIFS(I:I,$P:$P,EUconst_SubAbsoluteReduction&amp;$V214)=0),
TRUE,
AND(CNTR_ExistSubInstEntries,$T214&gt;COLUMNS($Z213:Z213)) )</f>
        <v>1</v>
      </c>
      <c r="AA214" s="175" t="b">
        <f>IF(OR(AND(CNTR_ExistSubInstEntries,$E214=""),INDEX($AC:$AC,MATCH(EUconst_CessationRow&amp;$V214,$AA:$AA,0))&lt;=COLUMNS($Z213:AA213),SUMIFS(J:J,$P:$P,EUconst_SubAbsoluteReduction&amp;$V214)=0),
TRUE,
AND(CNTR_ExistSubInstEntries,$T214&gt;COLUMNS($Z213:AA213)) )</f>
        <v>1</v>
      </c>
      <c r="AB214" s="175" t="b">
        <f>IF(OR(AND(CNTR_ExistSubInstEntries,$E214=""),INDEX($AC:$AC,MATCH(EUconst_CessationRow&amp;$V214,$AA:$AA,0))&lt;=COLUMNS($Z213:AB213),SUMIFS(K:K,$P:$P,EUconst_SubAbsoluteReduction&amp;$V214)=0),
TRUE,
AND(CNTR_ExistSubInstEntries,$T214&gt;COLUMNS($Z213:AB213)) )</f>
        <v>1</v>
      </c>
      <c r="AC214" s="175" t="b">
        <f>IF(OR(AND(CNTR_ExistSubInstEntries,$E214=""),INDEX($AC:$AC,MATCH(EUconst_CessationRow&amp;$V214,$AA:$AA,0))&lt;=COLUMNS($Z213:AC213),SUMIFS(L:L,$P:$P,EUconst_SubAbsoluteReduction&amp;$V214)=0),
TRUE,
AND(CNTR_ExistSubInstEntries,$T214&gt;COLUMNS($Z213:AC213)) )</f>
        <v>1</v>
      </c>
      <c r="AD214" s="175" t="b">
        <f>IF(OR(AND(CNTR_ExistSubInstEntries,$E214=""),INDEX($AC:$AC,MATCH(EUconst_CessationRow&amp;$V214,$AA:$AA,0))&lt;=COLUMNS($Z213:AD213),SUMIFS(M:M,$P:$P,EUconst_SubAbsoluteReduction&amp;$V214)=0),
TRUE,
AND(CNTR_ExistSubInstEntries,$T214&gt;COLUMNS($Z213:AD213)) )</f>
        <v>1</v>
      </c>
      <c r="AE214" s="175" t="b">
        <f>IF(OR(AND(CNTR_ExistSubInstEntries,$E214=""),INDEX($AC:$AC,MATCH(EUconst_CessationRow&amp;$V214,$AA:$AA,0))&lt;=COLUMNS($Z213:AE213),SUMIFS(N:N,$P:$P,EUconst_SubAbsoluteReduction&amp;$V214)=0),
TRUE,
AND(CNTR_ExistSubInstEntries,$T214&gt;COLUMNS($Z213:AE213)) )</f>
        <v>1</v>
      </c>
    </row>
    <row r="215" spans="1:31" ht="12.75" customHeight="1" x14ac:dyDescent="0.2">
      <c r="A215" s="19"/>
      <c r="C215" s="161"/>
      <c r="D215" s="344">
        <v>4</v>
      </c>
      <c r="E215" s="1223"/>
      <c r="F215" s="1224"/>
      <c r="G215" s="1223"/>
      <c r="H215" s="1233"/>
      <c r="I215" s="426"/>
      <c r="J215" s="306"/>
      <c r="K215" s="306"/>
      <c r="L215" s="314"/>
      <c r="M215" s="306"/>
      <c r="N215" s="306"/>
      <c r="P215" s="288" t="str">
        <f>EUconst_SubMeasureImpact&amp;I176&amp;"_"&amp;D215</f>
        <v>SubMeasImp__4</v>
      </c>
      <c r="S215" s="419" t="str">
        <f ca="1">IFERROR(INDEX(E_MeasuresInvestMilestones!$S$22:$S$31,MATCH($E215,CNTR_ListExistMeasures,0)),"")</f>
        <v/>
      </c>
      <c r="T215" s="419" t="str">
        <f ca="1">IF(S215="","",MATCH(INDEX(E_MeasuresInvestMilestones!$E$22:$E$31,MATCH($S215,E_MeasuresInvestMilestones!$Q$22:$Q$31,0)),EUconst_Periods,0))</f>
        <v/>
      </c>
      <c r="V215" s="175" t="str">
        <f t="shared" si="190"/>
        <v/>
      </c>
      <c r="X215" s="175" t="b">
        <f>AND(I176&lt;&gt;"",$E215="")</f>
        <v>0</v>
      </c>
      <c r="Z215" s="175" t="b">
        <f>IF(OR(AND(CNTR_ExistSubInstEntries,$E215=""),INDEX($AC:$AC,MATCH(EUconst_CessationRow&amp;$V215,$AA:$AA,0))&lt;=COLUMNS($Z214:Z214),SUMIFS(I:I,$P:$P,EUconst_SubAbsoluteReduction&amp;$V215)=0),
TRUE,
AND(CNTR_ExistSubInstEntries,$T215&gt;COLUMNS($Z214:Z214)) )</f>
        <v>1</v>
      </c>
      <c r="AA215" s="175" t="b">
        <f>IF(OR(AND(CNTR_ExistSubInstEntries,$E215=""),INDEX($AC:$AC,MATCH(EUconst_CessationRow&amp;$V215,$AA:$AA,0))&lt;=COLUMNS($Z214:AA214),SUMIFS(J:J,$P:$P,EUconst_SubAbsoluteReduction&amp;$V215)=0),
TRUE,
AND(CNTR_ExistSubInstEntries,$T215&gt;COLUMNS($Z214:AA214)) )</f>
        <v>1</v>
      </c>
      <c r="AB215" s="175" t="b">
        <f>IF(OR(AND(CNTR_ExistSubInstEntries,$E215=""),INDEX($AC:$AC,MATCH(EUconst_CessationRow&amp;$V215,$AA:$AA,0))&lt;=COLUMNS($Z214:AB214),SUMIFS(K:K,$P:$P,EUconst_SubAbsoluteReduction&amp;$V215)=0),
TRUE,
AND(CNTR_ExistSubInstEntries,$T215&gt;COLUMNS($Z214:AB214)) )</f>
        <v>1</v>
      </c>
      <c r="AC215" s="175" t="b">
        <f>IF(OR(AND(CNTR_ExistSubInstEntries,$E215=""),INDEX($AC:$AC,MATCH(EUconst_CessationRow&amp;$V215,$AA:$AA,0))&lt;=COLUMNS($Z214:AC214),SUMIFS(L:L,$P:$P,EUconst_SubAbsoluteReduction&amp;$V215)=0),
TRUE,
AND(CNTR_ExistSubInstEntries,$T215&gt;COLUMNS($Z214:AC214)) )</f>
        <v>1</v>
      </c>
      <c r="AD215" s="175" t="b">
        <f>IF(OR(AND(CNTR_ExistSubInstEntries,$E215=""),INDEX($AC:$AC,MATCH(EUconst_CessationRow&amp;$V215,$AA:$AA,0))&lt;=COLUMNS($Z214:AD214),SUMIFS(M:M,$P:$P,EUconst_SubAbsoluteReduction&amp;$V215)=0),
TRUE,
AND(CNTR_ExistSubInstEntries,$T215&gt;COLUMNS($Z214:AD214)) )</f>
        <v>1</v>
      </c>
      <c r="AE215" s="175" t="b">
        <f>IF(OR(AND(CNTR_ExistSubInstEntries,$E215=""),INDEX($AC:$AC,MATCH(EUconst_CessationRow&amp;$V215,$AA:$AA,0))&lt;=COLUMNS($Z214:AE214),SUMIFS(N:N,$P:$P,EUconst_SubAbsoluteReduction&amp;$V215)=0),
TRUE,
AND(CNTR_ExistSubInstEntries,$T215&gt;COLUMNS($Z214:AE214)) )</f>
        <v>1</v>
      </c>
    </row>
    <row r="216" spans="1:31" ht="12.75" customHeight="1" x14ac:dyDescent="0.2">
      <c r="A216" s="19"/>
      <c r="C216" s="161"/>
      <c r="D216" s="344">
        <v>5</v>
      </c>
      <c r="E216" s="1223"/>
      <c r="F216" s="1224"/>
      <c r="G216" s="1223"/>
      <c r="H216" s="1233"/>
      <c r="I216" s="426"/>
      <c r="J216" s="306"/>
      <c r="K216" s="306"/>
      <c r="L216" s="314"/>
      <c r="M216" s="306"/>
      <c r="N216" s="306"/>
      <c r="P216" s="288" t="str">
        <f>EUconst_SubMeasureImpact&amp;I176&amp;"_"&amp;D216</f>
        <v>SubMeasImp__5</v>
      </c>
      <c r="S216" s="419" t="str">
        <f ca="1">IFERROR(INDEX(E_MeasuresInvestMilestones!$S$22:$S$31,MATCH($E216,CNTR_ListExistMeasures,0)),"")</f>
        <v/>
      </c>
      <c r="T216" s="419" t="str">
        <f ca="1">IF(S216="","",MATCH(INDEX(E_MeasuresInvestMilestones!$E$22:$E$31,MATCH($S216,E_MeasuresInvestMilestones!$Q$22:$Q$31,0)),EUconst_Periods,0))</f>
        <v/>
      </c>
      <c r="V216" s="175" t="str">
        <f t="shared" si="190"/>
        <v/>
      </c>
      <c r="X216" s="175" t="b">
        <f>AND(I176&lt;&gt;"",$E216="")</f>
        <v>0</v>
      </c>
      <c r="Z216" s="175" t="b">
        <f>IF(OR(AND(CNTR_ExistSubInstEntries,$E216=""),INDEX($AC:$AC,MATCH(EUconst_CessationRow&amp;$V216,$AA:$AA,0))&lt;=COLUMNS($Z215:Z215),SUMIFS(I:I,$P:$P,EUconst_SubAbsoluteReduction&amp;$V216)=0),
TRUE,
AND(CNTR_ExistSubInstEntries,$T216&gt;COLUMNS($Z215:Z215)) )</f>
        <v>1</v>
      </c>
      <c r="AA216" s="175" t="b">
        <f>IF(OR(AND(CNTR_ExistSubInstEntries,$E216=""),INDEX($AC:$AC,MATCH(EUconst_CessationRow&amp;$V216,$AA:$AA,0))&lt;=COLUMNS($Z215:AA215),SUMIFS(J:J,$P:$P,EUconst_SubAbsoluteReduction&amp;$V216)=0),
TRUE,
AND(CNTR_ExistSubInstEntries,$T216&gt;COLUMNS($Z215:AA215)) )</f>
        <v>1</v>
      </c>
      <c r="AB216" s="175" t="b">
        <f>IF(OR(AND(CNTR_ExistSubInstEntries,$E216=""),INDEX($AC:$AC,MATCH(EUconst_CessationRow&amp;$V216,$AA:$AA,0))&lt;=COLUMNS($Z215:AB215),SUMIFS(K:K,$P:$P,EUconst_SubAbsoluteReduction&amp;$V216)=0),
TRUE,
AND(CNTR_ExistSubInstEntries,$T216&gt;COLUMNS($Z215:AB215)) )</f>
        <v>1</v>
      </c>
      <c r="AC216" s="175" t="b">
        <f>IF(OR(AND(CNTR_ExistSubInstEntries,$E216=""),INDEX($AC:$AC,MATCH(EUconst_CessationRow&amp;$V216,$AA:$AA,0))&lt;=COLUMNS($Z215:AC215),SUMIFS(L:L,$P:$P,EUconst_SubAbsoluteReduction&amp;$V216)=0),
TRUE,
AND(CNTR_ExistSubInstEntries,$T216&gt;COLUMNS($Z215:AC215)) )</f>
        <v>1</v>
      </c>
      <c r="AD216" s="175" t="b">
        <f>IF(OR(AND(CNTR_ExistSubInstEntries,$E216=""),INDEX($AC:$AC,MATCH(EUconst_CessationRow&amp;$V216,$AA:$AA,0))&lt;=COLUMNS($Z215:AD215),SUMIFS(M:M,$P:$P,EUconst_SubAbsoluteReduction&amp;$V216)=0),
TRUE,
AND(CNTR_ExistSubInstEntries,$T216&gt;COLUMNS($Z215:AD215)) )</f>
        <v>1</v>
      </c>
      <c r="AE216" s="175" t="b">
        <f>IF(OR(AND(CNTR_ExistSubInstEntries,$E216=""),INDEX($AC:$AC,MATCH(EUconst_CessationRow&amp;$V216,$AA:$AA,0))&lt;=COLUMNS($Z215:AE215),SUMIFS(N:N,$P:$P,EUconst_SubAbsoluteReduction&amp;$V216)=0),
TRUE,
AND(CNTR_ExistSubInstEntries,$T216&gt;COLUMNS($Z215:AE215)) )</f>
        <v>1</v>
      </c>
    </row>
    <row r="217" spans="1:31" ht="12.75" customHeight="1" x14ac:dyDescent="0.2">
      <c r="A217" s="19"/>
      <c r="C217" s="161"/>
      <c r="D217" s="344">
        <v>6</v>
      </c>
      <c r="E217" s="1223"/>
      <c r="F217" s="1224"/>
      <c r="G217" s="1223"/>
      <c r="H217" s="1233"/>
      <c r="I217" s="426"/>
      <c r="J217" s="306"/>
      <c r="K217" s="306"/>
      <c r="L217" s="314"/>
      <c r="M217" s="306"/>
      <c r="N217" s="306"/>
      <c r="P217" s="288" t="str">
        <f>EUconst_SubMeasureImpact&amp;I176&amp;"_"&amp;D217</f>
        <v>SubMeasImp__6</v>
      </c>
      <c r="S217" s="419" t="str">
        <f ca="1">IFERROR(INDEX(E_MeasuresInvestMilestones!$S$22:$S$31,MATCH($E217,CNTR_ListExistMeasures,0)),"")</f>
        <v/>
      </c>
      <c r="T217" s="419" t="str">
        <f ca="1">IF(S217="","",MATCH(INDEX(E_MeasuresInvestMilestones!$E$22:$E$31,MATCH($S217,E_MeasuresInvestMilestones!$Q$22:$Q$31,0)),EUconst_Periods,0))</f>
        <v/>
      </c>
      <c r="V217" s="175" t="str">
        <f t="shared" si="190"/>
        <v/>
      </c>
      <c r="X217" s="175" t="b">
        <f>AND(I176&lt;&gt;"",$E217="")</f>
        <v>0</v>
      </c>
      <c r="Z217" s="175" t="b">
        <f>IF(OR(AND(CNTR_ExistSubInstEntries,$E217=""),INDEX($AC:$AC,MATCH(EUconst_CessationRow&amp;$V217,$AA:$AA,0))&lt;=COLUMNS($Z216:Z216),SUMIFS(I:I,$P:$P,EUconst_SubAbsoluteReduction&amp;$V217)=0),
TRUE,
AND(CNTR_ExistSubInstEntries,$T217&gt;COLUMNS($Z216:Z216)) )</f>
        <v>1</v>
      </c>
      <c r="AA217" s="175" t="b">
        <f>IF(OR(AND(CNTR_ExistSubInstEntries,$E217=""),INDEX($AC:$AC,MATCH(EUconst_CessationRow&amp;$V217,$AA:$AA,0))&lt;=COLUMNS($Z216:AA216),SUMIFS(J:J,$P:$P,EUconst_SubAbsoluteReduction&amp;$V217)=0),
TRUE,
AND(CNTR_ExistSubInstEntries,$T217&gt;COLUMNS($Z216:AA216)) )</f>
        <v>1</v>
      </c>
      <c r="AB217" s="175" t="b">
        <f>IF(OR(AND(CNTR_ExistSubInstEntries,$E217=""),INDEX($AC:$AC,MATCH(EUconst_CessationRow&amp;$V217,$AA:$AA,0))&lt;=COLUMNS($Z216:AB216),SUMIFS(K:K,$P:$P,EUconst_SubAbsoluteReduction&amp;$V217)=0),
TRUE,
AND(CNTR_ExistSubInstEntries,$T217&gt;COLUMNS($Z216:AB216)) )</f>
        <v>1</v>
      </c>
      <c r="AC217" s="175" t="b">
        <f>IF(OR(AND(CNTR_ExistSubInstEntries,$E217=""),INDEX($AC:$AC,MATCH(EUconst_CessationRow&amp;$V217,$AA:$AA,0))&lt;=COLUMNS($Z216:AC216),SUMIFS(L:L,$P:$P,EUconst_SubAbsoluteReduction&amp;$V217)=0),
TRUE,
AND(CNTR_ExistSubInstEntries,$T217&gt;COLUMNS($Z216:AC216)) )</f>
        <v>1</v>
      </c>
      <c r="AD217" s="175" t="b">
        <f>IF(OR(AND(CNTR_ExistSubInstEntries,$E217=""),INDEX($AC:$AC,MATCH(EUconst_CessationRow&amp;$V217,$AA:$AA,0))&lt;=COLUMNS($Z216:AD216),SUMIFS(M:M,$P:$P,EUconst_SubAbsoluteReduction&amp;$V217)=0),
TRUE,
AND(CNTR_ExistSubInstEntries,$T217&gt;COLUMNS($Z216:AD216)) )</f>
        <v>1</v>
      </c>
      <c r="AE217" s="175" t="b">
        <f>IF(OR(AND(CNTR_ExistSubInstEntries,$E217=""),INDEX($AC:$AC,MATCH(EUconst_CessationRow&amp;$V217,$AA:$AA,0))&lt;=COLUMNS($Z216:AE216),SUMIFS(N:N,$P:$P,EUconst_SubAbsoluteReduction&amp;$V217)=0),
TRUE,
AND(CNTR_ExistSubInstEntries,$T217&gt;COLUMNS($Z216:AE216)) )</f>
        <v>1</v>
      </c>
    </row>
    <row r="218" spans="1:31" ht="12.75" customHeight="1" x14ac:dyDescent="0.2">
      <c r="A218" s="19"/>
      <c r="C218" s="193"/>
      <c r="D218" s="344">
        <v>7</v>
      </c>
      <c r="E218" s="1223"/>
      <c r="F218" s="1224"/>
      <c r="G218" s="1223"/>
      <c r="H218" s="1233"/>
      <c r="I218" s="426"/>
      <c r="J218" s="306"/>
      <c r="K218" s="306"/>
      <c r="L218" s="314"/>
      <c r="M218" s="306"/>
      <c r="N218" s="306"/>
      <c r="P218" s="288" t="str">
        <f>EUconst_SubMeasureImpact&amp;I176&amp;"_"&amp;D218</f>
        <v>SubMeasImp__7</v>
      </c>
      <c r="S218" s="419" t="str">
        <f ca="1">IFERROR(INDEX(E_MeasuresInvestMilestones!$S$22:$S$31,MATCH($E218,CNTR_ListExistMeasures,0)),"")</f>
        <v/>
      </c>
      <c r="T218" s="419" t="str">
        <f ca="1">IF(S218="","",MATCH(INDEX(E_MeasuresInvestMilestones!$E$22:$E$31,MATCH($S218,E_MeasuresInvestMilestones!$Q$22:$Q$31,0)),EUconst_Periods,0))</f>
        <v/>
      </c>
      <c r="V218" s="175" t="str">
        <f t="shared" si="190"/>
        <v/>
      </c>
      <c r="X218" s="175" t="b">
        <f>AND(I176&lt;&gt;"",$E218="")</f>
        <v>0</v>
      </c>
      <c r="Z218" s="175" t="b">
        <f>IF(OR(AND(CNTR_ExistSubInstEntries,$E218=""),INDEX($AC:$AC,MATCH(EUconst_CessationRow&amp;$V218,$AA:$AA,0))&lt;=COLUMNS($Z217:Z217),SUMIFS(I:I,$P:$P,EUconst_SubAbsoluteReduction&amp;$V218)=0),
TRUE,
AND(CNTR_ExistSubInstEntries,$T218&gt;COLUMNS($Z217:Z217)) )</f>
        <v>1</v>
      </c>
      <c r="AA218" s="175" t="b">
        <f>IF(OR(AND(CNTR_ExistSubInstEntries,$E218=""),INDEX($AC:$AC,MATCH(EUconst_CessationRow&amp;$V218,$AA:$AA,0))&lt;=COLUMNS($Z217:AA217),SUMIFS(J:J,$P:$P,EUconst_SubAbsoluteReduction&amp;$V218)=0),
TRUE,
AND(CNTR_ExistSubInstEntries,$T218&gt;COLUMNS($Z217:AA217)) )</f>
        <v>1</v>
      </c>
      <c r="AB218" s="175" t="b">
        <f>IF(OR(AND(CNTR_ExistSubInstEntries,$E218=""),INDEX($AC:$AC,MATCH(EUconst_CessationRow&amp;$V218,$AA:$AA,0))&lt;=COLUMNS($Z217:AB217),SUMIFS(K:K,$P:$P,EUconst_SubAbsoluteReduction&amp;$V218)=0),
TRUE,
AND(CNTR_ExistSubInstEntries,$T218&gt;COLUMNS($Z217:AB217)) )</f>
        <v>1</v>
      </c>
      <c r="AC218" s="175" t="b">
        <f>IF(OR(AND(CNTR_ExistSubInstEntries,$E218=""),INDEX($AC:$AC,MATCH(EUconst_CessationRow&amp;$V218,$AA:$AA,0))&lt;=COLUMNS($Z217:AC217),SUMIFS(L:L,$P:$P,EUconst_SubAbsoluteReduction&amp;$V218)=0),
TRUE,
AND(CNTR_ExistSubInstEntries,$T218&gt;COLUMNS($Z217:AC217)) )</f>
        <v>1</v>
      </c>
      <c r="AD218" s="175" t="b">
        <f>IF(OR(AND(CNTR_ExistSubInstEntries,$E218=""),INDEX($AC:$AC,MATCH(EUconst_CessationRow&amp;$V218,$AA:$AA,0))&lt;=COLUMNS($Z217:AD217),SUMIFS(M:M,$P:$P,EUconst_SubAbsoluteReduction&amp;$V218)=0),
TRUE,
AND(CNTR_ExistSubInstEntries,$T218&gt;COLUMNS($Z217:AD217)) )</f>
        <v>1</v>
      </c>
      <c r="AE218" s="175" t="b">
        <f>IF(OR(AND(CNTR_ExistSubInstEntries,$E218=""),INDEX($AC:$AC,MATCH(EUconst_CessationRow&amp;$V218,$AA:$AA,0))&lt;=COLUMNS($Z217:AE217),SUMIFS(N:N,$P:$P,EUconst_SubAbsoluteReduction&amp;$V218)=0),
TRUE,
AND(CNTR_ExistSubInstEntries,$T218&gt;COLUMNS($Z217:AE217)) )</f>
        <v>1</v>
      </c>
    </row>
    <row r="219" spans="1:31" ht="12.75" customHeight="1" x14ac:dyDescent="0.2">
      <c r="A219" s="19"/>
      <c r="C219" s="161"/>
      <c r="D219" s="344">
        <v>8</v>
      </c>
      <c r="E219" s="1223"/>
      <c r="F219" s="1224"/>
      <c r="G219" s="1223"/>
      <c r="H219" s="1233"/>
      <c r="I219" s="426"/>
      <c r="J219" s="306"/>
      <c r="K219" s="306"/>
      <c r="L219" s="314"/>
      <c r="M219" s="306"/>
      <c r="N219" s="306"/>
      <c r="P219" s="288" t="str">
        <f>EUconst_SubMeasureImpact&amp;I176&amp;"_"&amp;D219</f>
        <v>SubMeasImp__8</v>
      </c>
      <c r="S219" s="419" t="str">
        <f ca="1">IFERROR(INDEX(E_MeasuresInvestMilestones!$S$22:$S$31,MATCH($E219,CNTR_ListExistMeasures,0)),"")</f>
        <v/>
      </c>
      <c r="T219" s="419" t="str">
        <f ca="1">IF(S219="","",MATCH(INDEX(E_MeasuresInvestMilestones!$E$22:$E$31,MATCH($S219,E_MeasuresInvestMilestones!$Q$22:$Q$31,0)),EUconst_Periods,0))</f>
        <v/>
      </c>
      <c r="V219" s="175" t="str">
        <f t="shared" si="190"/>
        <v/>
      </c>
      <c r="X219" s="175" t="b">
        <f>AND(I176&lt;&gt;"",$E219="")</f>
        <v>0</v>
      </c>
      <c r="Z219" s="175" t="b">
        <f>IF(OR(AND(CNTR_ExistSubInstEntries,$E219=""),INDEX($AC:$AC,MATCH(EUconst_CessationRow&amp;$V219,$AA:$AA,0))&lt;=COLUMNS($Z218:Z218),SUMIFS(I:I,$P:$P,EUconst_SubAbsoluteReduction&amp;$V219)=0),
TRUE,
AND(CNTR_ExistSubInstEntries,$T219&gt;COLUMNS($Z218:Z218)) )</f>
        <v>1</v>
      </c>
      <c r="AA219" s="175" t="b">
        <f>IF(OR(AND(CNTR_ExistSubInstEntries,$E219=""),INDEX($AC:$AC,MATCH(EUconst_CessationRow&amp;$V219,$AA:$AA,0))&lt;=COLUMNS($Z218:AA218),SUMIFS(J:J,$P:$P,EUconst_SubAbsoluteReduction&amp;$V219)=0),
TRUE,
AND(CNTR_ExistSubInstEntries,$T219&gt;COLUMNS($Z218:AA218)) )</f>
        <v>1</v>
      </c>
      <c r="AB219" s="175" t="b">
        <f>IF(OR(AND(CNTR_ExistSubInstEntries,$E219=""),INDEX($AC:$AC,MATCH(EUconst_CessationRow&amp;$V219,$AA:$AA,0))&lt;=COLUMNS($Z218:AB218),SUMIFS(K:K,$P:$P,EUconst_SubAbsoluteReduction&amp;$V219)=0),
TRUE,
AND(CNTR_ExistSubInstEntries,$T219&gt;COLUMNS($Z218:AB218)) )</f>
        <v>1</v>
      </c>
      <c r="AC219" s="175" t="b">
        <f>IF(OR(AND(CNTR_ExistSubInstEntries,$E219=""),INDEX($AC:$AC,MATCH(EUconst_CessationRow&amp;$V219,$AA:$AA,0))&lt;=COLUMNS($Z218:AC218),SUMIFS(L:L,$P:$P,EUconst_SubAbsoluteReduction&amp;$V219)=0),
TRUE,
AND(CNTR_ExistSubInstEntries,$T219&gt;COLUMNS($Z218:AC218)) )</f>
        <v>1</v>
      </c>
      <c r="AD219" s="175" t="b">
        <f>IF(OR(AND(CNTR_ExistSubInstEntries,$E219=""),INDEX($AC:$AC,MATCH(EUconst_CessationRow&amp;$V219,$AA:$AA,0))&lt;=COLUMNS($Z218:AD218),SUMIFS(M:M,$P:$P,EUconst_SubAbsoluteReduction&amp;$V219)=0),
TRUE,
AND(CNTR_ExistSubInstEntries,$T219&gt;COLUMNS($Z218:AD218)) )</f>
        <v>1</v>
      </c>
      <c r="AE219" s="175" t="b">
        <f>IF(OR(AND(CNTR_ExistSubInstEntries,$E219=""),INDEX($AC:$AC,MATCH(EUconst_CessationRow&amp;$V219,$AA:$AA,0))&lt;=COLUMNS($Z218:AE218),SUMIFS(N:N,$P:$P,EUconst_SubAbsoluteReduction&amp;$V219)=0),
TRUE,
AND(CNTR_ExistSubInstEntries,$T219&gt;COLUMNS($Z218:AE218)) )</f>
        <v>1</v>
      </c>
    </row>
    <row r="220" spans="1:31" ht="12.75" customHeight="1" x14ac:dyDescent="0.2">
      <c r="A220" s="19"/>
      <c r="C220" s="161"/>
      <c r="D220" s="344">
        <v>9</v>
      </c>
      <c r="E220" s="1223"/>
      <c r="F220" s="1224"/>
      <c r="G220" s="1223"/>
      <c r="H220" s="1233"/>
      <c r="I220" s="426"/>
      <c r="J220" s="306"/>
      <c r="K220" s="306"/>
      <c r="L220" s="314"/>
      <c r="M220" s="306"/>
      <c r="N220" s="306"/>
      <c r="P220" s="288" t="str">
        <f>EUconst_SubMeasureImpact&amp;I176&amp;"_"&amp;D220</f>
        <v>SubMeasImp__9</v>
      </c>
      <c r="S220" s="419" t="str">
        <f ca="1">IFERROR(INDEX(E_MeasuresInvestMilestones!$S$22:$S$31,MATCH($E220,CNTR_ListExistMeasures,0)),"")</f>
        <v/>
      </c>
      <c r="T220" s="419" t="str">
        <f ca="1">IF(S220="","",MATCH(INDEX(E_MeasuresInvestMilestones!$E$22:$E$31,MATCH($S220,E_MeasuresInvestMilestones!$Q$22:$Q$31,0)),EUconst_Periods,0))</f>
        <v/>
      </c>
      <c r="V220" s="175" t="str">
        <f t="shared" si="190"/>
        <v/>
      </c>
      <c r="X220" s="175" t="b">
        <f>AND(I176&lt;&gt;"",$E220="")</f>
        <v>0</v>
      </c>
      <c r="Z220" s="175" t="b">
        <f>IF(OR(AND(CNTR_ExistSubInstEntries,$E220=""),INDEX($AC:$AC,MATCH(EUconst_CessationRow&amp;$V220,$AA:$AA,0))&lt;=COLUMNS($Z219:Z219),SUMIFS(I:I,$P:$P,EUconst_SubAbsoluteReduction&amp;$V220)=0),
TRUE,
AND(CNTR_ExistSubInstEntries,$T220&gt;COLUMNS($Z219:Z219)) )</f>
        <v>1</v>
      </c>
      <c r="AA220" s="175" t="b">
        <f>IF(OR(AND(CNTR_ExistSubInstEntries,$E220=""),INDEX($AC:$AC,MATCH(EUconst_CessationRow&amp;$V220,$AA:$AA,0))&lt;=COLUMNS($Z219:AA219),SUMIFS(J:J,$P:$P,EUconst_SubAbsoluteReduction&amp;$V220)=0),
TRUE,
AND(CNTR_ExistSubInstEntries,$T220&gt;COLUMNS($Z219:AA219)) )</f>
        <v>1</v>
      </c>
      <c r="AB220" s="175" t="b">
        <f>IF(OR(AND(CNTR_ExistSubInstEntries,$E220=""),INDEX($AC:$AC,MATCH(EUconst_CessationRow&amp;$V220,$AA:$AA,0))&lt;=COLUMNS($Z219:AB219),SUMIFS(K:K,$P:$P,EUconst_SubAbsoluteReduction&amp;$V220)=0),
TRUE,
AND(CNTR_ExistSubInstEntries,$T220&gt;COLUMNS($Z219:AB219)) )</f>
        <v>1</v>
      </c>
      <c r="AC220" s="175" t="b">
        <f>IF(OR(AND(CNTR_ExistSubInstEntries,$E220=""),INDEX($AC:$AC,MATCH(EUconst_CessationRow&amp;$V220,$AA:$AA,0))&lt;=COLUMNS($Z219:AC219),SUMIFS(L:L,$P:$P,EUconst_SubAbsoluteReduction&amp;$V220)=0),
TRUE,
AND(CNTR_ExistSubInstEntries,$T220&gt;COLUMNS($Z219:AC219)) )</f>
        <v>1</v>
      </c>
      <c r="AD220" s="175" t="b">
        <f>IF(OR(AND(CNTR_ExistSubInstEntries,$E220=""),INDEX($AC:$AC,MATCH(EUconst_CessationRow&amp;$V220,$AA:$AA,0))&lt;=COLUMNS($Z219:AD219),SUMIFS(M:M,$P:$P,EUconst_SubAbsoluteReduction&amp;$V220)=0),
TRUE,
AND(CNTR_ExistSubInstEntries,$T220&gt;COLUMNS($Z219:AD219)) )</f>
        <v>1</v>
      </c>
      <c r="AE220" s="175" t="b">
        <f>IF(OR(AND(CNTR_ExistSubInstEntries,$E220=""),INDEX($AC:$AC,MATCH(EUconst_CessationRow&amp;$V220,$AA:$AA,0))&lt;=COLUMNS($Z219:AE219),SUMIFS(N:N,$P:$P,EUconst_SubAbsoluteReduction&amp;$V220)=0),
TRUE,
AND(CNTR_ExistSubInstEntries,$T220&gt;COLUMNS($Z219:AE219)) )</f>
        <v>1</v>
      </c>
    </row>
    <row r="221" spans="1:31" ht="12.75" customHeight="1" x14ac:dyDescent="0.2">
      <c r="A221" s="19"/>
      <c r="C221" s="161"/>
      <c r="D221" s="344">
        <v>10</v>
      </c>
      <c r="E221" s="1229"/>
      <c r="F221" s="1230"/>
      <c r="G221" s="1229"/>
      <c r="H221" s="1234"/>
      <c r="I221" s="427"/>
      <c r="J221" s="307"/>
      <c r="K221" s="307"/>
      <c r="L221" s="315"/>
      <c r="M221" s="307"/>
      <c r="N221" s="307"/>
      <c r="P221" s="288" t="str">
        <f>EUconst_SubMeasureImpact&amp;I176&amp;"_"&amp;D221</f>
        <v>SubMeasImp__10</v>
      </c>
      <c r="S221" s="419" t="str">
        <f ca="1">IFERROR(INDEX(E_MeasuresInvestMilestones!$S$22:$S$31,MATCH($E221,CNTR_ListExistMeasures,0)),"")</f>
        <v/>
      </c>
      <c r="T221" s="419" t="str">
        <f ca="1">IF(S221="","",MATCH(INDEX(E_MeasuresInvestMilestones!$E$22:$E$31,MATCH($S221,E_MeasuresInvestMilestones!$Q$22:$Q$31,0)),EUconst_Periods,0))</f>
        <v/>
      </c>
      <c r="V221" s="175" t="str">
        <f t="shared" si="190"/>
        <v/>
      </c>
      <c r="X221" s="175" t="b">
        <f>AND(I176&lt;&gt;"",$E221="")</f>
        <v>0</v>
      </c>
      <c r="Z221" s="175" t="b">
        <f>IF(OR(AND(CNTR_ExistSubInstEntries,$E221=""),INDEX($AC:$AC,MATCH(EUconst_CessationRow&amp;$V221,$AA:$AA,0))&lt;=COLUMNS($Z220:Z220),SUMIFS(I:I,$P:$P,EUconst_SubAbsoluteReduction&amp;$V221)=0),
TRUE,
AND(CNTR_ExistSubInstEntries,$T221&gt;COLUMNS($Z220:Z220)) )</f>
        <v>1</v>
      </c>
      <c r="AA221" s="175" t="b">
        <f>IF(OR(AND(CNTR_ExistSubInstEntries,$E221=""),INDEX($AC:$AC,MATCH(EUconst_CessationRow&amp;$V221,$AA:$AA,0))&lt;=COLUMNS($Z220:AA220),SUMIFS(J:J,$P:$P,EUconst_SubAbsoluteReduction&amp;$V221)=0),
TRUE,
AND(CNTR_ExistSubInstEntries,$T221&gt;COLUMNS($Z220:AA220)) )</f>
        <v>1</v>
      </c>
      <c r="AB221" s="175" t="b">
        <f>IF(OR(AND(CNTR_ExistSubInstEntries,$E221=""),INDEX($AC:$AC,MATCH(EUconst_CessationRow&amp;$V221,$AA:$AA,0))&lt;=COLUMNS($Z220:AB220),SUMIFS(K:K,$P:$P,EUconst_SubAbsoluteReduction&amp;$V221)=0),
TRUE,
AND(CNTR_ExistSubInstEntries,$T221&gt;COLUMNS($Z220:AB220)) )</f>
        <v>1</v>
      </c>
      <c r="AC221" s="175" t="b">
        <f>IF(OR(AND(CNTR_ExistSubInstEntries,$E221=""),INDEX($AC:$AC,MATCH(EUconst_CessationRow&amp;$V221,$AA:$AA,0))&lt;=COLUMNS($Z220:AC220),SUMIFS(L:L,$P:$P,EUconst_SubAbsoluteReduction&amp;$V221)=0),
TRUE,
AND(CNTR_ExistSubInstEntries,$T221&gt;COLUMNS($Z220:AC220)) )</f>
        <v>1</v>
      </c>
      <c r="AD221" s="175" t="b">
        <f>IF(OR(AND(CNTR_ExistSubInstEntries,$E221=""),INDEX($AC:$AC,MATCH(EUconst_CessationRow&amp;$V221,$AA:$AA,0))&lt;=COLUMNS($Z220:AD220),SUMIFS(M:M,$P:$P,EUconst_SubAbsoluteReduction&amp;$V221)=0),
TRUE,
AND(CNTR_ExistSubInstEntries,$T221&gt;COLUMNS($Z220:AD220)) )</f>
        <v>1</v>
      </c>
      <c r="AE221" s="175" t="b">
        <f>IF(OR(AND(CNTR_ExistSubInstEntries,$E221=""),INDEX($AC:$AC,MATCH(EUconst_CessationRow&amp;$V221,$AA:$AA,0))&lt;=COLUMNS($Z220:AE220),SUMIFS(N:N,$P:$P,EUconst_SubAbsoluteReduction&amp;$V221)=0),
TRUE,
AND(CNTR_ExistSubInstEntries,$T221&gt;COLUMNS($Z220:AE220)) )</f>
        <v>1</v>
      </c>
    </row>
    <row r="222" spans="1:31" ht="12.75" customHeight="1" x14ac:dyDescent="0.2">
      <c r="A222" s="19"/>
      <c r="C222" s="161"/>
      <c r="D222" s="345" t="s">
        <v>119</v>
      </c>
      <c r="E222" s="1231" t="str">
        <f>Translations!$B$289</f>
        <v>Намаление в сравнение с изходното ниво (100% = стойности под i.)</v>
      </c>
      <c r="F222" s="1231"/>
      <c r="G222" s="1231"/>
      <c r="H222" s="1232"/>
      <c r="I222" s="428" t="str">
        <f>IF(AND(ISNUMBER(I207),COUNT(I212:I221)&gt;0),SUM(I212:I221)*I207,"")</f>
        <v/>
      </c>
      <c r="J222" s="380" t="str">
        <f t="shared" ref="J222" si="191">IF(AND(ISNUMBER(J207),COUNT(J212:J221)&gt;0),SUM(J212:J221)*J207,"")</f>
        <v/>
      </c>
      <c r="K222" s="380" t="str">
        <f>IF(AND(ISNUMBER(K207),COUNT(K212:K221)&gt;0),SUM(K212:K221)*K207,"")</f>
        <v/>
      </c>
      <c r="L222" s="380" t="str">
        <f t="shared" ref="L222:N222" si="192">IF(AND(ISNUMBER(L207),COUNT(L212:L221)&gt;0),SUM(L212:L221)*L207,"")</f>
        <v/>
      </c>
      <c r="M222" s="380" t="str">
        <f t="shared" si="192"/>
        <v/>
      </c>
      <c r="N222" s="380" t="str">
        <f t="shared" si="192"/>
        <v/>
      </c>
      <c r="P222" s="252"/>
      <c r="V222" s="369"/>
      <c r="X222" s="369"/>
    </row>
    <row r="223" spans="1:31" ht="12.75" customHeight="1" x14ac:dyDescent="0.2">
      <c r="A223" s="19"/>
      <c r="C223" s="161"/>
      <c r="D223" s="345" t="s">
        <v>120</v>
      </c>
      <c r="E223" s="1225" t="str">
        <f>Translations!$B$290</f>
        <v>Проверка на съответствието (= iii. / i.)</v>
      </c>
      <c r="F223" s="1225"/>
      <c r="G223" s="1225"/>
      <c r="H223" s="1226"/>
      <c r="I223" s="429" t="str">
        <f t="shared" ref="I223:N223" si="193">IF(COUNT(I212:I221)&gt;0,SUM(I212:I221),"")</f>
        <v/>
      </c>
      <c r="J223" s="381" t="str">
        <f t="shared" si="193"/>
        <v/>
      </c>
      <c r="K223" s="381" t="str">
        <f t="shared" si="193"/>
        <v/>
      </c>
      <c r="L223" s="381" t="str">
        <f t="shared" si="193"/>
        <v/>
      </c>
      <c r="M223" s="381" t="str">
        <f t="shared" si="193"/>
        <v/>
      </c>
      <c r="N223" s="381" t="str">
        <f t="shared" si="193"/>
        <v/>
      </c>
      <c r="P223" s="252"/>
      <c r="S223" s="316"/>
      <c r="T223" s="316"/>
      <c r="U223" s="316"/>
      <c r="V223" s="316"/>
    </row>
    <row r="224" spans="1:31" ht="12.75" customHeight="1" x14ac:dyDescent="0.2">
      <c r="A224" s="19"/>
      <c r="C224" s="161"/>
      <c r="D224" s="345" t="s">
        <v>121</v>
      </c>
      <c r="E224" s="1227" t="str">
        <f>Translations!$B$291</f>
        <v>Проверка на последователността (съобщение за грешка)</v>
      </c>
      <c r="F224" s="1228"/>
      <c r="G224" s="1228"/>
      <c r="H224" s="1228"/>
      <c r="I224" s="518" t="str">
        <f t="shared" ref="I224:N224" si="194">IF($I176="","",IF(OR(OR(AND(I184&lt;&gt;0,I192=EUconst_Cessation),AND(I184="",OR(I192&lt;&gt;EUconst_Cessation),I192&lt;&gt;"")),OR(AND(I223="",I184&lt;&gt;"",I184&lt;&gt;$G184),AND(I223&lt;&gt;"",OR(I192=EUconst_Cessation,I184="",I184=$G184))),AND(I184&lt;&gt;"",I184&lt;&gt;$G184,IFERROR(ROUND(I223,2),1)&lt;&gt;1)),EUconst_Inconsistent,""))</f>
        <v/>
      </c>
      <c r="J224" s="519" t="str">
        <f t="shared" si="194"/>
        <v/>
      </c>
      <c r="K224" s="519" t="str">
        <f t="shared" si="194"/>
        <v/>
      </c>
      <c r="L224" s="519" t="str">
        <f t="shared" si="194"/>
        <v/>
      </c>
      <c r="M224" s="519" t="str">
        <f t="shared" si="194"/>
        <v/>
      </c>
      <c r="N224" s="519" t="str">
        <f t="shared" si="194"/>
        <v/>
      </c>
      <c r="P224" s="252"/>
    </row>
    <row r="225" spans="1:32" ht="5.0999999999999996" customHeight="1" x14ac:dyDescent="0.2">
      <c r="A225" s="19"/>
      <c r="B225" s="165"/>
      <c r="C225" s="161"/>
      <c r="D225" s="325"/>
      <c r="I225" s="136"/>
      <c r="J225" s="136"/>
      <c r="K225" s="136"/>
      <c r="L225" s="136"/>
      <c r="M225" s="136"/>
      <c r="N225" s="282"/>
      <c r="P225" s="252"/>
    </row>
    <row r="226" spans="1:32" ht="12.75" customHeight="1" x14ac:dyDescent="0.2">
      <c r="C226" s="161"/>
      <c r="D226" s="360" t="s">
        <v>116</v>
      </c>
      <c r="E226" s="1235" t="str">
        <f>Translations!$B$292</f>
        <v>Други коментари</v>
      </c>
      <c r="F226" s="1235"/>
      <c r="G226" s="1235"/>
      <c r="H226" s="1235"/>
      <c r="I226" s="1235"/>
      <c r="J226" s="1235"/>
      <c r="K226" s="1235"/>
      <c r="L226" s="1235"/>
      <c r="M226" s="1235"/>
      <c r="N226" s="1236"/>
      <c r="P226" s="134"/>
      <c r="Q226" s="134"/>
      <c r="R226" s="134"/>
      <c r="S226" s="268"/>
    </row>
    <row r="227" spans="1:32" ht="38.85" customHeight="1" x14ac:dyDescent="0.2">
      <c r="A227" s="19"/>
      <c r="B227" s="165"/>
      <c r="C227" s="161"/>
      <c r="D227" s="325"/>
      <c r="E227" s="1220"/>
      <c r="F227" s="1221"/>
      <c r="G227" s="1221"/>
      <c r="H227" s="1221"/>
      <c r="I227" s="1221"/>
      <c r="J227" s="1221"/>
      <c r="K227" s="1221"/>
      <c r="L227" s="1221"/>
      <c r="M227" s="1221"/>
      <c r="N227" s="1222"/>
      <c r="P227" s="252"/>
    </row>
    <row r="228" spans="1:32" ht="12.75" customHeight="1" x14ac:dyDescent="0.2">
      <c r="A228" s="19"/>
      <c r="B228" s="165"/>
      <c r="C228" s="650"/>
      <c r="D228" s="651"/>
      <c r="E228" s="652"/>
      <c r="F228" s="652"/>
      <c r="G228" s="652"/>
      <c r="H228" s="652"/>
      <c r="I228" s="652"/>
      <c r="J228" s="652"/>
      <c r="K228" s="652"/>
      <c r="L228" s="652"/>
      <c r="M228" s="652"/>
      <c r="N228" s="653"/>
    </row>
    <row r="229" spans="1:32" ht="12.75" customHeight="1" thickBot="1" x14ac:dyDescent="0.25">
      <c r="A229" s="19"/>
      <c r="B229" s="165"/>
      <c r="E229" s="432"/>
      <c r="F229" s="644"/>
      <c r="G229" s="644"/>
      <c r="H229" s="644"/>
      <c r="I229" s="644"/>
      <c r="J229" s="644"/>
      <c r="K229" s="644"/>
      <c r="L229" s="644"/>
      <c r="M229" s="644"/>
      <c r="N229" s="644"/>
    </row>
    <row r="230" spans="1:32" ht="12.75" customHeight="1" thickBot="1" x14ac:dyDescent="0.3">
      <c r="A230" s="19"/>
      <c r="B230" s="165"/>
      <c r="C230" s="433"/>
      <c r="D230" s="433"/>
      <c r="E230" s="433"/>
      <c r="F230" s="433"/>
      <c r="G230" s="433"/>
      <c r="H230" s="433"/>
      <c r="I230" s="433"/>
      <c r="J230" s="433"/>
      <c r="K230" s="433"/>
      <c r="L230" s="433"/>
      <c r="M230" s="433"/>
      <c r="N230" s="433"/>
      <c r="P230" s="276"/>
      <c r="Q230" s="134"/>
      <c r="R230" s="134"/>
      <c r="S230" s="268"/>
    </row>
    <row r="231" spans="1:32" s="370" customFormat="1" ht="18" customHeight="1" thickBot="1" x14ac:dyDescent="0.25">
      <c r="A231" s="399">
        <f>C231</f>
        <v>5</v>
      </c>
      <c r="B231" s="120"/>
      <c r="C231" s="421">
        <f>C176+1</f>
        <v>5</v>
      </c>
      <c r="D231" s="1260" t="str">
        <f>Translations!$B$262</f>
        <v>Подинсталация с еталон за продукт:</v>
      </c>
      <c r="E231" s="1261"/>
      <c r="F231" s="1261"/>
      <c r="G231" s="1261"/>
      <c r="H231" s="1262"/>
      <c r="I231" s="1263" t="str">
        <f>IF(INDEX(CNTR_SubInstListIsProdBM,$C231),INDEX(CNTR_SubInstListNames,$C231),"")</f>
        <v/>
      </c>
      <c r="J231" s="1264"/>
      <c r="K231" s="1264"/>
      <c r="L231" s="1264"/>
      <c r="M231" s="1264"/>
      <c r="N231" s="1265"/>
      <c r="O231" s="120"/>
      <c r="P231" s="287" t="str">
        <f>IF(CNTR_ExistSubInstEntries,IF(I231&lt;&gt;"","BM: " &amp; I231,""),"BM: " &amp; C231)</f>
        <v>BM: 5</v>
      </c>
      <c r="Q231" s="166"/>
      <c r="R231" s="166"/>
      <c r="S231" s="166"/>
      <c r="T231" s="166"/>
      <c r="U231" s="166"/>
      <c r="V231" s="166"/>
      <c r="W231" s="166"/>
      <c r="X231" s="287" t="str">
        <f>EUconst_StartRow&amp;I231</f>
        <v>Start_</v>
      </c>
      <c r="Y231" s="409" t="str">
        <f>IF($I231="","",INDEX(C_InstallationDescription!$V:$V,MATCH($X231,C_InstallationDescription!$P:$P,0)))</f>
        <v/>
      </c>
      <c r="Z231" s="409" t="str">
        <f>IF($I231="","",IF(Y231=INDEX(EUconst_SubinstallationStart,1),1,IF(Y231=INDEX(EUconst_SubinstallationStart,2),2,MATCH(Y231,EUconst_Periods,0))))</f>
        <v/>
      </c>
      <c r="AA231" s="287" t="str">
        <f>EUconst_CessationRow&amp;I231</f>
        <v>Cessation_</v>
      </c>
      <c r="AB231" s="409" t="str">
        <f>IF($I231="","",INDEX(C_InstallationDescription!$W:$W,MATCH($AA231,C_InstallationDescription!$Q:$Q,0)))</f>
        <v/>
      </c>
      <c r="AC231" s="409" t="str">
        <f>IF(OR(I231="",AB231=""),"",IF(AB231=INDEX(EUconst_SubinstallationCessation,1),10,IF(AB231=INDEX(EUconst_SubinstallationCessation,2),1,MATCH(AB231,EUconst_Periods,0))))</f>
        <v/>
      </c>
      <c r="AD231" s="169"/>
      <c r="AE231" s="554" t="b">
        <f>AND(CNTR_ExistSubInstEntries,I231="")</f>
        <v>0</v>
      </c>
      <c r="AF231" s="169"/>
    </row>
    <row r="232" spans="1:32" ht="12.75" customHeight="1" x14ac:dyDescent="0.2">
      <c r="C232" s="420"/>
      <c r="D232" s="644"/>
      <c r="E232" s="1216" t="str">
        <f>Translations!$B$263</f>
        <v>Името на подинсталацията на продуктовия еталон се показва автоматично въз основа на въведените данни в лист "C_InstallationDescription".</v>
      </c>
      <c r="F232" s="1217"/>
      <c r="G232" s="1217"/>
      <c r="H232" s="1217"/>
      <c r="I232" s="1217"/>
      <c r="J232" s="1217"/>
      <c r="K232" s="1217"/>
      <c r="L232" s="1217"/>
      <c r="M232" s="1217"/>
      <c r="N232" s="1218"/>
      <c r="P232" s="134"/>
      <c r="Q232" s="134"/>
      <c r="R232" s="134"/>
      <c r="S232" s="268"/>
    </row>
    <row r="233" spans="1:32" ht="5.0999999999999996" customHeight="1" x14ac:dyDescent="0.2">
      <c r="C233" s="161"/>
      <c r="N233" s="162"/>
      <c r="P233" s="276"/>
      <c r="Q233" s="134"/>
      <c r="R233" s="272"/>
      <c r="S233" s="268"/>
    </row>
    <row r="234" spans="1:32" ht="12.75" customHeight="1" x14ac:dyDescent="0.2">
      <c r="C234" s="161"/>
      <c r="D234" s="360" t="s">
        <v>114</v>
      </c>
      <c r="E234" s="18" t="str">
        <f>Translations!$B$264</f>
        <v>Специфични цели за емисиите</v>
      </c>
      <c r="F234" s="326"/>
      <c r="G234" s="326"/>
      <c r="H234" s="326"/>
      <c r="I234" s="326"/>
      <c r="J234" s="326"/>
      <c r="K234" s="326"/>
      <c r="L234" s="326"/>
      <c r="M234" s="326"/>
      <c r="N234" s="327"/>
      <c r="P234" s="275"/>
      <c r="Q234" s="275"/>
      <c r="R234" s="134"/>
      <c r="S234" s="268"/>
      <c r="Y234" s="559" t="str">
        <f>Translations!$B$265</f>
        <v>Периоди</v>
      </c>
      <c r="Z234" s="560">
        <v>1</v>
      </c>
      <c r="AA234" s="409">
        <v>2</v>
      </c>
      <c r="AB234" s="409">
        <v>3</v>
      </c>
      <c r="AC234" s="409">
        <v>4</v>
      </c>
      <c r="AD234" s="409">
        <v>5</v>
      </c>
      <c r="AE234" s="409">
        <v>6</v>
      </c>
    </row>
    <row r="235" spans="1:32" ht="25.5" customHeight="1" x14ac:dyDescent="0.2">
      <c r="C235" s="161"/>
      <c r="D235" s="18"/>
      <c r="E23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235" s="1242"/>
      <c r="G235" s="1242"/>
      <c r="H235" s="1242"/>
      <c r="I235" s="1242"/>
      <c r="J235" s="1242"/>
      <c r="K235" s="1242"/>
      <c r="L235" s="1242"/>
      <c r="M235" s="1242"/>
      <c r="N235" s="1243"/>
      <c r="P235" s="275"/>
      <c r="Q235" s="275"/>
      <c r="R235" s="134"/>
      <c r="S235" s="268"/>
    </row>
    <row r="236" spans="1:32" ht="12.75" customHeight="1" x14ac:dyDescent="0.2">
      <c r="C236" s="161"/>
      <c r="D236" s="18"/>
      <c r="E236" s="1244" t="str">
        <f>Translations!$B$267</f>
        <v>Базовата линия се изчислява автоматично въз основа на въведените исторически емисии в лист D_HistoricalEmissions.</v>
      </c>
      <c r="F236" s="1244"/>
      <c r="G236" s="1244"/>
      <c r="H236" s="1244"/>
      <c r="I236" s="1244"/>
      <c r="J236" s="1244"/>
      <c r="K236" s="1244"/>
      <c r="L236" s="1244"/>
      <c r="M236" s="1244"/>
      <c r="N236" s="1245"/>
    </row>
    <row r="237" spans="1:32" ht="5.0999999999999996" customHeight="1" x14ac:dyDescent="0.2">
      <c r="C237" s="161"/>
      <c r="D237" s="1005"/>
      <c r="E237" s="1005"/>
      <c r="F237" s="1005"/>
      <c r="G237" s="1005"/>
      <c r="H237" s="1005"/>
      <c r="I237" s="1005"/>
      <c r="J237" s="1005"/>
      <c r="K237" s="1005"/>
      <c r="L237" s="1005"/>
      <c r="M237" s="1005"/>
      <c r="N237" s="1219"/>
    </row>
    <row r="238" spans="1:32" ht="12.75" customHeight="1" x14ac:dyDescent="0.2">
      <c r="A238" s="19"/>
      <c r="B238" s="165"/>
      <c r="C238" s="161"/>
      <c r="D238" s="325"/>
      <c r="F238" s="324"/>
      <c r="G238" s="304" t="str">
        <f>Translations!$B$169</f>
        <v>Базова линия</v>
      </c>
      <c r="H238" s="422" t="str">
        <f xml:space="preserve"> EUconst_Unit</f>
        <v>Единица</v>
      </c>
      <c r="I238" s="424">
        <f t="shared" ref="I238" si="195">INDEX(EUconst_EndOfPeriods,Z234)</f>
        <v>2025</v>
      </c>
      <c r="J238" s="302">
        <f t="shared" ref="J238" si="196">INDEX(EUconst_EndOfPeriods,AA234)</f>
        <v>2030</v>
      </c>
      <c r="K238" s="302">
        <f t="shared" ref="K238" si="197">INDEX(EUconst_EndOfPeriods,AB234)</f>
        <v>2035</v>
      </c>
      <c r="L238" s="302">
        <f t="shared" ref="L238" si="198">INDEX(EUconst_EndOfPeriods,AC234)</f>
        <v>2040</v>
      </c>
      <c r="M238" s="302">
        <f t="shared" ref="M238" si="199">INDEX(EUconst_EndOfPeriods,AD234)</f>
        <v>2045</v>
      </c>
      <c r="N238" s="302">
        <f t="shared" ref="N238" si="200">INDEX(EUconst_EndOfPeriods,AE234)</f>
        <v>2050</v>
      </c>
      <c r="W238" s="166" t="s">
        <v>736</v>
      </c>
      <c r="Z238" s="205">
        <f t="shared" ref="Z238" si="201">I238</f>
        <v>2025</v>
      </c>
      <c r="AA238" s="205">
        <f t="shared" ref="AA238" si="202">J238</f>
        <v>2030</v>
      </c>
      <c r="AB238" s="205">
        <f t="shared" ref="AB238" si="203">K238</f>
        <v>2035</v>
      </c>
      <c r="AC238" s="205">
        <f t="shared" ref="AC238" si="204">L238</f>
        <v>2040</v>
      </c>
      <c r="AD238" s="205">
        <f t="shared" ref="AD238" si="205">M238</f>
        <v>2045</v>
      </c>
      <c r="AE238" s="205">
        <f t="shared" ref="AE238" si="206">N238</f>
        <v>2050</v>
      </c>
    </row>
    <row r="239" spans="1:32" ht="12.75" customHeight="1" x14ac:dyDescent="0.2">
      <c r="A239" s="19"/>
      <c r="B239" s="165"/>
      <c r="C239" s="161"/>
      <c r="D239" s="1237" t="s">
        <v>117</v>
      </c>
      <c r="E239" s="1238" t="str">
        <f>Translations!$B$264</f>
        <v>Специфични цели за емисиите</v>
      </c>
      <c r="F239" s="1239"/>
      <c r="G239" s="1272" t="str">
        <f>IF($I231="","",INDEX(D_HistoricalEmissions!$T:$T,MATCH(EUconst_HistorialEmissions&amp;$I231,D_HistoricalEmissions!$P:$P,0)))</f>
        <v/>
      </c>
      <c r="H239" s="1270" t="str">
        <f>IFERROR((INDEX(EUconst_BMlistUnitHE,MATCH(I231,EUconst_BMlistNames,0))),"")</f>
        <v/>
      </c>
      <c r="I239" s="430"/>
      <c r="J239" s="364"/>
      <c r="K239" s="364"/>
      <c r="L239" s="364"/>
      <c r="M239" s="364"/>
      <c r="N239" s="364"/>
      <c r="P239" s="312" t="str">
        <f>EUConst_Target&amp;I231</f>
        <v>Target_</v>
      </c>
      <c r="W239" s="175" t="str">
        <f>I231</f>
        <v/>
      </c>
      <c r="Y239" s="166" t="s">
        <v>838</v>
      </c>
      <c r="Z239" s="205" t="b">
        <f>AND(CNTR_ExistSubInstEntries,OR($W239="",INDEX($Z:$Z,MATCH(EUconst_StartRow&amp;$W239,$X:$X,0))&gt;COLUMNS($Z238:Z238),INDEX($AC:$AC,MATCH(EUconst_CessationRow&amp;$W239,$AA:$AA,0))&lt;=COLUMNS($Z238:Z238)))</f>
        <v>0</v>
      </c>
      <c r="AA239" s="205" t="b">
        <f>AND(CNTR_ExistSubInstEntries,OR($W239="",INDEX($Z:$Z,MATCH(EUconst_StartRow&amp;$W239,$X:$X,0))&gt;COLUMNS($Z238:AA238),INDEX($AC:$AC,MATCH(EUconst_CessationRow&amp;$W239,$AA:$AA,0))&lt;=COLUMNS($Z238:AA238)))</f>
        <v>0</v>
      </c>
      <c r="AB239" s="205" t="b">
        <f>AND(CNTR_ExistSubInstEntries,OR($W239="",INDEX($Z:$Z,MATCH(EUconst_StartRow&amp;$W239,$X:$X,0))&gt;COLUMNS($Z238:AB238),INDEX($AC:$AC,MATCH(EUconst_CessationRow&amp;$W239,$AA:$AA,0))&lt;=COLUMNS($Z238:AB238)))</f>
        <v>0</v>
      </c>
      <c r="AC239" s="205" t="b">
        <f>AND(CNTR_ExistSubInstEntries,OR($W239="",INDEX($Z:$Z,MATCH(EUconst_StartRow&amp;$W239,$X:$X,0))&gt;COLUMNS($Z238:AC238),INDEX($AC:$AC,MATCH(EUconst_CessationRow&amp;$W239,$AA:$AA,0))&lt;=COLUMNS($Z238:AC238)))</f>
        <v>0</v>
      </c>
      <c r="AD239" s="205" t="b">
        <f>AND(CNTR_ExistSubInstEntries,OR($W239="",INDEX($Z:$Z,MATCH(EUconst_StartRow&amp;$W239,$X:$X,0))&gt;COLUMNS($Z238:AD238),INDEX($AC:$AC,MATCH(EUconst_CessationRow&amp;$W239,$AA:$AA,0))&lt;=COLUMNS($Z238:AD238)))</f>
        <v>0</v>
      </c>
      <c r="AE239" s="205" t="b">
        <f>AND(CNTR_ExistSubInstEntries,OR($W239="",INDEX($Z:$Z,MATCH(EUconst_StartRow&amp;$W239,$X:$X,0))&gt;COLUMNS($Z238:AE238),INDEX($AC:$AC,MATCH(EUconst_CessationRow&amp;$W239,$AA:$AA,0))&lt;=COLUMNS($Z238:AE238)))</f>
        <v>0</v>
      </c>
    </row>
    <row r="240" spans="1:32" ht="9.9499999999999993" customHeight="1" x14ac:dyDescent="0.2">
      <c r="A240" s="19"/>
      <c r="B240" s="165"/>
      <c r="C240" s="161"/>
      <c r="D240" s="1237"/>
      <c r="E240" s="1240"/>
      <c r="F240" s="1241"/>
      <c r="G240" s="1273"/>
      <c r="H240" s="1271"/>
      <c r="I240" s="555" t="str">
        <f>IF(OR($G239="",$G239=0),"",REPT("|",SUM(I239)/$G239*28))</f>
        <v/>
      </c>
      <c r="J240" s="556" t="str">
        <f t="shared" ref="J240:N240" si="207">IF(OR($G239="",$G239=0),"",REPT("|",SUM(J239)/$G239*28))</f>
        <v/>
      </c>
      <c r="K240" s="556" t="str">
        <f t="shared" si="207"/>
        <v/>
      </c>
      <c r="L240" s="556" t="str">
        <f t="shared" si="207"/>
        <v/>
      </c>
      <c r="M240" s="556" t="str">
        <f t="shared" si="207"/>
        <v/>
      </c>
      <c r="N240" s="556" t="str">
        <f t="shared" si="207"/>
        <v/>
      </c>
      <c r="P240" s="284"/>
      <c r="Q240" s="134"/>
      <c r="R240" s="134"/>
      <c r="S240" s="362"/>
      <c r="W240" s="175" t="str">
        <f>W239</f>
        <v/>
      </c>
      <c r="Z240" s="457" t="b">
        <f>AND(CNTR_ExistSubInstEntries,OR($W240="",INDEX($Z:$Z,MATCH(EUconst_StartRow&amp;$W240,$X:$X,0))&gt;COLUMNS($Z239:Z239),INDEX($AC:$AC,MATCH(EUconst_CessationRow&amp;$W240,$AA:$AA,0))&lt;=COLUMNS($Z239:Z239)))</f>
        <v>0</v>
      </c>
      <c r="AA240" s="457" t="b">
        <f>AND(CNTR_ExistSubInstEntries,OR($W240="",INDEX($Z:$Z,MATCH(EUconst_StartRow&amp;$W240,$X:$X,0))&gt;COLUMNS($Z239:AA239),INDEX($AC:$AC,MATCH(EUconst_CessationRow&amp;$W240,$AA:$AA,0))&lt;=COLUMNS($Z239:AA239)))</f>
        <v>0</v>
      </c>
      <c r="AB240" s="457" t="b">
        <f>AND(CNTR_ExistSubInstEntries,OR($W240="",INDEX($Z:$Z,MATCH(EUconst_StartRow&amp;$W240,$X:$X,0))&gt;COLUMNS($Z239:AB239),INDEX($AC:$AC,MATCH(EUconst_CessationRow&amp;$W240,$AA:$AA,0))&lt;=COLUMNS($Z239:AB239)))</f>
        <v>0</v>
      </c>
      <c r="AC240" s="457" t="b">
        <f>AND(CNTR_ExistSubInstEntries,OR($W240="",INDEX($Z:$Z,MATCH(EUconst_StartRow&amp;$W240,$X:$X,0))&gt;COLUMNS($Z239:AC239),INDEX($AC:$AC,MATCH(EUconst_CessationRow&amp;$W240,$AA:$AA,0))&lt;=COLUMNS($Z239:AC239)))</f>
        <v>0</v>
      </c>
      <c r="AD240" s="457" t="b">
        <f>AND(CNTR_ExistSubInstEntries,OR($W240="",INDEX($Z:$Z,MATCH(EUconst_StartRow&amp;$W240,$X:$X,0))&gt;COLUMNS($Z239:AD239),INDEX($AC:$AC,MATCH(EUconst_CessationRow&amp;$W240,$AA:$AA,0))&lt;=COLUMNS($Z239:AD239)))</f>
        <v>0</v>
      </c>
      <c r="AE240" s="457" t="b">
        <f>AND(CNTR_ExistSubInstEntries,OR($W240="",INDEX($Z:$Z,MATCH(EUconst_StartRow&amp;$W240,$X:$X,0))&gt;COLUMNS($Z239:AE239),INDEX($AC:$AC,MATCH(EUconst_CessationRow&amp;$W240,$AA:$AA,0))&lt;=COLUMNS($Z239:AE239)))</f>
        <v>0</v>
      </c>
    </row>
    <row r="241" spans="1:31" ht="12.75" customHeight="1" x14ac:dyDescent="0.2">
      <c r="A241" s="19"/>
      <c r="B241" s="165"/>
      <c r="C241" s="161"/>
      <c r="D241" s="345" t="s">
        <v>118</v>
      </c>
      <c r="E241" s="1266" t="str">
        <f>Translations!$B$268</f>
        <v>Цели за абсолютни емисии</v>
      </c>
      <c r="F241" s="1267"/>
      <c r="G241" s="473" t="str">
        <f>IF($I231="","",INDEX(D_HistoricalEmissions!$T:$T,MATCH(EUconst_HistorialAbsEmissions&amp;$I231,D_HistoricalEmissions!$P:$P,0)))</f>
        <v/>
      </c>
      <c r="H241" s="423" t="str">
        <f>EUconst_tCO2e</f>
        <v>t CO2e</v>
      </c>
      <c r="I241" s="431"/>
      <c r="J241" s="305"/>
      <c r="K241" s="305"/>
      <c r="L241" s="305"/>
      <c r="M241" s="305"/>
      <c r="N241" s="305"/>
      <c r="P241" s="284"/>
      <c r="Q241" s="134"/>
      <c r="R241" s="134"/>
      <c r="S241" s="268"/>
      <c r="W241" s="175" t="str">
        <f t="shared" ref="W241" si="208">W240</f>
        <v/>
      </c>
      <c r="Z241" s="205" t="b">
        <f>AND(CNTR_ExistSubInstEntries,OR($W241="",INDEX($Z:$Z,MATCH(EUconst_StartRow&amp;$W241,$X:$X,0))&gt;COLUMNS($Z240:Z240),INDEX($AC:$AC,MATCH(EUconst_CessationRow&amp;$W241,$AA:$AA,0))&lt;=COLUMNS($Z240:Z240)))</f>
        <v>0</v>
      </c>
      <c r="AA241" s="205" t="b">
        <f>AND(CNTR_ExistSubInstEntries,OR($W241="",INDEX($Z:$Z,MATCH(EUconst_StartRow&amp;$W241,$X:$X,0))&gt;COLUMNS($Z240:AA240),INDEX($AC:$AC,MATCH(EUconst_CessationRow&amp;$W241,$AA:$AA,0))&lt;=COLUMNS($Z240:AA240)))</f>
        <v>0</v>
      </c>
      <c r="AB241" s="205" t="b">
        <f>AND(CNTR_ExistSubInstEntries,OR($W241="",INDEX($Z:$Z,MATCH(EUconst_StartRow&amp;$W241,$X:$X,0))&gt;COLUMNS($Z240:AB240),INDEX($AC:$AC,MATCH(EUconst_CessationRow&amp;$W241,$AA:$AA,0))&lt;=COLUMNS($Z240:AB240)))</f>
        <v>0</v>
      </c>
      <c r="AC241" s="205" t="b">
        <f>AND(CNTR_ExistSubInstEntries,OR($W241="",INDEX($Z:$Z,MATCH(EUconst_StartRow&amp;$W241,$X:$X,0))&gt;COLUMNS($Z240:AC240),INDEX($AC:$AC,MATCH(EUconst_CessationRow&amp;$W241,$AA:$AA,0))&lt;=COLUMNS($Z240:AC240)))</f>
        <v>0</v>
      </c>
      <c r="AD241" s="205" t="b">
        <f>AND(CNTR_ExistSubInstEntries,OR($W241="",INDEX($Z:$Z,MATCH(EUconst_StartRow&amp;$W241,$X:$X,0))&gt;COLUMNS($Z240:AD240),INDEX($AC:$AC,MATCH(EUconst_CessationRow&amp;$W241,$AA:$AA,0))&lt;=COLUMNS($Z240:AD240)))</f>
        <v>0</v>
      </c>
      <c r="AE241" s="205" t="b">
        <f>AND(CNTR_ExistSubInstEntries,OR($W241="",INDEX($Z:$Z,MATCH(EUconst_StartRow&amp;$W241,$X:$X,0))&gt;COLUMNS($Z240:AE240),INDEX($AC:$AC,MATCH(EUconst_CessationRow&amp;$W241,$AA:$AA,0))&lt;=COLUMNS($Z240:AE240)))</f>
        <v>0</v>
      </c>
    </row>
    <row r="242" spans="1:31" ht="5.0999999999999996" customHeight="1" x14ac:dyDescent="0.2">
      <c r="C242" s="161"/>
      <c r="D242" s="1005"/>
      <c r="E242" s="1005"/>
      <c r="F242" s="1005"/>
      <c r="G242" s="1005"/>
      <c r="H242" s="1005"/>
      <c r="I242" s="1005"/>
      <c r="J242" s="1005"/>
      <c r="K242" s="1005"/>
      <c r="L242" s="1005"/>
      <c r="M242" s="1005"/>
      <c r="N242" s="1219"/>
    </row>
    <row r="243" spans="1:31" ht="12.75" customHeight="1" x14ac:dyDescent="0.2">
      <c r="C243" s="161"/>
      <c r="D243" s="360" t="s">
        <v>687</v>
      </c>
      <c r="E243" s="18" t="str">
        <f>Translations!$B$269</f>
        <v>Относителни цели за емисиите</v>
      </c>
      <c r="H243" s="121"/>
      <c r="L243" s="557"/>
      <c r="N243" s="162"/>
      <c r="P243" s="276"/>
      <c r="Q243" s="134"/>
      <c r="R243" s="272"/>
      <c r="S243" s="268"/>
    </row>
    <row r="244" spans="1:31" ht="25.5" customHeight="1" x14ac:dyDescent="0.2">
      <c r="C244" s="161"/>
      <c r="D244" s="736"/>
      <c r="E24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244" s="1242"/>
      <c r="G244" s="1242"/>
      <c r="H244" s="1242"/>
      <c r="I244" s="1242"/>
      <c r="J244" s="1242"/>
      <c r="K244" s="1242"/>
      <c r="L244" s="1242"/>
      <c r="M244" s="1242"/>
      <c r="N244" s="1243"/>
    </row>
    <row r="245" spans="1:31" ht="25.5" customHeight="1" x14ac:dyDescent="0.2">
      <c r="C245" s="161"/>
      <c r="D245" s="736"/>
      <c r="E245" s="736"/>
      <c r="F245" s="736"/>
      <c r="G245" s="736"/>
      <c r="H245" s="746" t="str">
        <f>Translations!$B$271</f>
        <v>Референтна стойност</v>
      </c>
      <c r="I245" s="1246">
        <f t="shared" ref="I245" si="209">INDEX(EUconst_EndOfPeriods,Z234)</f>
        <v>2025</v>
      </c>
      <c r="J245" s="1268">
        <f t="shared" ref="J245" si="210">INDEX(EUconst_EndOfPeriods,AA234)</f>
        <v>2030</v>
      </c>
      <c r="K245" s="1268">
        <f t="shared" ref="K245" si="211">INDEX(EUconst_EndOfPeriods,AB234)</f>
        <v>2035</v>
      </c>
      <c r="L245" s="1268">
        <f t="shared" ref="L245" si="212">INDEX(EUconst_EndOfPeriods,AC234)</f>
        <v>2040</v>
      </c>
      <c r="M245" s="1268">
        <f t="shared" ref="M245" si="213">INDEX(EUconst_EndOfPeriods,AD234)</f>
        <v>2045</v>
      </c>
      <c r="N245" s="1268">
        <f t="shared" ref="N245" si="214">INDEX(EUconst_EndOfPeriods,AE234)</f>
        <v>2050</v>
      </c>
    </row>
    <row r="246" spans="1:31" ht="12.75" customHeight="1" x14ac:dyDescent="0.2">
      <c r="C246" s="161"/>
      <c r="D246" s="736"/>
      <c r="E246" s="736"/>
      <c r="F246" s="736"/>
      <c r="G246" s="736"/>
      <c r="H246" s="456" t="str">
        <f>H239</f>
        <v/>
      </c>
      <c r="I246" s="1247"/>
      <c r="J246" s="1269"/>
      <c r="K246" s="1269"/>
      <c r="L246" s="1269"/>
      <c r="M246" s="1269"/>
      <c r="N246" s="1269"/>
    </row>
    <row r="247" spans="1:31" ht="12.75" customHeight="1" x14ac:dyDescent="0.2">
      <c r="A247" s="19"/>
      <c r="B247" s="165"/>
      <c r="C247" s="161"/>
      <c r="D247" s="345" t="s">
        <v>117</v>
      </c>
      <c r="E247" s="1275" t="str">
        <f>Translations!$B$272</f>
        <v>Относително към изходната стойност</v>
      </c>
      <c r="F247" s="1275"/>
      <c r="G247" s="1276"/>
      <c r="H247" s="474" t="str">
        <f>G239</f>
        <v/>
      </c>
      <c r="I247" s="475" t="str">
        <f t="shared" ref="I247" si="215">IF($I231="","",IF($H247="",Euconst_NA,IF(IFERROR($AC231&lt;=Z234,FALSE),EUconst_Cessation,IF(ISBLANK(I239),"",IF($H247=0,Euconst_NA,(I239/$H247))))))</f>
        <v/>
      </c>
      <c r="J247" s="441" t="str">
        <f t="shared" ref="J247" si="216">IF($I231="","",IF($H247="",Euconst_NA,IF(IFERROR($AC231&lt;=AA234,FALSE),EUconst_Cessation,IF(ISBLANK(J239),"",IF($H247=0,Euconst_NA,(J239/$H247))))))</f>
        <v/>
      </c>
      <c r="K247" s="441" t="str">
        <f t="shared" ref="K247" si="217">IF($I231="","",IF($H247="",Euconst_NA,IF(IFERROR($AC231&lt;=AB234,FALSE),EUconst_Cessation,IF(ISBLANK(K239),"",IF($H247=0,Euconst_NA,(K239/$H247))))))</f>
        <v/>
      </c>
      <c r="L247" s="441" t="str">
        <f t="shared" ref="L247" si="218">IF($I231="","",IF($H247="",Euconst_NA,IF(IFERROR($AC231&lt;=AC234,FALSE),EUconst_Cessation,IF(ISBLANK(L239),"",IF($H247=0,Euconst_NA,(L239/$H247))))))</f>
        <v/>
      </c>
      <c r="M247" s="441" t="str">
        <f t="shared" ref="M247" si="219">IF($I231="","",IF($H247="",Euconst_NA,IF(IFERROR($AC231&lt;=AD234,FALSE),EUconst_Cessation,IF(ISBLANK(M239),"",IF($H247=0,Euconst_NA,(M239/$H247))))))</f>
        <v/>
      </c>
      <c r="N247" s="441" t="str">
        <f t="shared" ref="N247" si="220">IF($I231="","",IF($H247="",Euconst_NA,IF(IFERROR($AC231&lt;=AE234,FALSE),EUconst_Cessation,IF(ISBLANK(N239),"",IF($H247=0,Euconst_NA,(N239/$H247))))))</f>
        <v/>
      </c>
      <c r="P247" s="312" t="str">
        <f>EUconst_SubRelToBaseline&amp;I231</f>
        <v>RelBL_</v>
      </c>
      <c r="Q247" s="134"/>
      <c r="R247" s="134"/>
      <c r="S247" s="268"/>
    </row>
    <row r="248" spans="1:31" ht="12.75" customHeight="1" x14ac:dyDescent="0.2">
      <c r="A248" s="19"/>
      <c r="B248" s="165"/>
      <c r="C248" s="161"/>
      <c r="D248" s="345" t="s">
        <v>118</v>
      </c>
      <c r="E248" s="1277" t="str">
        <f>Translations!$B$273</f>
        <v>Относително към съответната стойност на БМ</v>
      </c>
      <c r="F248" s="1277"/>
      <c r="G248" s="1278"/>
      <c r="H248" s="476" t="str">
        <f>IF(I231="","",INDEX(EUconst_BMlistBMvalue,MATCH(I231,EUconst_BMlistNames,0)))</f>
        <v/>
      </c>
      <c r="I248" s="429" t="str">
        <f t="shared" ref="I248" si="221">IF($I231="","",IF($H248="",Euconst_NA,IF(IFERROR($AC231&lt;=Z234,FALSE),EUconst_Cessation,IF(ISBLANK(I239),"",(I239/$H248)))))</f>
        <v/>
      </c>
      <c r="J248" s="381" t="str">
        <f t="shared" ref="J248" si="222">IF($I231="","",IF($H248="",Euconst_NA,IF(IFERROR($AC231&lt;=AA234,FALSE),EUconst_Cessation,IF(ISBLANK(J239),"",(J239/$H248)))))</f>
        <v/>
      </c>
      <c r="K248" s="381" t="str">
        <f t="shared" ref="K248" si="223">IF($I231="","",IF($H248="",Euconst_NA,IF(IFERROR($AC231&lt;=AB234,FALSE),EUconst_Cessation,IF(ISBLANK(K239),"",(K239/$H248)))))</f>
        <v/>
      </c>
      <c r="L248" s="381" t="str">
        <f t="shared" ref="L248" si="224">IF($I231="","",IF($H248="",Euconst_NA,IF(IFERROR($AC231&lt;=AC234,FALSE),EUconst_Cessation,IF(ISBLANK(L239),"",(L239/$H248)))))</f>
        <v/>
      </c>
      <c r="M248" s="381" t="str">
        <f t="shared" ref="M248" si="225">IF($I231="","",IF($H248="",Euconst_NA,IF(IFERROR($AC231&lt;=AD234,FALSE),EUconst_Cessation,IF(ISBLANK(M239),"",(M239/$H248)))))</f>
        <v/>
      </c>
      <c r="N248" s="381" t="str">
        <f t="shared" ref="N248" si="226">IF($I231="","",IF($H248="",Euconst_NA,IF(IFERROR($AC231&lt;=AE234,FALSE),EUconst_Cessation,IF(ISBLANK(N239),"",(N239/$H248)))))</f>
        <v/>
      </c>
      <c r="P248" s="312" t="str">
        <f>EUconst_SubRelToBM&amp;I231</f>
        <v>RelBM_</v>
      </c>
      <c r="Q248" s="134"/>
      <c r="R248" s="134"/>
      <c r="S248" s="268"/>
    </row>
    <row r="249" spans="1:31" ht="5.0999999999999996" customHeight="1" x14ac:dyDescent="0.2">
      <c r="A249" s="19"/>
      <c r="B249" s="165"/>
      <c r="C249" s="161"/>
      <c r="D249" s="20"/>
      <c r="E249" s="267"/>
      <c r="F249" s="267"/>
      <c r="G249" s="267"/>
      <c r="H249" s="303"/>
      <c r="I249" s="477"/>
      <c r="J249" s="477"/>
      <c r="K249" s="478"/>
      <c r="L249" s="477"/>
      <c r="M249" s="477"/>
      <c r="N249" s="479"/>
      <c r="P249" s="276"/>
      <c r="Q249" s="134"/>
      <c r="R249" s="134"/>
      <c r="S249" s="268"/>
    </row>
    <row r="250" spans="1:31" ht="12.75" customHeight="1" x14ac:dyDescent="0.2">
      <c r="C250" s="161"/>
      <c r="D250" s="360" t="s">
        <v>688</v>
      </c>
      <c r="E250" s="18" t="str">
        <f>Translations!$B$274</f>
        <v>Разпределение на намалението на специфичните емисии по мерки и инвестиции</v>
      </c>
      <c r="F250" s="285"/>
      <c r="G250" s="283"/>
      <c r="H250" s="472"/>
      <c r="N250" s="162"/>
      <c r="P250" s="134"/>
      <c r="Q250" s="134"/>
      <c r="R250" s="134"/>
      <c r="S250" s="268"/>
    </row>
    <row r="251" spans="1:31" ht="12.75" customHeight="1" x14ac:dyDescent="0.2">
      <c r="C251" s="161"/>
      <c r="D251" s="360"/>
      <c r="E251" s="1242" t="str">
        <f>Translations!$B$275</f>
        <v>Моля, изберете от падащия списък всяка мярка, която оказва въздействие върху целите, посочени по-горе за тази подинсталация.</v>
      </c>
      <c r="F251" s="1242"/>
      <c r="G251" s="1242"/>
      <c r="H251" s="1242"/>
      <c r="I251" s="1242"/>
      <c r="J251" s="1242"/>
      <c r="K251" s="1242"/>
      <c r="L251" s="1242"/>
      <c r="M251" s="1242"/>
      <c r="N251" s="1243"/>
      <c r="P251" s="134"/>
      <c r="Q251" s="134"/>
      <c r="R251" s="134"/>
      <c r="S251" s="268"/>
    </row>
    <row r="252" spans="1:31" ht="25.5" customHeight="1" x14ac:dyDescent="0.2">
      <c r="C252" s="161"/>
      <c r="D252" s="20"/>
      <c r="E25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252" s="1242"/>
      <c r="G252" s="1242"/>
      <c r="H252" s="1242"/>
      <c r="I252" s="1242"/>
      <c r="J252" s="1242"/>
      <c r="K252" s="1242"/>
      <c r="L252" s="1242"/>
      <c r="M252" s="1242"/>
      <c r="N252" s="1243"/>
      <c r="P252" s="351"/>
      <c r="Q252" s="134"/>
      <c r="R252" s="134"/>
      <c r="S252" s="268"/>
    </row>
    <row r="253" spans="1:31" ht="25.5" customHeight="1" x14ac:dyDescent="0.2">
      <c r="C253" s="161"/>
      <c r="D253" s="20"/>
      <c r="E25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253" s="1242"/>
      <c r="G253" s="1242"/>
      <c r="H253" s="1242"/>
      <c r="I253" s="1242"/>
      <c r="J253" s="1242"/>
      <c r="K253" s="1242"/>
      <c r="L253" s="1242"/>
      <c r="M253" s="1242"/>
      <c r="N253" s="1243"/>
      <c r="P253" s="351"/>
      <c r="Q253" s="134"/>
      <c r="R253" s="134"/>
      <c r="S253" s="268"/>
    </row>
    <row r="254" spans="1:31" ht="25.5" customHeight="1" x14ac:dyDescent="0.2">
      <c r="C254" s="161"/>
      <c r="D254" s="20"/>
      <c r="E25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254" s="1242"/>
      <c r="G254" s="1242"/>
      <c r="H254" s="1242"/>
      <c r="I254" s="1242"/>
      <c r="J254" s="1242"/>
      <c r="K254" s="1242"/>
      <c r="L254" s="1242"/>
      <c r="M254" s="1242"/>
      <c r="N254" s="1243"/>
      <c r="P254" s="134"/>
      <c r="Q254" s="134"/>
      <c r="R254" s="134"/>
      <c r="S254" s="268"/>
    </row>
    <row r="255" spans="1:31" ht="12.75" customHeight="1" x14ac:dyDescent="0.2">
      <c r="C255" s="161"/>
      <c r="D255" s="20"/>
      <c r="E255" s="1242" t="str">
        <f>Translations!$B$279</f>
        <v>Проверката за съгласуваност под v. ще доведе до съобщение за грешка в следните случаи:</v>
      </c>
      <c r="F255" s="1242"/>
      <c r="G255" s="1242"/>
      <c r="H255" s="1242"/>
      <c r="I255" s="1242"/>
      <c r="J255" s="1242"/>
      <c r="K255" s="1242"/>
      <c r="L255" s="1242"/>
      <c r="M255" s="1242"/>
      <c r="N255" s="1243"/>
      <c r="P255" s="134"/>
      <c r="Q255" s="134"/>
      <c r="R255" s="134"/>
      <c r="S255" s="268"/>
    </row>
    <row r="256" spans="1:31" ht="12.75" customHeight="1" x14ac:dyDescent="0.2">
      <c r="C256" s="161"/>
      <c r="D256" s="20"/>
      <c r="E256" s="514" t="s">
        <v>747</v>
      </c>
      <c r="F256" s="1242" t="str">
        <f>Translations!$B$280</f>
        <v>не се определят цели преди прекратяване или се определят цели след прекратяване;</v>
      </c>
      <c r="G256" s="1242"/>
      <c r="H256" s="1242"/>
      <c r="I256" s="1242"/>
      <c r="J256" s="1242"/>
      <c r="K256" s="1242"/>
      <c r="L256" s="1242"/>
      <c r="M256" s="1242"/>
      <c r="N256" s="1243"/>
      <c r="O256" s="739"/>
      <c r="P256" s="134"/>
      <c r="Q256" s="134"/>
      <c r="R256" s="134"/>
      <c r="S256" s="268"/>
    </row>
    <row r="257" spans="1:31" ht="12.75" customHeight="1" x14ac:dyDescent="0.2">
      <c r="C257" s="161"/>
      <c r="D257" s="20"/>
      <c r="E257" s="514" t="s">
        <v>747</v>
      </c>
      <c r="F25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257" s="1242"/>
      <c r="H257" s="1242"/>
      <c r="I257" s="1242"/>
      <c r="J257" s="1242"/>
      <c r="K257" s="1242"/>
      <c r="L257" s="1242"/>
      <c r="M257" s="1242"/>
      <c r="N257" s="1243"/>
      <c r="O257" s="739"/>
      <c r="P257" s="134"/>
      <c r="Q257" s="134"/>
      <c r="R257" s="134"/>
      <c r="S257" s="268"/>
    </row>
    <row r="258" spans="1:31" ht="12.75" customHeight="1" x14ac:dyDescent="0.2">
      <c r="C258" s="161"/>
      <c r="D258" s="20"/>
      <c r="E258" s="514" t="s">
        <v>747</v>
      </c>
      <c r="F258" s="1242" t="str">
        <f>Translations!$B$282</f>
        <v>въздействията не достигат 100%.</v>
      </c>
      <c r="G258" s="1242"/>
      <c r="H258" s="1242"/>
      <c r="I258" s="1242"/>
      <c r="J258" s="1242"/>
      <c r="K258" s="1242"/>
      <c r="L258" s="1242"/>
      <c r="M258" s="1242"/>
      <c r="N258" s="1243"/>
      <c r="O258" s="739"/>
      <c r="P258" s="134"/>
      <c r="Q258" s="134"/>
      <c r="R258" s="134"/>
      <c r="S258" s="268"/>
    </row>
    <row r="259" spans="1:31" ht="5.0999999999999996" customHeight="1" x14ac:dyDescent="0.2">
      <c r="C259" s="161"/>
      <c r="D259" s="1005"/>
      <c r="E259" s="1005"/>
      <c r="F259" s="1005"/>
      <c r="G259" s="1005"/>
      <c r="H259" s="1005"/>
      <c r="I259" s="1005"/>
      <c r="J259" s="1005"/>
      <c r="K259" s="1005"/>
      <c r="L259" s="1005"/>
      <c r="M259" s="1005"/>
      <c r="N259" s="1219"/>
    </row>
    <row r="260" spans="1:31" ht="25.5" customHeight="1" x14ac:dyDescent="0.2">
      <c r="C260" s="161"/>
      <c r="D260" s="736"/>
      <c r="E260" s="736"/>
      <c r="F260" s="736"/>
      <c r="G260" s="736"/>
      <c r="H260" s="746" t="str">
        <f>Translations!$B$271</f>
        <v>Референтна стойност</v>
      </c>
      <c r="I260" s="749">
        <f t="shared" ref="I260" si="227">INDEX(EUconst_EndOfPeriods,Z234)</f>
        <v>2025</v>
      </c>
      <c r="J260" s="750">
        <f t="shared" ref="J260" si="228">INDEX(EUconst_EndOfPeriods,AA234)</f>
        <v>2030</v>
      </c>
      <c r="K260" s="750">
        <f t="shared" ref="K260" si="229">INDEX(EUconst_EndOfPeriods,AB234)</f>
        <v>2035</v>
      </c>
      <c r="L260" s="750">
        <f t="shared" ref="L260" si="230">INDEX(EUconst_EndOfPeriods,AC234)</f>
        <v>2040</v>
      </c>
      <c r="M260" s="750">
        <f t="shared" ref="M260" si="231">INDEX(EUconst_EndOfPeriods,AD234)</f>
        <v>2045</v>
      </c>
      <c r="N260" s="750">
        <f t="shared" ref="N260" si="232">INDEX(EUconst_EndOfPeriods,AE234)</f>
        <v>2050</v>
      </c>
    </row>
    <row r="261" spans="1:31" ht="12.75" customHeight="1" x14ac:dyDescent="0.2">
      <c r="C261" s="161"/>
      <c r="G261" s="736"/>
      <c r="H261" s="540" t="str">
        <f>H246</f>
        <v/>
      </c>
      <c r="I261" s="541" t="str">
        <f>H261</f>
        <v/>
      </c>
      <c r="J261" s="539" t="str">
        <f t="shared" ref="J261" si="233">I261</f>
        <v/>
      </c>
      <c r="K261" s="539" t="str">
        <f t="shared" ref="K261" si="234">J261</f>
        <v/>
      </c>
      <c r="L261" s="539" t="str">
        <f t="shared" ref="L261" si="235">K261</f>
        <v/>
      </c>
      <c r="M261" s="539" t="str">
        <f t="shared" ref="M261" si="236">L261</f>
        <v/>
      </c>
      <c r="N261" s="539" t="str">
        <f t="shared" ref="N261" si="237">M261</f>
        <v/>
      </c>
      <c r="S261" s="268"/>
    </row>
    <row r="262" spans="1:31" ht="12.75" customHeight="1" x14ac:dyDescent="0.2">
      <c r="C262" s="161"/>
      <c r="D262" s="345" t="s">
        <v>117</v>
      </c>
      <c r="E262" s="1274" t="str">
        <f>Translations!$B$283</f>
        <v>Специфично намаление (целево спрямо базово)</v>
      </c>
      <c r="F262" s="1274"/>
      <c r="G262" s="1274"/>
      <c r="H262" s="361" t="str">
        <f>H247</f>
        <v/>
      </c>
      <c r="I262" s="480" t="str">
        <f t="shared" ref="I262" si="238">IF(IFERROR($AC231&lt;=Z234,FALSE),EUconst_Cessation,IF(ISBLANK(I239),"",IF(OR($H262=0,$H262=""),Euconst_NA,(-($H262-I239)))))</f>
        <v/>
      </c>
      <c r="J262" s="481" t="str">
        <f t="shared" ref="J262" si="239">IF(IFERROR($AC231&lt;=AA234,FALSE),EUconst_Cessation,IF(ISBLANK(J239),"",IF(OR($H262=0,$H262=""),Euconst_NA,(-($H262-J239)))))</f>
        <v/>
      </c>
      <c r="K262" s="481" t="str">
        <f t="shared" ref="K262" si="240">IF(IFERROR($AC231&lt;=AB234,FALSE),EUconst_Cessation,IF(ISBLANK(K239),"",IF(OR($H262=0,$H262=""),Euconst_NA,(-($H262-K239)))))</f>
        <v/>
      </c>
      <c r="L262" s="481" t="str">
        <f t="shared" ref="L262" si="241">IF(IFERROR($AC231&lt;=AC234,FALSE),EUconst_Cessation,IF(ISBLANK(L239),"",IF(OR($H262=0,$H262=""),Euconst_NA,(-($H262-L239)))))</f>
        <v/>
      </c>
      <c r="M262" s="481" t="str">
        <f t="shared" ref="M262" si="242">IF(IFERROR($AC231&lt;=AD234,FALSE),EUconst_Cessation,IF(ISBLANK(M239),"",IF(OR($H262=0,$H262=""),Euconst_NA,(-($H262-M239)))))</f>
        <v/>
      </c>
      <c r="N262" s="481" t="str">
        <f t="shared" ref="N262" si="243">IF(IFERROR($AC231&lt;=AE234,FALSE),EUconst_Cessation,IF(ISBLANK(N239),"",IF(OR($H262=0,$H262=""),Euconst_NA,(-($H262-N239)))))</f>
        <v/>
      </c>
      <c r="P262" s="175" t="str">
        <f>EUconst_SubAbsoluteReduction&amp;I231</f>
        <v>AbsRed_</v>
      </c>
      <c r="S262" s="268"/>
    </row>
    <row r="263" spans="1:31" ht="5.0999999999999996" customHeight="1" x14ac:dyDescent="0.2">
      <c r="C263" s="161"/>
      <c r="D263" s="1005"/>
      <c r="E263" s="1005"/>
      <c r="F263" s="1005"/>
      <c r="G263" s="1005"/>
      <c r="H263" s="1005"/>
      <c r="I263" s="1005"/>
      <c r="J263" s="1005"/>
      <c r="K263" s="1005"/>
      <c r="L263" s="1005"/>
      <c r="M263" s="1005"/>
      <c r="N263" s="1219"/>
    </row>
    <row r="264" spans="1:31" ht="12.75" customHeight="1" x14ac:dyDescent="0.2">
      <c r="C264" s="161"/>
      <c r="D264" s="345" t="s">
        <v>118</v>
      </c>
      <c r="E264" s="1112" t="str">
        <f>Translations!$B$199</f>
        <v>Мярка</v>
      </c>
      <c r="F264" s="1114"/>
      <c r="G264" s="1112" t="str">
        <f>Translations!$B$229</f>
        <v>Инвестиции</v>
      </c>
      <c r="H264" s="1285"/>
      <c r="I264" s="424">
        <f t="shared" ref="I264" si="244">INDEX(EUconst_EndOfPeriods,Z234)</f>
        <v>2025</v>
      </c>
      <c r="J264" s="302">
        <f t="shared" ref="J264" si="245">INDEX(EUconst_EndOfPeriods,AA234)</f>
        <v>2030</v>
      </c>
      <c r="K264" s="302">
        <f t="shared" ref="K264" si="246">INDEX(EUconst_EndOfPeriods,AB234)</f>
        <v>2035</v>
      </c>
      <c r="L264" s="302">
        <f t="shared" ref="L264" si="247">INDEX(EUconst_EndOfPeriods,AC234)</f>
        <v>2040</v>
      </c>
      <c r="M264" s="302">
        <f t="shared" ref="M264" si="248">INDEX(EUconst_EndOfPeriods,AD234)</f>
        <v>2045</v>
      </c>
      <c r="N264" s="302">
        <f t="shared" ref="N264" si="249">INDEX(EUconst_EndOfPeriods,AE234)</f>
        <v>2050</v>
      </c>
      <c r="Q264" s="134"/>
      <c r="R264" s="272"/>
      <c r="S264" s="268"/>
    </row>
    <row r="265" spans="1:31" ht="12.75" customHeight="1" x14ac:dyDescent="0.2">
      <c r="C265" s="161"/>
      <c r="D265" s="363" t="s">
        <v>664</v>
      </c>
      <c r="E265" s="1279" t="str">
        <f>Translations!$B$284</f>
        <v>ME1: Оптимизация на процесите за различни периоди от 2027 г. нататък</v>
      </c>
      <c r="F265" s="1280"/>
      <c r="G265" s="1288" t="str">
        <f>Translations!$B$285</f>
        <v>IN1, IN3</v>
      </c>
      <c r="H265" s="1289"/>
      <c r="I265" s="447"/>
      <c r="J265" s="448">
        <v>1</v>
      </c>
      <c r="K265" s="448">
        <v>1</v>
      </c>
      <c r="L265" s="448">
        <v>0.3</v>
      </c>
      <c r="M265" s="448">
        <v>0.2</v>
      </c>
      <c r="N265" s="448"/>
      <c r="R265" s="273"/>
      <c r="S265" s="268"/>
    </row>
    <row r="266" spans="1:31" ht="12.75" customHeight="1" x14ac:dyDescent="0.2">
      <c r="C266" s="161"/>
      <c r="D266" s="363" t="s">
        <v>693</v>
      </c>
      <c r="E266" s="1281" t="str">
        <f>Translations!$B$286</f>
        <v>ME2: Нова пещ</v>
      </c>
      <c r="F266" s="1282"/>
      <c r="G266" s="1281" t="str">
        <f>Translations!$B$287</f>
        <v>IN2: Нова пещ</v>
      </c>
      <c r="H266" s="1290"/>
      <c r="I266" s="449"/>
      <c r="J266" s="450"/>
      <c r="K266" s="450"/>
      <c r="L266" s="450">
        <v>0.7</v>
      </c>
      <c r="M266" s="450">
        <v>0.8</v>
      </c>
      <c r="N266" s="450">
        <v>1</v>
      </c>
      <c r="S266" s="400" t="s">
        <v>561</v>
      </c>
      <c r="T266" s="166" t="str">
        <f>Translations!$B$288</f>
        <v>Начален период за мярката</v>
      </c>
      <c r="V266" s="166" t="s">
        <v>736</v>
      </c>
      <c r="X266" s="166" t="s">
        <v>738</v>
      </c>
      <c r="Y266" s="166" t="s">
        <v>737</v>
      </c>
      <c r="Z266" s="400">
        <v>2025</v>
      </c>
      <c r="AA266" s="400">
        <v>2030</v>
      </c>
      <c r="AB266" s="400">
        <v>2035</v>
      </c>
      <c r="AC266" s="400">
        <v>2040</v>
      </c>
      <c r="AD266" s="400">
        <v>2045</v>
      </c>
      <c r="AE266" s="400">
        <v>2050</v>
      </c>
    </row>
    <row r="267" spans="1:31" ht="12.75" customHeight="1" x14ac:dyDescent="0.2">
      <c r="A267" s="19"/>
      <c r="C267" s="161"/>
      <c r="D267" s="344">
        <v>1</v>
      </c>
      <c r="E267" s="1286"/>
      <c r="F267" s="1287"/>
      <c r="G267" s="1283"/>
      <c r="H267" s="1284"/>
      <c r="I267" s="425"/>
      <c r="J267" s="338"/>
      <c r="K267" s="338"/>
      <c r="L267" s="339"/>
      <c r="M267" s="338"/>
      <c r="N267" s="338"/>
      <c r="P267" s="288" t="str">
        <f>EUconst_SubMeasureImpact&amp;I231&amp;"_"&amp;D267</f>
        <v>SubMeasImp__1</v>
      </c>
      <c r="S267" s="419" t="str">
        <f ca="1">IFERROR(INDEX(E_MeasuresInvestMilestones!$S$22:$S$31,MATCH($E267,CNTR_ListExistMeasures,0)),"")</f>
        <v/>
      </c>
      <c r="T267" s="419" t="str">
        <f ca="1">IF(S267="","",MATCH(INDEX(E_MeasuresInvestMilestones!$E$22:$E$31,MATCH($S267,E_MeasuresInvestMilestones!$Q$22:$Q$31,0)),EUconst_Periods,0))</f>
        <v/>
      </c>
      <c r="V267" s="175" t="str">
        <f>I231</f>
        <v/>
      </c>
      <c r="X267" s="175" t="b">
        <f>AND(I231&lt;&gt;"",$E267="")</f>
        <v>0</v>
      </c>
      <c r="Z267" s="175" t="b">
        <f>IF(OR(AND(CNTR_ExistSubInstEntries,$E267=""),INDEX($AC:$AC,MATCH(EUconst_CessationRow&amp;$V267,$AA:$AA,0))&lt;=COLUMNS($Z266:Z266),SUMIFS(I:I,$P:$P,EUconst_SubAbsoluteReduction&amp;$V267)=0),
TRUE,
AND(CNTR_ExistSubInstEntries,$T267&gt;COLUMNS($Z266:Z266)) )</f>
        <v>1</v>
      </c>
      <c r="AA267" s="175" t="b">
        <f>IF(OR(AND(CNTR_ExistSubInstEntries,$E267=""),INDEX($AC:$AC,MATCH(EUconst_CessationRow&amp;$V267,$AA:$AA,0))&lt;=COLUMNS($Z266:AA266),SUMIFS(J:J,$P:$P,EUconst_SubAbsoluteReduction&amp;$V267)=0),
TRUE,
AND(CNTR_ExistSubInstEntries,$T267&gt;COLUMNS($Z266:AA266)) )</f>
        <v>1</v>
      </c>
      <c r="AB267" s="175" t="b">
        <f>IF(OR(AND(CNTR_ExistSubInstEntries,$E267=""),INDEX($AC:$AC,MATCH(EUconst_CessationRow&amp;$V267,$AA:$AA,0))&lt;=COLUMNS($Z266:AB266),SUMIFS(K:K,$P:$P,EUconst_SubAbsoluteReduction&amp;$V267)=0),
TRUE,
AND(CNTR_ExistSubInstEntries,$T267&gt;COLUMNS($Z266:AB266)) )</f>
        <v>1</v>
      </c>
      <c r="AC267" s="175" t="b">
        <f>IF(OR(AND(CNTR_ExistSubInstEntries,$E267=""),INDEX($AC:$AC,MATCH(EUconst_CessationRow&amp;$V267,$AA:$AA,0))&lt;=COLUMNS($Z266:AC266),SUMIFS(L:L,$P:$P,EUconst_SubAbsoluteReduction&amp;$V267)=0),
TRUE,
AND(CNTR_ExistSubInstEntries,$T267&gt;COLUMNS($Z266:AC266)) )</f>
        <v>1</v>
      </c>
      <c r="AD267" s="175" t="b">
        <f>IF(OR(AND(CNTR_ExistSubInstEntries,$E267=""),INDEX($AC:$AC,MATCH(EUconst_CessationRow&amp;$V267,$AA:$AA,0))&lt;=COLUMNS($Z266:AD266),SUMIFS(M:M,$P:$P,EUconst_SubAbsoluteReduction&amp;$V267)=0),
TRUE,
AND(CNTR_ExistSubInstEntries,$T267&gt;COLUMNS($Z266:AD266)) )</f>
        <v>1</v>
      </c>
      <c r="AE267" s="175" t="b">
        <f>IF(OR(AND(CNTR_ExistSubInstEntries,$E267=""),INDEX($AC:$AC,MATCH(EUconst_CessationRow&amp;$V267,$AA:$AA,0))&lt;=COLUMNS($Z266:AE266),SUMIFS(N:N,$P:$P,EUconst_SubAbsoluteReduction&amp;$V267)=0),
TRUE,
AND(CNTR_ExistSubInstEntries,$T267&gt;COLUMNS($Z266:AE266)) )</f>
        <v>1</v>
      </c>
    </row>
    <row r="268" spans="1:31" ht="12.75" customHeight="1" x14ac:dyDescent="0.2">
      <c r="A268" s="19"/>
      <c r="C268" s="161"/>
      <c r="D268" s="344">
        <v>2</v>
      </c>
      <c r="E268" s="1223"/>
      <c r="F268" s="1224"/>
      <c r="G268" s="1223"/>
      <c r="H268" s="1233"/>
      <c r="I268" s="426"/>
      <c r="J268" s="306"/>
      <c r="K268" s="306"/>
      <c r="L268" s="314"/>
      <c r="M268" s="306"/>
      <c r="N268" s="306"/>
      <c r="P268" s="288" t="str">
        <f>EUconst_SubMeasureImpact&amp;I231&amp;"_"&amp;D268</f>
        <v>SubMeasImp__2</v>
      </c>
      <c r="S268" s="419" t="str">
        <f ca="1">IFERROR(INDEX(E_MeasuresInvestMilestones!$S$22:$S$31,MATCH($E268,CNTR_ListExistMeasures,0)),"")</f>
        <v/>
      </c>
      <c r="T268" s="419" t="str">
        <f ca="1">IF(S268="","",MATCH(INDEX(E_MeasuresInvestMilestones!$E$22:$E$31,MATCH($S268,E_MeasuresInvestMilestones!$Q$22:$Q$31,0)),EUconst_Periods,0))</f>
        <v/>
      </c>
      <c r="V268" s="175" t="str">
        <f>V267</f>
        <v/>
      </c>
      <c r="X268" s="175" t="b">
        <f>AND(I231&lt;&gt;"",$E268="")</f>
        <v>0</v>
      </c>
      <c r="Z268" s="175" t="b">
        <f>IF(OR(AND(CNTR_ExistSubInstEntries,$E268=""),INDEX($AC:$AC,MATCH(EUconst_CessationRow&amp;$V268,$AA:$AA,0))&lt;=COLUMNS($Z267:Z267),SUMIFS(I:I,$P:$P,EUconst_SubAbsoluteReduction&amp;$V268)=0),
TRUE,
AND(CNTR_ExistSubInstEntries,$T268&gt;COLUMNS($Z267:Z267)) )</f>
        <v>1</v>
      </c>
      <c r="AA268" s="175" t="b">
        <f>IF(OR(AND(CNTR_ExistSubInstEntries,$E268=""),INDEX($AC:$AC,MATCH(EUconst_CessationRow&amp;$V268,$AA:$AA,0))&lt;=COLUMNS($Z267:AA267),SUMIFS(J:J,$P:$P,EUconst_SubAbsoluteReduction&amp;$V268)=0),
TRUE,
AND(CNTR_ExistSubInstEntries,$T268&gt;COLUMNS($Z267:AA267)) )</f>
        <v>1</v>
      </c>
      <c r="AB268" s="175" t="b">
        <f>IF(OR(AND(CNTR_ExistSubInstEntries,$E268=""),INDEX($AC:$AC,MATCH(EUconst_CessationRow&amp;$V268,$AA:$AA,0))&lt;=COLUMNS($Z267:AB267),SUMIFS(K:K,$P:$P,EUconst_SubAbsoluteReduction&amp;$V268)=0),
TRUE,
AND(CNTR_ExistSubInstEntries,$T268&gt;COLUMNS($Z267:AB267)) )</f>
        <v>1</v>
      </c>
      <c r="AC268" s="175" t="b">
        <f>IF(OR(AND(CNTR_ExistSubInstEntries,$E268=""),INDEX($AC:$AC,MATCH(EUconst_CessationRow&amp;$V268,$AA:$AA,0))&lt;=COLUMNS($Z267:AC267),SUMIFS(L:L,$P:$P,EUconst_SubAbsoluteReduction&amp;$V268)=0),
TRUE,
AND(CNTR_ExistSubInstEntries,$T268&gt;COLUMNS($Z267:AC267)) )</f>
        <v>1</v>
      </c>
      <c r="AD268" s="175" t="b">
        <f>IF(OR(AND(CNTR_ExistSubInstEntries,$E268=""),INDEX($AC:$AC,MATCH(EUconst_CessationRow&amp;$V268,$AA:$AA,0))&lt;=COLUMNS($Z267:AD267),SUMIFS(M:M,$P:$P,EUconst_SubAbsoluteReduction&amp;$V268)=0),
TRUE,
AND(CNTR_ExistSubInstEntries,$T268&gt;COLUMNS($Z267:AD267)) )</f>
        <v>1</v>
      </c>
      <c r="AE268" s="175" t="b">
        <f>IF(OR(AND(CNTR_ExistSubInstEntries,$E268=""),INDEX($AC:$AC,MATCH(EUconst_CessationRow&amp;$V268,$AA:$AA,0))&lt;=COLUMNS($Z267:AE267),SUMIFS(N:N,$P:$P,EUconst_SubAbsoluteReduction&amp;$V268)=0),
TRUE,
AND(CNTR_ExistSubInstEntries,$T268&gt;COLUMNS($Z267:AE267)) )</f>
        <v>1</v>
      </c>
    </row>
    <row r="269" spans="1:31" ht="12.75" customHeight="1" x14ac:dyDescent="0.2">
      <c r="A269" s="19"/>
      <c r="C269" s="161"/>
      <c r="D269" s="344">
        <v>3</v>
      </c>
      <c r="E269" s="1223"/>
      <c r="F269" s="1224"/>
      <c r="G269" s="1223"/>
      <c r="H269" s="1233"/>
      <c r="I269" s="426"/>
      <c r="J269" s="306"/>
      <c r="K269" s="306"/>
      <c r="L269" s="314"/>
      <c r="M269" s="306"/>
      <c r="N269" s="306"/>
      <c r="P269" s="288" t="str">
        <f>EUconst_SubMeasureImpact&amp;I231&amp;"_"&amp;D269</f>
        <v>SubMeasImp__3</v>
      </c>
      <c r="S269" s="419" t="str">
        <f ca="1">IFERROR(INDEX(E_MeasuresInvestMilestones!$S$22:$S$31,MATCH($E269,CNTR_ListExistMeasures,0)),"")</f>
        <v/>
      </c>
      <c r="T269" s="419" t="str">
        <f ca="1">IF(S269="","",MATCH(INDEX(E_MeasuresInvestMilestones!$E$22:$E$31,MATCH($S269,E_MeasuresInvestMilestones!$Q$22:$Q$31,0)),EUconst_Periods,0))</f>
        <v/>
      </c>
      <c r="V269" s="175" t="str">
        <f t="shared" ref="V269:V276" si="250">V268</f>
        <v/>
      </c>
      <c r="X269" s="175" t="b">
        <f>AND(I231&lt;&gt;"",$E269="")</f>
        <v>0</v>
      </c>
      <c r="Z269" s="175" t="b">
        <f>IF(OR(AND(CNTR_ExistSubInstEntries,$E269=""),INDEX($AC:$AC,MATCH(EUconst_CessationRow&amp;$V269,$AA:$AA,0))&lt;=COLUMNS($Z268:Z268),SUMIFS(I:I,$P:$P,EUconst_SubAbsoluteReduction&amp;$V269)=0),
TRUE,
AND(CNTR_ExistSubInstEntries,$T269&gt;COLUMNS($Z268:Z268)) )</f>
        <v>1</v>
      </c>
      <c r="AA269" s="175" t="b">
        <f>IF(OR(AND(CNTR_ExistSubInstEntries,$E269=""),INDEX($AC:$AC,MATCH(EUconst_CessationRow&amp;$V269,$AA:$AA,0))&lt;=COLUMNS($Z268:AA268),SUMIFS(J:J,$P:$P,EUconst_SubAbsoluteReduction&amp;$V269)=0),
TRUE,
AND(CNTR_ExistSubInstEntries,$T269&gt;COLUMNS($Z268:AA268)) )</f>
        <v>1</v>
      </c>
      <c r="AB269" s="175" t="b">
        <f>IF(OR(AND(CNTR_ExistSubInstEntries,$E269=""),INDEX($AC:$AC,MATCH(EUconst_CessationRow&amp;$V269,$AA:$AA,0))&lt;=COLUMNS($Z268:AB268),SUMIFS(K:K,$P:$P,EUconst_SubAbsoluteReduction&amp;$V269)=0),
TRUE,
AND(CNTR_ExistSubInstEntries,$T269&gt;COLUMNS($Z268:AB268)) )</f>
        <v>1</v>
      </c>
      <c r="AC269" s="175" t="b">
        <f>IF(OR(AND(CNTR_ExistSubInstEntries,$E269=""),INDEX($AC:$AC,MATCH(EUconst_CessationRow&amp;$V269,$AA:$AA,0))&lt;=COLUMNS($Z268:AC268),SUMIFS(L:L,$P:$P,EUconst_SubAbsoluteReduction&amp;$V269)=0),
TRUE,
AND(CNTR_ExistSubInstEntries,$T269&gt;COLUMNS($Z268:AC268)) )</f>
        <v>1</v>
      </c>
      <c r="AD269" s="175" t="b">
        <f>IF(OR(AND(CNTR_ExistSubInstEntries,$E269=""),INDEX($AC:$AC,MATCH(EUconst_CessationRow&amp;$V269,$AA:$AA,0))&lt;=COLUMNS($Z268:AD268),SUMIFS(M:M,$P:$P,EUconst_SubAbsoluteReduction&amp;$V269)=0),
TRUE,
AND(CNTR_ExistSubInstEntries,$T269&gt;COLUMNS($Z268:AD268)) )</f>
        <v>1</v>
      </c>
      <c r="AE269" s="175" t="b">
        <f>IF(OR(AND(CNTR_ExistSubInstEntries,$E269=""),INDEX($AC:$AC,MATCH(EUconst_CessationRow&amp;$V269,$AA:$AA,0))&lt;=COLUMNS($Z268:AE268),SUMIFS(N:N,$P:$P,EUconst_SubAbsoluteReduction&amp;$V269)=0),
TRUE,
AND(CNTR_ExistSubInstEntries,$T269&gt;COLUMNS($Z268:AE268)) )</f>
        <v>1</v>
      </c>
    </row>
    <row r="270" spans="1:31" ht="12.75" customHeight="1" x14ac:dyDescent="0.2">
      <c r="A270" s="19"/>
      <c r="C270" s="161"/>
      <c r="D270" s="344">
        <v>4</v>
      </c>
      <c r="E270" s="1223"/>
      <c r="F270" s="1224"/>
      <c r="G270" s="1223"/>
      <c r="H270" s="1233"/>
      <c r="I270" s="426"/>
      <c r="J270" s="306"/>
      <c r="K270" s="306"/>
      <c r="L270" s="314"/>
      <c r="M270" s="306"/>
      <c r="N270" s="306"/>
      <c r="P270" s="288" t="str">
        <f>EUconst_SubMeasureImpact&amp;I231&amp;"_"&amp;D270</f>
        <v>SubMeasImp__4</v>
      </c>
      <c r="S270" s="419" t="str">
        <f ca="1">IFERROR(INDEX(E_MeasuresInvestMilestones!$S$22:$S$31,MATCH($E270,CNTR_ListExistMeasures,0)),"")</f>
        <v/>
      </c>
      <c r="T270" s="419" t="str">
        <f ca="1">IF(S270="","",MATCH(INDEX(E_MeasuresInvestMilestones!$E$22:$E$31,MATCH($S270,E_MeasuresInvestMilestones!$Q$22:$Q$31,0)),EUconst_Periods,0))</f>
        <v/>
      </c>
      <c r="V270" s="175" t="str">
        <f t="shared" si="250"/>
        <v/>
      </c>
      <c r="X270" s="175" t="b">
        <f>AND(I231&lt;&gt;"",$E270="")</f>
        <v>0</v>
      </c>
      <c r="Z270" s="175" t="b">
        <f>IF(OR(AND(CNTR_ExistSubInstEntries,$E270=""),INDEX($AC:$AC,MATCH(EUconst_CessationRow&amp;$V270,$AA:$AA,0))&lt;=COLUMNS($Z269:Z269),SUMIFS(I:I,$P:$P,EUconst_SubAbsoluteReduction&amp;$V270)=0),
TRUE,
AND(CNTR_ExistSubInstEntries,$T270&gt;COLUMNS($Z269:Z269)) )</f>
        <v>1</v>
      </c>
      <c r="AA270" s="175" t="b">
        <f>IF(OR(AND(CNTR_ExistSubInstEntries,$E270=""),INDEX($AC:$AC,MATCH(EUconst_CessationRow&amp;$V270,$AA:$AA,0))&lt;=COLUMNS($Z269:AA269),SUMIFS(J:J,$P:$P,EUconst_SubAbsoluteReduction&amp;$V270)=0),
TRUE,
AND(CNTR_ExistSubInstEntries,$T270&gt;COLUMNS($Z269:AA269)) )</f>
        <v>1</v>
      </c>
      <c r="AB270" s="175" t="b">
        <f>IF(OR(AND(CNTR_ExistSubInstEntries,$E270=""),INDEX($AC:$AC,MATCH(EUconst_CessationRow&amp;$V270,$AA:$AA,0))&lt;=COLUMNS($Z269:AB269),SUMIFS(K:K,$P:$P,EUconst_SubAbsoluteReduction&amp;$V270)=0),
TRUE,
AND(CNTR_ExistSubInstEntries,$T270&gt;COLUMNS($Z269:AB269)) )</f>
        <v>1</v>
      </c>
      <c r="AC270" s="175" t="b">
        <f>IF(OR(AND(CNTR_ExistSubInstEntries,$E270=""),INDEX($AC:$AC,MATCH(EUconst_CessationRow&amp;$V270,$AA:$AA,0))&lt;=COLUMNS($Z269:AC269),SUMIFS(L:L,$P:$P,EUconst_SubAbsoluteReduction&amp;$V270)=0),
TRUE,
AND(CNTR_ExistSubInstEntries,$T270&gt;COLUMNS($Z269:AC269)) )</f>
        <v>1</v>
      </c>
      <c r="AD270" s="175" t="b">
        <f>IF(OR(AND(CNTR_ExistSubInstEntries,$E270=""),INDEX($AC:$AC,MATCH(EUconst_CessationRow&amp;$V270,$AA:$AA,0))&lt;=COLUMNS($Z269:AD269),SUMIFS(M:M,$P:$P,EUconst_SubAbsoluteReduction&amp;$V270)=0),
TRUE,
AND(CNTR_ExistSubInstEntries,$T270&gt;COLUMNS($Z269:AD269)) )</f>
        <v>1</v>
      </c>
      <c r="AE270" s="175" t="b">
        <f>IF(OR(AND(CNTR_ExistSubInstEntries,$E270=""),INDEX($AC:$AC,MATCH(EUconst_CessationRow&amp;$V270,$AA:$AA,0))&lt;=COLUMNS($Z269:AE269),SUMIFS(N:N,$P:$P,EUconst_SubAbsoluteReduction&amp;$V270)=0),
TRUE,
AND(CNTR_ExistSubInstEntries,$T270&gt;COLUMNS($Z269:AE269)) )</f>
        <v>1</v>
      </c>
    </row>
    <row r="271" spans="1:31" ht="12.75" customHeight="1" x14ac:dyDescent="0.2">
      <c r="A271" s="19"/>
      <c r="C271" s="161"/>
      <c r="D271" s="344">
        <v>5</v>
      </c>
      <c r="E271" s="1223"/>
      <c r="F271" s="1224"/>
      <c r="G271" s="1223"/>
      <c r="H271" s="1233"/>
      <c r="I271" s="426"/>
      <c r="J271" s="306"/>
      <c r="K271" s="306"/>
      <c r="L271" s="314"/>
      <c r="M271" s="306"/>
      <c r="N271" s="306"/>
      <c r="P271" s="288" t="str">
        <f>EUconst_SubMeasureImpact&amp;I231&amp;"_"&amp;D271</f>
        <v>SubMeasImp__5</v>
      </c>
      <c r="S271" s="419" t="str">
        <f ca="1">IFERROR(INDEX(E_MeasuresInvestMilestones!$S$22:$S$31,MATCH($E271,CNTR_ListExistMeasures,0)),"")</f>
        <v/>
      </c>
      <c r="T271" s="419" t="str">
        <f ca="1">IF(S271="","",MATCH(INDEX(E_MeasuresInvestMilestones!$E$22:$E$31,MATCH($S271,E_MeasuresInvestMilestones!$Q$22:$Q$31,0)),EUconst_Periods,0))</f>
        <v/>
      </c>
      <c r="V271" s="175" t="str">
        <f t="shared" si="250"/>
        <v/>
      </c>
      <c r="X271" s="175" t="b">
        <f>AND(I231&lt;&gt;"",$E271="")</f>
        <v>0</v>
      </c>
      <c r="Z271" s="175" t="b">
        <f>IF(OR(AND(CNTR_ExistSubInstEntries,$E271=""),INDEX($AC:$AC,MATCH(EUconst_CessationRow&amp;$V271,$AA:$AA,0))&lt;=COLUMNS($Z270:Z270),SUMIFS(I:I,$P:$P,EUconst_SubAbsoluteReduction&amp;$V271)=0),
TRUE,
AND(CNTR_ExistSubInstEntries,$T271&gt;COLUMNS($Z270:Z270)) )</f>
        <v>1</v>
      </c>
      <c r="AA271" s="175" t="b">
        <f>IF(OR(AND(CNTR_ExistSubInstEntries,$E271=""),INDEX($AC:$AC,MATCH(EUconst_CessationRow&amp;$V271,$AA:$AA,0))&lt;=COLUMNS($Z270:AA270),SUMIFS(J:J,$P:$P,EUconst_SubAbsoluteReduction&amp;$V271)=0),
TRUE,
AND(CNTR_ExistSubInstEntries,$T271&gt;COLUMNS($Z270:AA270)) )</f>
        <v>1</v>
      </c>
      <c r="AB271" s="175" t="b">
        <f>IF(OR(AND(CNTR_ExistSubInstEntries,$E271=""),INDEX($AC:$AC,MATCH(EUconst_CessationRow&amp;$V271,$AA:$AA,0))&lt;=COLUMNS($Z270:AB270),SUMIFS(K:K,$P:$P,EUconst_SubAbsoluteReduction&amp;$V271)=0),
TRUE,
AND(CNTR_ExistSubInstEntries,$T271&gt;COLUMNS($Z270:AB270)) )</f>
        <v>1</v>
      </c>
      <c r="AC271" s="175" t="b">
        <f>IF(OR(AND(CNTR_ExistSubInstEntries,$E271=""),INDEX($AC:$AC,MATCH(EUconst_CessationRow&amp;$V271,$AA:$AA,0))&lt;=COLUMNS($Z270:AC270),SUMIFS(L:L,$P:$P,EUconst_SubAbsoluteReduction&amp;$V271)=0),
TRUE,
AND(CNTR_ExistSubInstEntries,$T271&gt;COLUMNS($Z270:AC270)) )</f>
        <v>1</v>
      </c>
      <c r="AD271" s="175" t="b">
        <f>IF(OR(AND(CNTR_ExistSubInstEntries,$E271=""),INDEX($AC:$AC,MATCH(EUconst_CessationRow&amp;$V271,$AA:$AA,0))&lt;=COLUMNS($Z270:AD270),SUMIFS(M:M,$P:$P,EUconst_SubAbsoluteReduction&amp;$V271)=0),
TRUE,
AND(CNTR_ExistSubInstEntries,$T271&gt;COLUMNS($Z270:AD270)) )</f>
        <v>1</v>
      </c>
      <c r="AE271" s="175" t="b">
        <f>IF(OR(AND(CNTR_ExistSubInstEntries,$E271=""),INDEX($AC:$AC,MATCH(EUconst_CessationRow&amp;$V271,$AA:$AA,0))&lt;=COLUMNS($Z270:AE270),SUMIFS(N:N,$P:$P,EUconst_SubAbsoluteReduction&amp;$V271)=0),
TRUE,
AND(CNTR_ExistSubInstEntries,$T271&gt;COLUMNS($Z270:AE270)) )</f>
        <v>1</v>
      </c>
    </row>
    <row r="272" spans="1:31" ht="12.75" customHeight="1" x14ac:dyDescent="0.2">
      <c r="A272" s="19"/>
      <c r="C272" s="161"/>
      <c r="D272" s="344">
        <v>6</v>
      </c>
      <c r="E272" s="1223"/>
      <c r="F272" s="1224"/>
      <c r="G272" s="1223"/>
      <c r="H272" s="1233"/>
      <c r="I272" s="426"/>
      <c r="J272" s="306"/>
      <c r="K272" s="306"/>
      <c r="L272" s="314"/>
      <c r="M272" s="306"/>
      <c r="N272" s="306"/>
      <c r="P272" s="288" t="str">
        <f>EUconst_SubMeasureImpact&amp;I231&amp;"_"&amp;D272</f>
        <v>SubMeasImp__6</v>
      </c>
      <c r="S272" s="419" t="str">
        <f ca="1">IFERROR(INDEX(E_MeasuresInvestMilestones!$S$22:$S$31,MATCH($E272,CNTR_ListExistMeasures,0)),"")</f>
        <v/>
      </c>
      <c r="T272" s="419" t="str">
        <f ca="1">IF(S272="","",MATCH(INDEX(E_MeasuresInvestMilestones!$E$22:$E$31,MATCH($S272,E_MeasuresInvestMilestones!$Q$22:$Q$31,0)),EUconst_Periods,0))</f>
        <v/>
      </c>
      <c r="V272" s="175" t="str">
        <f t="shared" si="250"/>
        <v/>
      </c>
      <c r="X272" s="175" t="b">
        <f>AND(I231&lt;&gt;"",$E272="")</f>
        <v>0</v>
      </c>
      <c r="Z272" s="175" t="b">
        <f>IF(OR(AND(CNTR_ExistSubInstEntries,$E272=""),INDEX($AC:$AC,MATCH(EUconst_CessationRow&amp;$V272,$AA:$AA,0))&lt;=COLUMNS($Z271:Z271),SUMIFS(I:I,$P:$P,EUconst_SubAbsoluteReduction&amp;$V272)=0),
TRUE,
AND(CNTR_ExistSubInstEntries,$T272&gt;COLUMNS($Z271:Z271)) )</f>
        <v>1</v>
      </c>
      <c r="AA272" s="175" t="b">
        <f>IF(OR(AND(CNTR_ExistSubInstEntries,$E272=""),INDEX($AC:$AC,MATCH(EUconst_CessationRow&amp;$V272,$AA:$AA,0))&lt;=COLUMNS($Z271:AA271),SUMIFS(J:J,$P:$P,EUconst_SubAbsoluteReduction&amp;$V272)=0),
TRUE,
AND(CNTR_ExistSubInstEntries,$T272&gt;COLUMNS($Z271:AA271)) )</f>
        <v>1</v>
      </c>
      <c r="AB272" s="175" t="b">
        <f>IF(OR(AND(CNTR_ExistSubInstEntries,$E272=""),INDEX($AC:$AC,MATCH(EUconst_CessationRow&amp;$V272,$AA:$AA,0))&lt;=COLUMNS($Z271:AB271),SUMIFS(K:K,$P:$P,EUconst_SubAbsoluteReduction&amp;$V272)=0),
TRUE,
AND(CNTR_ExistSubInstEntries,$T272&gt;COLUMNS($Z271:AB271)) )</f>
        <v>1</v>
      </c>
      <c r="AC272" s="175" t="b">
        <f>IF(OR(AND(CNTR_ExistSubInstEntries,$E272=""),INDEX($AC:$AC,MATCH(EUconst_CessationRow&amp;$V272,$AA:$AA,0))&lt;=COLUMNS($Z271:AC271),SUMIFS(L:L,$P:$P,EUconst_SubAbsoluteReduction&amp;$V272)=0),
TRUE,
AND(CNTR_ExistSubInstEntries,$T272&gt;COLUMNS($Z271:AC271)) )</f>
        <v>1</v>
      </c>
      <c r="AD272" s="175" t="b">
        <f>IF(OR(AND(CNTR_ExistSubInstEntries,$E272=""),INDEX($AC:$AC,MATCH(EUconst_CessationRow&amp;$V272,$AA:$AA,0))&lt;=COLUMNS($Z271:AD271),SUMIFS(M:M,$P:$P,EUconst_SubAbsoluteReduction&amp;$V272)=0),
TRUE,
AND(CNTR_ExistSubInstEntries,$T272&gt;COLUMNS($Z271:AD271)) )</f>
        <v>1</v>
      </c>
      <c r="AE272" s="175" t="b">
        <f>IF(OR(AND(CNTR_ExistSubInstEntries,$E272=""),INDEX($AC:$AC,MATCH(EUconst_CessationRow&amp;$V272,$AA:$AA,0))&lt;=COLUMNS($Z271:AE271),SUMIFS(N:N,$P:$P,EUconst_SubAbsoluteReduction&amp;$V272)=0),
TRUE,
AND(CNTR_ExistSubInstEntries,$T272&gt;COLUMNS($Z271:AE271)) )</f>
        <v>1</v>
      </c>
    </row>
    <row r="273" spans="1:32" ht="12.75" customHeight="1" x14ac:dyDescent="0.2">
      <c r="A273" s="19"/>
      <c r="C273" s="193"/>
      <c r="D273" s="344">
        <v>7</v>
      </c>
      <c r="E273" s="1223"/>
      <c r="F273" s="1224"/>
      <c r="G273" s="1223"/>
      <c r="H273" s="1233"/>
      <c r="I273" s="426"/>
      <c r="J273" s="306"/>
      <c r="K273" s="306"/>
      <c r="L273" s="314"/>
      <c r="M273" s="306"/>
      <c r="N273" s="306"/>
      <c r="P273" s="288" t="str">
        <f>EUconst_SubMeasureImpact&amp;I231&amp;"_"&amp;D273</f>
        <v>SubMeasImp__7</v>
      </c>
      <c r="S273" s="419" t="str">
        <f ca="1">IFERROR(INDEX(E_MeasuresInvestMilestones!$S$22:$S$31,MATCH($E273,CNTR_ListExistMeasures,0)),"")</f>
        <v/>
      </c>
      <c r="T273" s="419" t="str">
        <f ca="1">IF(S273="","",MATCH(INDEX(E_MeasuresInvestMilestones!$E$22:$E$31,MATCH($S273,E_MeasuresInvestMilestones!$Q$22:$Q$31,0)),EUconst_Periods,0))</f>
        <v/>
      </c>
      <c r="V273" s="175" t="str">
        <f t="shared" si="250"/>
        <v/>
      </c>
      <c r="X273" s="175" t="b">
        <f>AND(I231&lt;&gt;"",$E273="")</f>
        <v>0</v>
      </c>
      <c r="Z273" s="175" t="b">
        <f>IF(OR(AND(CNTR_ExistSubInstEntries,$E273=""),INDEX($AC:$AC,MATCH(EUconst_CessationRow&amp;$V273,$AA:$AA,0))&lt;=COLUMNS($Z272:Z272),SUMIFS(I:I,$P:$P,EUconst_SubAbsoluteReduction&amp;$V273)=0),
TRUE,
AND(CNTR_ExistSubInstEntries,$T273&gt;COLUMNS($Z272:Z272)) )</f>
        <v>1</v>
      </c>
      <c r="AA273" s="175" t="b">
        <f>IF(OR(AND(CNTR_ExistSubInstEntries,$E273=""),INDEX($AC:$AC,MATCH(EUconst_CessationRow&amp;$V273,$AA:$AA,0))&lt;=COLUMNS($Z272:AA272),SUMIFS(J:J,$P:$P,EUconst_SubAbsoluteReduction&amp;$V273)=0),
TRUE,
AND(CNTR_ExistSubInstEntries,$T273&gt;COLUMNS($Z272:AA272)) )</f>
        <v>1</v>
      </c>
      <c r="AB273" s="175" t="b">
        <f>IF(OR(AND(CNTR_ExistSubInstEntries,$E273=""),INDEX($AC:$AC,MATCH(EUconst_CessationRow&amp;$V273,$AA:$AA,0))&lt;=COLUMNS($Z272:AB272),SUMIFS(K:K,$P:$P,EUconst_SubAbsoluteReduction&amp;$V273)=0),
TRUE,
AND(CNTR_ExistSubInstEntries,$T273&gt;COLUMNS($Z272:AB272)) )</f>
        <v>1</v>
      </c>
      <c r="AC273" s="175" t="b">
        <f>IF(OR(AND(CNTR_ExistSubInstEntries,$E273=""),INDEX($AC:$AC,MATCH(EUconst_CessationRow&amp;$V273,$AA:$AA,0))&lt;=COLUMNS($Z272:AC272),SUMIFS(L:L,$P:$P,EUconst_SubAbsoluteReduction&amp;$V273)=0),
TRUE,
AND(CNTR_ExistSubInstEntries,$T273&gt;COLUMNS($Z272:AC272)) )</f>
        <v>1</v>
      </c>
      <c r="AD273" s="175" t="b">
        <f>IF(OR(AND(CNTR_ExistSubInstEntries,$E273=""),INDEX($AC:$AC,MATCH(EUconst_CessationRow&amp;$V273,$AA:$AA,0))&lt;=COLUMNS($Z272:AD272),SUMIFS(M:M,$P:$P,EUconst_SubAbsoluteReduction&amp;$V273)=0),
TRUE,
AND(CNTR_ExistSubInstEntries,$T273&gt;COLUMNS($Z272:AD272)) )</f>
        <v>1</v>
      </c>
      <c r="AE273" s="175" t="b">
        <f>IF(OR(AND(CNTR_ExistSubInstEntries,$E273=""),INDEX($AC:$AC,MATCH(EUconst_CessationRow&amp;$V273,$AA:$AA,0))&lt;=COLUMNS($Z272:AE272),SUMIFS(N:N,$P:$P,EUconst_SubAbsoluteReduction&amp;$V273)=0),
TRUE,
AND(CNTR_ExistSubInstEntries,$T273&gt;COLUMNS($Z272:AE272)) )</f>
        <v>1</v>
      </c>
    </row>
    <row r="274" spans="1:32" ht="12.75" customHeight="1" x14ac:dyDescent="0.2">
      <c r="A274" s="19"/>
      <c r="C274" s="161"/>
      <c r="D274" s="344">
        <v>8</v>
      </c>
      <c r="E274" s="1223"/>
      <c r="F274" s="1224"/>
      <c r="G274" s="1223"/>
      <c r="H274" s="1233"/>
      <c r="I274" s="426"/>
      <c r="J274" s="306"/>
      <c r="K274" s="306"/>
      <c r="L274" s="314"/>
      <c r="M274" s="306"/>
      <c r="N274" s="306"/>
      <c r="P274" s="288" t="str">
        <f>EUconst_SubMeasureImpact&amp;I231&amp;"_"&amp;D274</f>
        <v>SubMeasImp__8</v>
      </c>
      <c r="S274" s="419" t="str">
        <f ca="1">IFERROR(INDEX(E_MeasuresInvestMilestones!$S$22:$S$31,MATCH($E274,CNTR_ListExistMeasures,0)),"")</f>
        <v/>
      </c>
      <c r="T274" s="419" t="str">
        <f ca="1">IF(S274="","",MATCH(INDEX(E_MeasuresInvestMilestones!$E$22:$E$31,MATCH($S274,E_MeasuresInvestMilestones!$Q$22:$Q$31,0)),EUconst_Periods,0))</f>
        <v/>
      </c>
      <c r="V274" s="175" t="str">
        <f t="shared" si="250"/>
        <v/>
      </c>
      <c r="X274" s="175" t="b">
        <f>AND(I231&lt;&gt;"",$E274="")</f>
        <v>0</v>
      </c>
      <c r="Z274" s="175" t="b">
        <f>IF(OR(AND(CNTR_ExistSubInstEntries,$E274=""),INDEX($AC:$AC,MATCH(EUconst_CessationRow&amp;$V274,$AA:$AA,0))&lt;=COLUMNS($Z273:Z273),SUMIFS(I:I,$P:$P,EUconst_SubAbsoluteReduction&amp;$V274)=0),
TRUE,
AND(CNTR_ExistSubInstEntries,$T274&gt;COLUMNS($Z273:Z273)) )</f>
        <v>1</v>
      </c>
      <c r="AA274" s="175" t="b">
        <f>IF(OR(AND(CNTR_ExistSubInstEntries,$E274=""),INDEX($AC:$AC,MATCH(EUconst_CessationRow&amp;$V274,$AA:$AA,0))&lt;=COLUMNS($Z273:AA273),SUMIFS(J:J,$P:$P,EUconst_SubAbsoluteReduction&amp;$V274)=0),
TRUE,
AND(CNTR_ExistSubInstEntries,$T274&gt;COLUMNS($Z273:AA273)) )</f>
        <v>1</v>
      </c>
      <c r="AB274" s="175" t="b">
        <f>IF(OR(AND(CNTR_ExistSubInstEntries,$E274=""),INDEX($AC:$AC,MATCH(EUconst_CessationRow&amp;$V274,$AA:$AA,0))&lt;=COLUMNS($Z273:AB273),SUMIFS(K:K,$P:$P,EUconst_SubAbsoluteReduction&amp;$V274)=0),
TRUE,
AND(CNTR_ExistSubInstEntries,$T274&gt;COLUMNS($Z273:AB273)) )</f>
        <v>1</v>
      </c>
      <c r="AC274" s="175" t="b">
        <f>IF(OR(AND(CNTR_ExistSubInstEntries,$E274=""),INDEX($AC:$AC,MATCH(EUconst_CessationRow&amp;$V274,$AA:$AA,0))&lt;=COLUMNS($Z273:AC273),SUMIFS(L:L,$P:$P,EUconst_SubAbsoluteReduction&amp;$V274)=0),
TRUE,
AND(CNTR_ExistSubInstEntries,$T274&gt;COLUMNS($Z273:AC273)) )</f>
        <v>1</v>
      </c>
      <c r="AD274" s="175" t="b">
        <f>IF(OR(AND(CNTR_ExistSubInstEntries,$E274=""),INDEX($AC:$AC,MATCH(EUconst_CessationRow&amp;$V274,$AA:$AA,0))&lt;=COLUMNS($Z273:AD273),SUMIFS(M:M,$P:$P,EUconst_SubAbsoluteReduction&amp;$V274)=0),
TRUE,
AND(CNTR_ExistSubInstEntries,$T274&gt;COLUMNS($Z273:AD273)) )</f>
        <v>1</v>
      </c>
      <c r="AE274" s="175" t="b">
        <f>IF(OR(AND(CNTR_ExistSubInstEntries,$E274=""),INDEX($AC:$AC,MATCH(EUconst_CessationRow&amp;$V274,$AA:$AA,0))&lt;=COLUMNS($Z273:AE273),SUMIFS(N:N,$P:$P,EUconst_SubAbsoluteReduction&amp;$V274)=0),
TRUE,
AND(CNTR_ExistSubInstEntries,$T274&gt;COLUMNS($Z273:AE273)) )</f>
        <v>1</v>
      </c>
    </row>
    <row r="275" spans="1:32" ht="12.75" customHeight="1" x14ac:dyDescent="0.2">
      <c r="A275" s="19"/>
      <c r="C275" s="161"/>
      <c r="D275" s="344">
        <v>9</v>
      </c>
      <c r="E275" s="1223"/>
      <c r="F275" s="1224"/>
      <c r="G275" s="1223"/>
      <c r="H275" s="1233"/>
      <c r="I275" s="426"/>
      <c r="J275" s="306"/>
      <c r="K275" s="306"/>
      <c r="L275" s="314"/>
      <c r="M275" s="306"/>
      <c r="N275" s="306"/>
      <c r="P275" s="288" t="str">
        <f>EUconst_SubMeasureImpact&amp;I231&amp;"_"&amp;D275</f>
        <v>SubMeasImp__9</v>
      </c>
      <c r="S275" s="419" t="str">
        <f ca="1">IFERROR(INDEX(E_MeasuresInvestMilestones!$S$22:$S$31,MATCH($E275,CNTR_ListExistMeasures,0)),"")</f>
        <v/>
      </c>
      <c r="T275" s="419" t="str">
        <f ca="1">IF(S275="","",MATCH(INDEX(E_MeasuresInvestMilestones!$E$22:$E$31,MATCH($S275,E_MeasuresInvestMilestones!$Q$22:$Q$31,0)),EUconst_Periods,0))</f>
        <v/>
      </c>
      <c r="V275" s="175" t="str">
        <f t="shared" si="250"/>
        <v/>
      </c>
      <c r="X275" s="175" t="b">
        <f>AND(I231&lt;&gt;"",$E275="")</f>
        <v>0</v>
      </c>
      <c r="Z275" s="175" t="b">
        <f>IF(OR(AND(CNTR_ExistSubInstEntries,$E275=""),INDEX($AC:$AC,MATCH(EUconst_CessationRow&amp;$V275,$AA:$AA,0))&lt;=COLUMNS($Z274:Z274),SUMIFS(I:I,$P:$P,EUconst_SubAbsoluteReduction&amp;$V275)=0),
TRUE,
AND(CNTR_ExistSubInstEntries,$T275&gt;COLUMNS($Z274:Z274)) )</f>
        <v>1</v>
      </c>
      <c r="AA275" s="175" t="b">
        <f>IF(OR(AND(CNTR_ExistSubInstEntries,$E275=""),INDEX($AC:$AC,MATCH(EUconst_CessationRow&amp;$V275,$AA:$AA,0))&lt;=COLUMNS($Z274:AA274),SUMIFS(J:J,$P:$P,EUconst_SubAbsoluteReduction&amp;$V275)=0),
TRUE,
AND(CNTR_ExistSubInstEntries,$T275&gt;COLUMNS($Z274:AA274)) )</f>
        <v>1</v>
      </c>
      <c r="AB275" s="175" t="b">
        <f>IF(OR(AND(CNTR_ExistSubInstEntries,$E275=""),INDEX($AC:$AC,MATCH(EUconst_CessationRow&amp;$V275,$AA:$AA,0))&lt;=COLUMNS($Z274:AB274),SUMIFS(K:K,$P:$P,EUconst_SubAbsoluteReduction&amp;$V275)=0),
TRUE,
AND(CNTR_ExistSubInstEntries,$T275&gt;COLUMNS($Z274:AB274)) )</f>
        <v>1</v>
      </c>
      <c r="AC275" s="175" t="b">
        <f>IF(OR(AND(CNTR_ExistSubInstEntries,$E275=""),INDEX($AC:$AC,MATCH(EUconst_CessationRow&amp;$V275,$AA:$AA,0))&lt;=COLUMNS($Z274:AC274),SUMIFS(L:L,$P:$P,EUconst_SubAbsoluteReduction&amp;$V275)=0),
TRUE,
AND(CNTR_ExistSubInstEntries,$T275&gt;COLUMNS($Z274:AC274)) )</f>
        <v>1</v>
      </c>
      <c r="AD275" s="175" t="b">
        <f>IF(OR(AND(CNTR_ExistSubInstEntries,$E275=""),INDEX($AC:$AC,MATCH(EUconst_CessationRow&amp;$V275,$AA:$AA,0))&lt;=COLUMNS($Z274:AD274),SUMIFS(M:M,$P:$P,EUconst_SubAbsoluteReduction&amp;$V275)=0),
TRUE,
AND(CNTR_ExistSubInstEntries,$T275&gt;COLUMNS($Z274:AD274)) )</f>
        <v>1</v>
      </c>
      <c r="AE275" s="175" t="b">
        <f>IF(OR(AND(CNTR_ExistSubInstEntries,$E275=""),INDEX($AC:$AC,MATCH(EUconst_CessationRow&amp;$V275,$AA:$AA,0))&lt;=COLUMNS($Z274:AE274),SUMIFS(N:N,$P:$P,EUconst_SubAbsoluteReduction&amp;$V275)=0),
TRUE,
AND(CNTR_ExistSubInstEntries,$T275&gt;COLUMNS($Z274:AE274)) )</f>
        <v>1</v>
      </c>
    </row>
    <row r="276" spans="1:32" ht="12.75" customHeight="1" x14ac:dyDescent="0.2">
      <c r="A276" s="19"/>
      <c r="C276" s="161"/>
      <c r="D276" s="344">
        <v>10</v>
      </c>
      <c r="E276" s="1229"/>
      <c r="F276" s="1230"/>
      <c r="G276" s="1229"/>
      <c r="H276" s="1234"/>
      <c r="I276" s="427"/>
      <c r="J276" s="307"/>
      <c r="K276" s="307"/>
      <c r="L276" s="315"/>
      <c r="M276" s="307"/>
      <c r="N276" s="307"/>
      <c r="P276" s="288" t="str">
        <f>EUconst_SubMeasureImpact&amp;I231&amp;"_"&amp;D276</f>
        <v>SubMeasImp__10</v>
      </c>
      <c r="S276" s="419" t="str">
        <f ca="1">IFERROR(INDEX(E_MeasuresInvestMilestones!$S$22:$S$31,MATCH($E276,CNTR_ListExistMeasures,0)),"")</f>
        <v/>
      </c>
      <c r="T276" s="419" t="str">
        <f ca="1">IF(S276="","",MATCH(INDEX(E_MeasuresInvestMilestones!$E$22:$E$31,MATCH($S276,E_MeasuresInvestMilestones!$Q$22:$Q$31,0)),EUconst_Periods,0))</f>
        <v/>
      </c>
      <c r="V276" s="175" t="str">
        <f t="shared" si="250"/>
        <v/>
      </c>
      <c r="X276" s="175" t="b">
        <f>AND(I231&lt;&gt;"",$E276="")</f>
        <v>0</v>
      </c>
      <c r="Z276" s="175" t="b">
        <f>IF(OR(AND(CNTR_ExistSubInstEntries,$E276=""),INDEX($AC:$AC,MATCH(EUconst_CessationRow&amp;$V276,$AA:$AA,0))&lt;=COLUMNS($Z275:Z275),SUMIFS(I:I,$P:$P,EUconst_SubAbsoluteReduction&amp;$V276)=0),
TRUE,
AND(CNTR_ExistSubInstEntries,$T276&gt;COLUMNS($Z275:Z275)) )</f>
        <v>1</v>
      </c>
      <c r="AA276" s="175" t="b">
        <f>IF(OR(AND(CNTR_ExistSubInstEntries,$E276=""),INDEX($AC:$AC,MATCH(EUconst_CessationRow&amp;$V276,$AA:$AA,0))&lt;=COLUMNS($Z275:AA275),SUMIFS(J:J,$P:$P,EUconst_SubAbsoluteReduction&amp;$V276)=0),
TRUE,
AND(CNTR_ExistSubInstEntries,$T276&gt;COLUMNS($Z275:AA275)) )</f>
        <v>1</v>
      </c>
      <c r="AB276" s="175" t="b">
        <f>IF(OR(AND(CNTR_ExistSubInstEntries,$E276=""),INDEX($AC:$AC,MATCH(EUconst_CessationRow&amp;$V276,$AA:$AA,0))&lt;=COLUMNS($Z275:AB275),SUMIFS(K:K,$P:$P,EUconst_SubAbsoluteReduction&amp;$V276)=0),
TRUE,
AND(CNTR_ExistSubInstEntries,$T276&gt;COLUMNS($Z275:AB275)) )</f>
        <v>1</v>
      </c>
      <c r="AC276" s="175" t="b">
        <f>IF(OR(AND(CNTR_ExistSubInstEntries,$E276=""),INDEX($AC:$AC,MATCH(EUconst_CessationRow&amp;$V276,$AA:$AA,0))&lt;=COLUMNS($Z275:AC275),SUMIFS(L:L,$P:$P,EUconst_SubAbsoluteReduction&amp;$V276)=0),
TRUE,
AND(CNTR_ExistSubInstEntries,$T276&gt;COLUMNS($Z275:AC275)) )</f>
        <v>1</v>
      </c>
      <c r="AD276" s="175" t="b">
        <f>IF(OR(AND(CNTR_ExistSubInstEntries,$E276=""),INDEX($AC:$AC,MATCH(EUconst_CessationRow&amp;$V276,$AA:$AA,0))&lt;=COLUMNS($Z275:AD275),SUMIFS(M:M,$P:$P,EUconst_SubAbsoluteReduction&amp;$V276)=0),
TRUE,
AND(CNTR_ExistSubInstEntries,$T276&gt;COLUMNS($Z275:AD275)) )</f>
        <v>1</v>
      </c>
      <c r="AE276" s="175" t="b">
        <f>IF(OR(AND(CNTR_ExistSubInstEntries,$E276=""),INDEX($AC:$AC,MATCH(EUconst_CessationRow&amp;$V276,$AA:$AA,0))&lt;=COLUMNS($Z275:AE275),SUMIFS(N:N,$P:$P,EUconst_SubAbsoluteReduction&amp;$V276)=0),
TRUE,
AND(CNTR_ExistSubInstEntries,$T276&gt;COLUMNS($Z275:AE275)) )</f>
        <v>1</v>
      </c>
    </row>
    <row r="277" spans="1:32" ht="12.75" customHeight="1" x14ac:dyDescent="0.2">
      <c r="A277" s="19"/>
      <c r="C277" s="161"/>
      <c r="D277" s="345" t="s">
        <v>119</v>
      </c>
      <c r="E277" s="1231" t="str">
        <f>Translations!$B$289</f>
        <v>Намаление в сравнение с изходното ниво (100% = стойности под i.)</v>
      </c>
      <c r="F277" s="1231"/>
      <c r="G277" s="1231"/>
      <c r="H277" s="1232"/>
      <c r="I277" s="428" t="str">
        <f>IF(AND(ISNUMBER(I262),COUNT(I267:I276)&gt;0),SUM(I267:I276)*I262,"")</f>
        <v/>
      </c>
      <c r="J277" s="380" t="str">
        <f t="shared" ref="J277" si="251">IF(AND(ISNUMBER(J262),COUNT(J267:J276)&gt;0),SUM(J267:J276)*J262,"")</f>
        <v/>
      </c>
      <c r="K277" s="380" t="str">
        <f>IF(AND(ISNUMBER(K262),COUNT(K267:K276)&gt;0),SUM(K267:K276)*K262,"")</f>
        <v/>
      </c>
      <c r="L277" s="380" t="str">
        <f t="shared" ref="L277:N277" si="252">IF(AND(ISNUMBER(L262),COUNT(L267:L276)&gt;0),SUM(L267:L276)*L262,"")</f>
        <v/>
      </c>
      <c r="M277" s="380" t="str">
        <f t="shared" si="252"/>
        <v/>
      </c>
      <c r="N277" s="380" t="str">
        <f t="shared" si="252"/>
        <v/>
      </c>
      <c r="P277" s="252"/>
      <c r="V277" s="369"/>
      <c r="X277" s="369"/>
    </row>
    <row r="278" spans="1:32" ht="12.75" customHeight="1" x14ac:dyDescent="0.2">
      <c r="A278" s="19"/>
      <c r="C278" s="161"/>
      <c r="D278" s="345" t="s">
        <v>120</v>
      </c>
      <c r="E278" s="1225" t="str">
        <f>Translations!$B$290</f>
        <v>Проверка на съответствието (= iii. / i.)</v>
      </c>
      <c r="F278" s="1225"/>
      <c r="G278" s="1225"/>
      <c r="H278" s="1226"/>
      <c r="I278" s="429" t="str">
        <f t="shared" ref="I278:N278" si="253">IF(COUNT(I267:I276)&gt;0,SUM(I267:I276),"")</f>
        <v/>
      </c>
      <c r="J278" s="381" t="str">
        <f t="shared" si="253"/>
        <v/>
      </c>
      <c r="K278" s="381" t="str">
        <f t="shared" si="253"/>
        <v/>
      </c>
      <c r="L278" s="381" t="str">
        <f t="shared" si="253"/>
        <v/>
      </c>
      <c r="M278" s="381" t="str">
        <f t="shared" si="253"/>
        <v/>
      </c>
      <c r="N278" s="381" t="str">
        <f t="shared" si="253"/>
        <v/>
      </c>
      <c r="P278" s="252"/>
      <c r="S278" s="316"/>
      <c r="T278" s="316"/>
      <c r="U278" s="316"/>
      <c r="V278" s="316"/>
    </row>
    <row r="279" spans="1:32" ht="12.75" customHeight="1" x14ac:dyDescent="0.2">
      <c r="A279" s="19"/>
      <c r="C279" s="161"/>
      <c r="D279" s="345" t="s">
        <v>121</v>
      </c>
      <c r="E279" s="1227" t="str">
        <f>Translations!$B$291</f>
        <v>Проверка на последователността (съобщение за грешка)</v>
      </c>
      <c r="F279" s="1228"/>
      <c r="G279" s="1228"/>
      <c r="H279" s="1228"/>
      <c r="I279" s="518" t="str">
        <f t="shared" ref="I279:N279" si="254">IF($I231="","",IF(OR(OR(AND(I239&lt;&gt;0,I247=EUconst_Cessation),AND(I239="",OR(I247&lt;&gt;EUconst_Cessation),I247&lt;&gt;"")),OR(AND(I278="",I239&lt;&gt;"",I239&lt;&gt;$G239),AND(I278&lt;&gt;"",OR(I247=EUconst_Cessation,I239="",I239=$G239))),AND(I239&lt;&gt;"",I239&lt;&gt;$G239,IFERROR(ROUND(I278,2),1)&lt;&gt;1)),EUconst_Inconsistent,""))</f>
        <v/>
      </c>
      <c r="J279" s="519" t="str">
        <f t="shared" si="254"/>
        <v/>
      </c>
      <c r="K279" s="519" t="str">
        <f t="shared" si="254"/>
        <v/>
      </c>
      <c r="L279" s="519" t="str">
        <f t="shared" si="254"/>
        <v/>
      </c>
      <c r="M279" s="519" t="str">
        <f t="shared" si="254"/>
        <v/>
      </c>
      <c r="N279" s="519" t="str">
        <f t="shared" si="254"/>
        <v/>
      </c>
      <c r="P279" s="252"/>
    </row>
    <row r="280" spans="1:32" ht="5.0999999999999996" customHeight="1" x14ac:dyDescent="0.2">
      <c r="A280" s="19"/>
      <c r="B280" s="165"/>
      <c r="C280" s="161"/>
      <c r="D280" s="325"/>
      <c r="I280" s="136"/>
      <c r="J280" s="136"/>
      <c r="K280" s="136"/>
      <c r="L280" s="136"/>
      <c r="M280" s="136"/>
      <c r="N280" s="282"/>
      <c r="P280" s="252"/>
    </row>
    <row r="281" spans="1:32" ht="12.75" customHeight="1" x14ac:dyDescent="0.2">
      <c r="C281" s="161"/>
      <c r="D281" s="360" t="s">
        <v>116</v>
      </c>
      <c r="E281" s="1235" t="str">
        <f>Translations!$B$292</f>
        <v>Други коментари</v>
      </c>
      <c r="F281" s="1235"/>
      <c r="G281" s="1235"/>
      <c r="H281" s="1235"/>
      <c r="I281" s="1235"/>
      <c r="J281" s="1235"/>
      <c r="K281" s="1235"/>
      <c r="L281" s="1235"/>
      <c r="M281" s="1235"/>
      <c r="N281" s="1236"/>
      <c r="P281" s="134"/>
      <c r="Q281" s="134"/>
      <c r="R281" s="134"/>
      <c r="S281" s="268"/>
    </row>
    <row r="282" spans="1:32" ht="38.85" customHeight="1" x14ac:dyDescent="0.2">
      <c r="A282" s="19"/>
      <c r="B282" s="165"/>
      <c r="C282" s="161"/>
      <c r="D282" s="325"/>
      <c r="E282" s="1220"/>
      <c r="F282" s="1221"/>
      <c r="G282" s="1221"/>
      <c r="H282" s="1221"/>
      <c r="I282" s="1221"/>
      <c r="J282" s="1221"/>
      <c r="K282" s="1221"/>
      <c r="L282" s="1221"/>
      <c r="M282" s="1221"/>
      <c r="N282" s="1222"/>
      <c r="P282" s="252"/>
    </row>
    <row r="283" spans="1:32" ht="12.75" customHeight="1" x14ac:dyDescent="0.2">
      <c r="A283" s="19"/>
      <c r="B283" s="165"/>
      <c r="C283" s="650"/>
      <c r="D283" s="651"/>
      <c r="E283" s="652"/>
      <c r="F283" s="652"/>
      <c r="G283" s="652"/>
      <c r="H283" s="652"/>
      <c r="I283" s="652"/>
      <c r="J283" s="652"/>
      <c r="K283" s="652"/>
      <c r="L283" s="652"/>
      <c r="M283" s="652"/>
      <c r="N283" s="653"/>
    </row>
    <row r="284" spans="1:32" ht="12.75" customHeight="1" thickBot="1" x14ac:dyDescent="0.25">
      <c r="A284" s="19"/>
      <c r="B284" s="165"/>
      <c r="E284" s="432"/>
      <c r="F284" s="644"/>
      <c r="G284" s="644"/>
      <c r="H284" s="644"/>
      <c r="I284" s="644"/>
      <c r="J284" s="644"/>
      <c r="K284" s="644"/>
      <c r="L284" s="644"/>
      <c r="M284" s="644"/>
      <c r="N284" s="644"/>
    </row>
    <row r="285" spans="1:32" ht="12.75" customHeight="1" thickBot="1" x14ac:dyDescent="0.3">
      <c r="A285" s="19"/>
      <c r="B285" s="165"/>
      <c r="C285" s="433"/>
      <c r="D285" s="433"/>
      <c r="E285" s="433"/>
      <c r="F285" s="433"/>
      <c r="G285" s="433"/>
      <c r="H285" s="433"/>
      <c r="I285" s="433"/>
      <c r="J285" s="433"/>
      <c r="K285" s="433"/>
      <c r="L285" s="433"/>
      <c r="M285" s="433"/>
      <c r="N285" s="433"/>
      <c r="P285" s="276"/>
      <c r="Q285" s="134"/>
      <c r="R285" s="134"/>
      <c r="S285" s="268"/>
    </row>
    <row r="286" spans="1:32" s="370" customFormat="1" ht="18" customHeight="1" thickBot="1" x14ac:dyDescent="0.25">
      <c r="A286" s="399">
        <f>C286</f>
        <v>6</v>
      </c>
      <c r="B286" s="120"/>
      <c r="C286" s="421">
        <f>C231+1</f>
        <v>6</v>
      </c>
      <c r="D286" s="1260" t="str">
        <f>Translations!$B$262</f>
        <v>Подинсталация с еталон за продукт:</v>
      </c>
      <c r="E286" s="1261"/>
      <c r="F286" s="1261"/>
      <c r="G286" s="1261"/>
      <c r="H286" s="1262"/>
      <c r="I286" s="1263" t="str">
        <f>IF(INDEX(CNTR_SubInstListIsProdBM,$C286),INDEX(CNTR_SubInstListNames,$C286),"")</f>
        <v/>
      </c>
      <c r="J286" s="1264"/>
      <c r="K286" s="1264"/>
      <c r="L286" s="1264"/>
      <c r="M286" s="1264"/>
      <c r="N286" s="1265"/>
      <c r="O286" s="120"/>
      <c r="P286" s="287" t="str">
        <f>IF(CNTR_ExistSubInstEntries,IF(I286&lt;&gt;"","BM: " &amp; I286,""),"BM: " &amp; C286)</f>
        <v>BM: 6</v>
      </c>
      <c r="Q286" s="166"/>
      <c r="R286" s="166"/>
      <c r="S286" s="166"/>
      <c r="T286" s="166"/>
      <c r="U286" s="166"/>
      <c r="V286" s="166"/>
      <c r="W286" s="166"/>
      <c r="X286" s="287" t="str">
        <f>EUconst_StartRow&amp;I286</f>
        <v>Start_</v>
      </c>
      <c r="Y286" s="409" t="str">
        <f>IF($I286="","",INDEX(C_InstallationDescription!$V:$V,MATCH($X286,C_InstallationDescription!$P:$P,0)))</f>
        <v/>
      </c>
      <c r="Z286" s="409" t="str">
        <f>IF($I286="","",IF(Y286=INDEX(EUconst_SubinstallationStart,1),1,IF(Y286=INDEX(EUconst_SubinstallationStart,2),2,MATCH(Y286,EUconst_Periods,0))))</f>
        <v/>
      </c>
      <c r="AA286" s="287" t="str">
        <f>EUconst_CessationRow&amp;I286</f>
        <v>Cessation_</v>
      </c>
      <c r="AB286" s="409" t="str">
        <f>IF($I286="","",INDEX(C_InstallationDescription!$W:$W,MATCH($AA286,C_InstallationDescription!$Q:$Q,0)))</f>
        <v/>
      </c>
      <c r="AC286" s="409" t="str">
        <f>IF(OR(I286="",AB286=""),"",IF(AB286=INDEX(EUconst_SubinstallationCessation,1),10,IF(AB286=INDEX(EUconst_SubinstallationCessation,2),1,MATCH(AB286,EUconst_Periods,0))))</f>
        <v/>
      </c>
      <c r="AD286" s="169"/>
      <c r="AE286" s="554" t="b">
        <f>AND(CNTR_ExistSubInstEntries,I286="")</f>
        <v>0</v>
      </c>
      <c r="AF286" s="169"/>
    </row>
    <row r="287" spans="1:32" ht="12.75" customHeight="1" x14ac:dyDescent="0.2">
      <c r="C287" s="420"/>
      <c r="D287" s="644"/>
      <c r="E287" s="1216" t="str">
        <f>Translations!$B$263</f>
        <v>Името на подинсталацията на продуктовия еталон се показва автоматично въз основа на въведените данни в лист "C_InstallationDescription".</v>
      </c>
      <c r="F287" s="1217"/>
      <c r="G287" s="1217"/>
      <c r="H287" s="1217"/>
      <c r="I287" s="1217"/>
      <c r="J287" s="1217"/>
      <c r="K287" s="1217"/>
      <c r="L287" s="1217"/>
      <c r="M287" s="1217"/>
      <c r="N287" s="1218"/>
      <c r="P287" s="134"/>
      <c r="Q287" s="134"/>
      <c r="R287" s="134"/>
      <c r="S287" s="268"/>
    </row>
    <row r="288" spans="1:32" ht="5.0999999999999996" customHeight="1" x14ac:dyDescent="0.2">
      <c r="C288" s="161"/>
      <c r="N288" s="162"/>
      <c r="P288" s="276"/>
      <c r="Q288" s="134"/>
      <c r="R288" s="272"/>
      <c r="S288" s="268"/>
    </row>
    <row r="289" spans="1:31" ht="12.75" customHeight="1" x14ac:dyDescent="0.2">
      <c r="C289" s="161"/>
      <c r="D289" s="360" t="s">
        <v>114</v>
      </c>
      <c r="E289" s="18" t="str">
        <f>Translations!$B$264</f>
        <v>Специфични цели за емисиите</v>
      </c>
      <c r="F289" s="326"/>
      <c r="G289" s="326"/>
      <c r="H289" s="326"/>
      <c r="I289" s="326"/>
      <c r="J289" s="326"/>
      <c r="K289" s="326"/>
      <c r="L289" s="326"/>
      <c r="M289" s="326"/>
      <c r="N289" s="327"/>
      <c r="P289" s="275"/>
      <c r="Q289" s="275"/>
      <c r="R289" s="134"/>
      <c r="S289" s="268"/>
      <c r="Y289" s="559" t="str">
        <f>Translations!$B$265</f>
        <v>Периоди</v>
      </c>
      <c r="Z289" s="560">
        <v>1</v>
      </c>
      <c r="AA289" s="409">
        <v>2</v>
      </c>
      <c r="AB289" s="409">
        <v>3</v>
      </c>
      <c r="AC289" s="409">
        <v>4</v>
      </c>
      <c r="AD289" s="409">
        <v>5</v>
      </c>
      <c r="AE289" s="409">
        <v>6</v>
      </c>
    </row>
    <row r="290" spans="1:31" ht="25.5" customHeight="1" x14ac:dyDescent="0.2">
      <c r="C290" s="161"/>
      <c r="D290" s="18"/>
      <c r="E29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290" s="1242"/>
      <c r="G290" s="1242"/>
      <c r="H290" s="1242"/>
      <c r="I290" s="1242"/>
      <c r="J290" s="1242"/>
      <c r="K290" s="1242"/>
      <c r="L290" s="1242"/>
      <c r="M290" s="1242"/>
      <c r="N290" s="1243"/>
      <c r="P290" s="275"/>
      <c r="Q290" s="275"/>
      <c r="R290" s="134"/>
      <c r="S290" s="268"/>
    </row>
    <row r="291" spans="1:31" ht="12.75" customHeight="1" x14ac:dyDescent="0.2">
      <c r="C291" s="161"/>
      <c r="D291" s="18"/>
      <c r="E291" s="1244" t="str">
        <f>Translations!$B$267</f>
        <v>Базовата линия се изчислява автоматично въз основа на въведените исторически емисии в лист D_HistoricalEmissions.</v>
      </c>
      <c r="F291" s="1244"/>
      <c r="G291" s="1244"/>
      <c r="H291" s="1244"/>
      <c r="I291" s="1244"/>
      <c r="J291" s="1244"/>
      <c r="K291" s="1244"/>
      <c r="L291" s="1244"/>
      <c r="M291" s="1244"/>
      <c r="N291" s="1245"/>
    </row>
    <row r="292" spans="1:31" ht="5.0999999999999996" customHeight="1" x14ac:dyDescent="0.2">
      <c r="C292" s="161"/>
      <c r="D292" s="1005"/>
      <c r="E292" s="1005"/>
      <c r="F292" s="1005"/>
      <c r="G292" s="1005"/>
      <c r="H292" s="1005"/>
      <c r="I292" s="1005"/>
      <c r="J292" s="1005"/>
      <c r="K292" s="1005"/>
      <c r="L292" s="1005"/>
      <c r="M292" s="1005"/>
      <c r="N292" s="1219"/>
    </row>
    <row r="293" spans="1:31" ht="12.75" customHeight="1" x14ac:dyDescent="0.2">
      <c r="A293" s="19"/>
      <c r="B293" s="165"/>
      <c r="C293" s="161"/>
      <c r="D293" s="325"/>
      <c r="F293" s="324"/>
      <c r="G293" s="304" t="str">
        <f>Translations!$B$169</f>
        <v>Базова линия</v>
      </c>
      <c r="H293" s="422" t="str">
        <f xml:space="preserve"> EUconst_Unit</f>
        <v>Единица</v>
      </c>
      <c r="I293" s="424">
        <f t="shared" ref="I293" si="255">INDEX(EUconst_EndOfPeriods,Z289)</f>
        <v>2025</v>
      </c>
      <c r="J293" s="302">
        <f t="shared" ref="J293" si="256">INDEX(EUconst_EndOfPeriods,AA289)</f>
        <v>2030</v>
      </c>
      <c r="K293" s="302">
        <f t="shared" ref="K293" si="257">INDEX(EUconst_EndOfPeriods,AB289)</f>
        <v>2035</v>
      </c>
      <c r="L293" s="302">
        <f t="shared" ref="L293" si="258">INDEX(EUconst_EndOfPeriods,AC289)</f>
        <v>2040</v>
      </c>
      <c r="M293" s="302">
        <f t="shared" ref="M293" si="259">INDEX(EUconst_EndOfPeriods,AD289)</f>
        <v>2045</v>
      </c>
      <c r="N293" s="302">
        <f t="shared" ref="N293" si="260">INDEX(EUconst_EndOfPeriods,AE289)</f>
        <v>2050</v>
      </c>
      <c r="W293" s="166" t="s">
        <v>736</v>
      </c>
      <c r="Z293" s="205">
        <f t="shared" ref="Z293" si="261">I293</f>
        <v>2025</v>
      </c>
      <c r="AA293" s="205">
        <f t="shared" ref="AA293" si="262">J293</f>
        <v>2030</v>
      </c>
      <c r="AB293" s="205">
        <f t="shared" ref="AB293" si="263">K293</f>
        <v>2035</v>
      </c>
      <c r="AC293" s="205">
        <f t="shared" ref="AC293" si="264">L293</f>
        <v>2040</v>
      </c>
      <c r="AD293" s="205">
        <f t="shared" ref="AD293" si="265">M293</f>
        <v>2045</v>
      </c>
      <c r="AE293" s="205">
        <f t="shared" ref="AE293" si="266">N293</f>
        <v>2050</v>
      </c>
    </row>
    <row r="294" spans="1:31" ht="12.75" customHeight="1" x14ac:dyDescent="0.2">
      <c r="A294" s="19"/>
      <c r="B294" s="165"/>
      <c r="C294" s="161"/>
      <c r="D294" s="1237" t="s">
        <v>117</v>
      </c>
      <c r="E294" s="1238" t="str">
        <f>Translations!$B$264</f>
        <v>Специфични цели за емисиите</v>
      </c>
      <c r="F294" s="1239"/>
      <c r="G294" s="1272" t="str">
        <f>IF($I286="","",INDEX(D_HistoricalEmissions!$T:$T,MATCH(EUconst_HistorialEmissions&amp;$I286,D_HistoricalEmissions!$P:$P,0)))</f>
        <v/>
      </c>
      <c r="H294" s="1270" t="str">
        <f>IFERROR((INDEX(EUconst_BMlistUnitHE,MATCH(I286,EUconst_BMlistNames,0))),"")</f>
        <v/>
      </c>
      <c r="I294" s="430"/>
      <c r="J294" s="364"/>
      <c r="K294" s="364"/>
      <c r="L294" s="364"/>
      <c r="M294" s="364"/>
      <c r="N294" s="364"/>
      <c r="P294" s="312" t="str">
        <f>EUConst_Target&amp;I286</f>
        <v>Target_</v>
      </c>
      <c r="W294" s="175" t="str">
        <f>I286</f>
        <v/>
      </c>
      <c r="Y294" s="166" t="s">
        <v>838</v>
      </c>
      <c r="Z294" s="205" t="b">
        <f>AND(CNTR_ExistSubInstEntries,OR($W294="",INDEX($Z:$Z,MATCH(EUconst_StartRow&amp;$W294,$X:$X,0))&gt;COLUMNS($Z293:Z293),INDEX($AC:$AC,MATCH(EUconst_CessationRow&amp;$W294,$AA:$AA,0))&lt;=COLUMNS($Z293:Z293)))</f>
        <v>0</v>
      </c>
      <c r="AA294" s="205" t="b">
        <f>AND(CNTR_ExistSubInstEntries,OR($W294="",INDEX($Z:$Z,MATCH(EUconst_StartRow&amp;$W294,$X:$X,0))&gt;COLUMNS($Z293:AA293),INDEX($AC:$AC,MATCH(EUconst_CessationRow&amp;$W294,$AA:$AA,0))&lt;=COLUMNS($Z293:AA293)))</f>
        <v>0</v>
      </c>
      <c r="AB294" s="205" t="b">
        <f>AND(CNTR_ExistSubInstEntries,OR($W294="",INDEX($Z:$Z,MATCH(EUconst_StartRow&amp;$W294,$X:$X,0))&gt;COLUMNS($Z293:AB293),INDEX($AC:$AC,MATCH(EUconst_CessationRow&amp;$W294,$AA:$AA,0))&lt;=COLUMNS($Z293:AB293)))</f>
        <v>0</v>
      </c>
      <c r="AC294" s="205" t="b">
        <f>AND(CNTR_ExistSubInstEntries,OR($W294="",INDEX($Z:$Z,MATCH(EUconst_StartRow&amp;$W294,$X:$X,0))&gt;COLUMNS($Z293:AC293),INDEX($AC:$AC,MATCH(EUconst_CessationRow&amp;$W294,$AA:$AA,0))&lt;=COLUMNS($Z293:AC293)))</f>
        <v>0</v>
      </c>
      <c r="AD294" s="205" t="b">
        <f>AND(CNTR_ExistSubInstEntries,OR($W294="",INDEX($Z:$Z,MATCH(EUconst_StartRow&amp;$W294,$X:$X,0))&gt;COLUMNS($Z293:AD293),INDEX($AC:$AC,MATCH(EUconst_CessationRow&amp;$W294,$AA:$AA,0))&lt;=COLUMNS($Z293:AD293)))</f>
        <v>0</v>
      </c>
      <c r="AE294" s="205" t="b">
        <f>AND(CNTR_ExistSubInstEntries,OR($W294="",INDEX($Z:$Z,MATCH(EUconst_StartRow&amp;$W294,$X:$X,0))&gt;COLUMNS($Z293:AE293),INDEX($AC:$AC,MATCH(EUconst_CessationRow&amp;$W294,$AA:$AA,0))&lt;=COLUMNS($Z293:AE293)))</f>
        <v>0</v>
      </c>
    </row>
    <row r="295" spans="1:31" ht="9.9499999999999993" customHeight="1" x14ac:dyDescent="0.2">
      <c r="A295" s="19"/>
      <c r="B295" s="165"/>
      <c r="C295" s="161"/>
      <c r="D295" s="1237"/>
      <c r="E295" s="1240"/>
      <c r="F295" s="1241"/>
      <c r="G295" s="1273"/>
      <c r="H295" s="1271"/>
      <c r="I295" s="555" t="str">
        <f>IF(OR($G294="",$G294=0),"",REPT("|",SUM(I294)/$G294*28))</f>
        <v/>
      </c>
      <c r="J295" s="556" t="str">
        <f t="shared" ref="J295:N295" si="267">IF(OR($G294="",$G294=0),"",REPT("|",SUM(J294)/$G294*28))</f>
        <v/>
      </c>
      <c r="K295" s="556" t="str">
        <f t="shared" si="267"/>
        <v/>
      </c>
      <c r="L295" s="556" t="str">
        <f t="shared" si="267"/>
        <v/>
      </c>
      <c r="M295" s="556" t="str">
        <f t="shared" si="267"/>
        <v/>
      </c>
      <c r="N295" s="556" t="str">
        <f t="shared" si="267"/>
        <v/>
      </c>
      <c r="P295" s="284"/>
      <c r="Q295" s="134"/>
      <c r="R295" s="134"/>
      <c r="S295" s="362"/>
      <c r="W295" s="175" t="str">
        <f>W294</f>
        <v/>
      </c>
      <c r="Z295" s="457" t="b">
        <f>AND(CNTR_ExistSubInstEntries,OR($W295="",INDEX($Z:$Z,MATCH(EUconst_StartRow&amp;$W295,$X:$X,0))&gt;COLUMNS($Z294:Z294),INDEX($AC:$AC,MATCH(EUconst_CessationRow&amp;$W295,$AA:$AA,0))&lt;=COLUMNS($Z294:Z294)))</f>
        <v>0</v>
      </c>
      <c r="AA295" s="457" t="b">
        <f>AND(CNTR_ExistSubInstEntries,OR($W295="",INDEX($Z:$Z,MATCH(EUconst_StartRow&amp;$W295,$X:$X,0))&gt;COLUMNS($Z294:AA294),INDEX($AC:$AC,MATCH(EUconst_CessationRow&amp;$W295,$AA:$AA,0))&lt;=COLUMNS($Z294:AA294)))</f>
        <v>0</v>
      </c>
      <c r="AB295" s="457" t="b">
        <f>AND(CNTR_ExistSubInstEntries,OR($W295="",INDEX($Z:$Z,MATCH(EUconst_StartRow&amp;$W295,$X:$X,0))&gt;COLUMNS($Z294:AB294),INDEX($AC:$AC,MATCH(EUconst_CessationRow&amp;$W295,$AA:$AA,0))&lt;=COLUMNS($Z294:AB294)))</f>
        <v>0</v>
      </c>
      <c r="AC295" s="457" t="b">
        <f>AND(CNTR_ExistSubInstEntries,OR($W295="",INDEX($Z:$Z,MATCH(EUconst_StartRow&amp;$W295,$X:$X,0))&gt;COLUMNS($Z294:AC294),INDEX($AC:$AC,MATCH(EUconst_CessationRow&amp;$W295,$AA:$AA,0))&lt;=COLUMNS($Z294:AC294)))</f>
        <v>0</v>
      </c>
      <c r="AD295" s="457" t="b">
        <f>AND(CNTR_ExistSubInstEntries,OR($W295="",INDEX($Z:$Z,MATCH(EUconst_StartRow&amp;$W295,$X:$X,0))&gt;COLUMNS($Z294:AD294),INDEX($AC:$AC,MATCH(EUconst_CessationRow&amp;$W295,$AA:$AA,0))&lt;=COLUMNS($Z294:AD294)))</f>
        <v>0</v>
      </c>
      <c r="AE295" s="457" t="b">
        <f>AND(CNTR_ExistSubInstEntries,OR($W295="",INDEX($Z:$Z,MATCH(EUconst_StartRow&amp;$W295,$X:$X,0))&gt;COLUMNS($Z294:AE294),INDEX($AC:$AC,MATCH(EUconst_CessationRow&amp;$W295,$AA:$AA,0))&lt;=COLUMNS($Z294:AE294)))</f>
        <v>0</v>
      </c>
    </row>
    <row r="296" spans="1:31" ht="12.75" customHeight="1" x14ac:dyDescent="0.2">
      <c r="A296" s="19"/>
      <c r="B296" s="165"/>
      <c r="C296" s="161"/>
      <c r="D296" s="345" t="s">
        <v>118</v>
      </c>
      <c r="E296" s="1266" t="str">
        <f>Translations!$B$268</f>
        <v>Цели за абсолютни емисии</v>
      </c>
      <c r="F296" s="1267"/>
      <c r="G296" s="473" t="str">
        <f>IF($I286="","",INDEX(D_HistoricalEmissions!$T:$T,MATCH(EUconst_HistorialAbsEmissions&amp;$I286,D_HistoricalEmissions!$P:$P,0)))</f>
        <v/>
      </c>
      <c r="H296" s="423" t="str">
        <f>EUconst_tCO2e</f>
        <v>t CO2e</v>
      </c>
      <c r="I296" s="431"/>
      <c r="J296" s="305"/>
      <c r="K296" s="305"/>
      <c r="L296" s="305"/>
      <c r="M296" s="305"/>
      <c r="N296" s="305"/>
      <c r="P296" s="284"/>
      <c r="Q296" s="134"/>
      <c r="R296" s="134"/>
      <c r="S296" s="268"/>
      <c r="W296" s="175" t="str">
        <f t="shared" ref="W296" si="268">W295</f>
        <v/>
      </c>
      <c r="Z296" s="205" t="b">
        <f>AND(CNTR_ExistSubInstEntries,OR($W296="",INDEX($Z:$Z,MATCH(EUconst_StartRow&amp;$W296,$X:$X,0))&gt;COLUMNS($Z295:Z295),INDEX($AC:$AC,MATCH(EUconst_CessationRow&amp;$W296,$AA:$AA,0))&lt;=COLUMNS($Z295:Z295)))</f>
        <v>0</v>
      </c>
      <c r="AA296" s="205" t="b">
        <f>AND(CNTR_ExistSubInstEntries,OR($W296="",INDEX($Z:$Z,MATCH(EUconst_StartRow&amp;$W296,$X:$X,0))&gt;COLUMNS($Z295:AA295),INDEX($AC:$AC,MATCH(EUconst_CessationRow&amp;$W296,$AA:$AA,0))&lt;=COLUMNS($Z295:AA295)))</f>
        <v>0</v>
      </c>
      <c r="AB296" s="205" t="b">
        <f>AND(CNTR_ExistSubInstEntries,OR($W296="",INDEX($Z:$Z,MATCH(EUconst_StartRow&amp;$W296,$X:$X,0))&gt;COLUMNS($Z295:AB295),INDEX($AC:$AC,MATCH(EUconst_CessationRow&amp;$W296,$AA:$AA,0))&lt;=COLUMNS($Z295:AB295)))</f>
        <v>0</v>
      </c>
      <c r="AC296" s="205" t="b">
        <f>AND(CNTR_ExistSubInstEntries,OR($W296="",INDEX($Z:$Z,MATCH(EUconst_StartRow&amp;$W296,$X:$X,0))&gt;COLUMNS($Z295:AC295),INDEX($AC:$AC,MATCH(EUconst_CessationRow&amp;$W296,$AA:$AA,0))&lt;=COLUMNS($Z295:AC295)))</f>
        <v>0</v>
      </c>
      <c r="AD296" s="205" t="b">
        <f>AND(CNTR_ExistSubInstEntries,OR($W296="",INDEX($Z:$Z,MATCH(EUconst_StartRow&amp;$W296,$X:$X,0))&gt;COLUMNS($Z295:AD295),INDEX($AC:$AC,MATCH(EUconst_CessationRow&amp;$W296,$AA:$AA,0))&lt;=COLUMNS($Z295:AD295)))</f>
        <v>0</v>
      </c>
      <c r="AE296" s="205" t="b">
        <f>AND(CNTR_ExistSubInstEntries,OR($W296="",INDEX($Z:$Z,MATCH(EUconst_StartRow&amp;$W296,$X:$X,0))&gt;COLUMNS($Z295:AE295),INDEX($AC:$AC,MATCH(EUconst_CessationRow&amp;$W296,$AA:$AA,0))&lt;=COLUMNS($Z295:AE295)))</f>
        <v>0</v>
      </c>
    </row>
    <row r="297" spans="1:31" ht="5.0999999999999996" customHeight="1" x14ac:dyDescent="0.2">
      <c r="C297" s="161"/>
      <c r="D297" s="1005"/>
      <c r="E297" s="1005"/>
      <c r="F297" s="1005"/>
      <c r="G297" s="1005"/>
      <c r="H297" s="1005"/>
      <c r="I297" s="1005"/>
      <c r="J297" s="1005"/>
      <c r="K297" s="1005"/>
      <c r="L297" s="1005"/>
      <c r="M297" s="1005"/>
      <c r="N297" s="1219"/>
    </row>
    <row r="298" spans="1:31" ht="12.75" customHeight="1" x14ac:dyDescent="0.2">
      <c r="C298" s="161"/>
      <c r="D298" s="360" t="s">
        <v>687</v>
      </c>
      <c r="E298" s="18" t="str">
        <f>Translations!$B$269</f>
        <v>Относителни цели за емисиите</v>
      </c>
      <c r="H298" s="121"/>
      <c r="L298" s="557"/>
      <c r="N298" s="162"/>
      <c r="P298" s="276"/>
      <c r="Q298" s="134"/>
      <c r="R298" s="272"/>
      <c r="S298" s="268"/>
    </row>
    <row r="299" spans="1:31" ht="25.5" customHeight="1" x14ac:dyDescent="0.2">
      <c r="C299" s="161"/>
      <c r="D299" s="736"/>
      <c r="E29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299" s="1242"/>
      <c r="G299" s="1242"/>
      <c r="H299" s="1242"/>
      <c r="I299" s="1242"/>
      <c r="J299" s="1242"/>
      <c r="K299" s="1242"/>
      <c r="L299" s="1242"/>
      <c r="M299" s="1242"/>
      <c r="N299" s="1243"/>
    </row>
    <row r="300" spans="1:31" ht="25.5" customHeight="1" x14ac:dyDescent="0.2">
      <c r="C300" s="161"/>
      <c r="D300" s="736"/>
      <c r="E300" s="736"/>
      <c r="F300" s="736"/>
      <c r="G300" s="736"/>
      <c r="H300" s="746" t="str">
        <f>Translations!$B$271</f>
        <v>Референтна стойност</v>
      </c>
      <c r="I300" s="1246">
        <f t="shared" ref="I300" si="269">INDEX(EUconst_EndOfPeriods,Z289)</f>
        <v>2025</v>
      </c>
      <c r="J300" s="1268">
        <f t="shared" ref="J300" si="270">INDEX(EUconst_EndOfPeriods,AA289)</f>
        <v>2030</v>
      </c>
      <c r="K300" s="1268">
        <f t="shared" ref="K300" si="271">INDEX(EUconst_EndOfPeriods,AB289)</f>
        <v>2035</v>
      </c>
      <c r="L300" s="1268">
        <f t="shared" ref="L300" si="272">INDEX(EUconst_EndOfPeriods,AC289)</f>
        <v>2040</v>
      </c>
      <c r="M300" s="1268">
        <f t="shared" ref="M300" si="273">INDEX(EUconst_EndOfPeriods,AD289)</f>
        <v>2045</v>
      </c>
      <c r="N300" s="1268">
        <f t="shared" ref="N300" si="274">INDEX(EUconst_EndOfPeriods,AE289)</f>
        <v>2050</v>
      </c>
    </row>
    <row r="301" spans="1:31" ht="12.75" customHeight="1" x14ac:dyDescent="0.2">
      <c r="C301" s="161"/>
      <c r="D301" s="736"/>
      <c r="E301" s="736"/>
      <c r="F301" s="736"/>
      <c r="G301" s="736"/>
      <c r="H301" s="456" t="str">
        <f>H294</f>
        <v/>
      </c>
      <c r="I301" s="1247"/>
      <c r="J301" s="1269"/>
      <c r="K301" s="1269"/>
      <c r="L301" s="1269"/>
      <c r="M301" s="1269"/>
      <c r="N301" s="1269"/>
    </row>
    <row r="302" spans="1:31" ht="12.75" customHeight="1" x14ac:dyDescent="0.2">
      <c r="A302" s="19"/>
      <c r="B302" s="165"/>
      <c r="C302" s="161"/>
      <c r="D302" s="345" t="s">
        <v>117</v>
      </c>
      <c r="E302" s="1275" t="str">
        <f>Translations!$B$272</f>
        <v>Относително към изходната стойност</v>
      </c>
      <c r="F302" s="1275"/>
      <c r="G302" s="1276"/>
      <c r="H302" s="474" t="str">
        <f>G294</f>
        <v/>
      </c>
      <c r="I302" s="475" t="str">
        <f t="shared" ref="I302" si="275">IF($I286="","",IF($H302="",Euconst_NA,IF(IFERROR($AC286&lt;=Z289,FALSE),EUconst_Cessation,IF(ISBLANK(I294),"",IF($H302=0,Euconst_NA,(I294/$H302))))))</f>
        <v/>
      </c>
      <c r="J302" s="441" t="str">
        <f t="shared" ref="J302" si="276">IF($I286="","",IF($H302="",Euconst_NA,IF(IFERROR($AC286&lt;=AA289,FALSE),EUconst_Cessation,IF(ISBLANK(J294),"",IF($H302=0,Euconst_NA,(J294/$H302))))))</f>
        <v/>
      </c>
      <c r="K302" s="441" t="str">
        <f t="shared" ref="K302" si="277">IF($I286="","",IF($H302="",Euconst_NA,IF(IFERROR($AC286&lt;=AB289,FALSE),EUconst_Cessation,IF(ISBLANK(K294),"",IF($H302=0,Euconst_NA,(K294/$H302))))))</f>
        <v/>
      </c>
      <c r="L302" s="441" t="str">
        <f t="shared" ref="L302" si="278">IF($I286="","",IF($H302="",Euconst_NA,IF(IFERROR($AC286&lt;=AC289,FALSE),EUconst_Cessation,IF(ISBLANK(L294),"",IF($H302=0,Euconst_NA,(L294/$H302))))))</f>
        <v/>
      </c>
      <c r="M302" s="441" t="str">
        <f t="shared" ref="M302" si="279">IF($I286="","",IF($H302="",Euconst_NA,IF(IFERROR($AC286&lt;=AD289,FALSE),EUconst_Cessation,IF(ISBLANK(M294),"",IF($H302=0,Euconst_NA,(M294/$H302))))))</f>
        <v/>
      </c>
      <c r="N302" s="441" t="str">
        <f t="shared" ref="N302" si="280">IF($I286="","",IF($H302="",Euconst_NA,IF(IFERROR($AC286&lt;=AE289,FALSE),EUconst_Cessation,IF(ISBLANK(N294),"",IF($H302=0,Euconst_NA,(N294/$H302))))))</f>
        <v/>
      </c>
      <c r="P302" s="312" t="str">
        <f>EUconst_SubRelToBaseline&amp;I286</f>
        <v>RelBL_</v>
      </c>
      <c r="Q302" s="134"/>
      <c r="R302" s="134"/>
      <c r="S302" s="268"/>
    </row>
    <row r="303" spans="1:31" ht="12.75" customHeight="1" x14ac:dyDescent="0.2">
      <c r="A303" s="19"/>
      <c r="B303" s="165"/>
      <c r="C303" s="161"/>
      <c r="D303" s="345" t="s">
        <v>118</v>
      </c>
      <c r="E303" s="1277" t="str">
        <f>Translations!$B$273</f>
        <v>Относително към съответната стойност на БМ</v>
      </c>
      <c r="F303" s="1277"/>
      <c r="G303" s="1278"/>
      <c r="H303" s="476" t="str">
        <f>IF(I286="","",INDEX(EUconst_BMlistBMvalue,MATCH(I286,EUconst_BMlistNames,0)))</f>
        <v/>
      </c>
      <c r="I303" s="429" t="str">
        <f t="shared" ref="I303" si="281">IF($I286="","",IF($H303="",Euconst_NA,IF(IFERROR($AC286&lt;=Z289,FALSE),EUconst_Cessation,IF(ISBLANK(I294),"",(I294/$H303)))))</f>
        <v/>
      </c>
      <c r="J303" s="381" t="str">
        <f t="shared" ref="J303" si="282">IF($I286="","",IF($H303="",Euconst_NA,IF(IFERROR($AC286&lt;=AA289,FALSE),EUconst_Cessation,IF(ISBLANK(J294),"",(J294/$H303)))))</f>
        <v/>
      </c>
      <c r="K303" s="381" t="str">
        <f t="shared" ref="K303" si="283">IF($I286="","",IF($H303="",Euconst_NA,IF(IFERROR($AC286&lt;=AB289,FALSE),EUconst_Cessation,IF(ISBLANK(K294),"",(K294/$H303)))))</f>
        <v/>
      </c>
      <c r="L303" s="381" t="str">
        <f t="shared" ref="L303" si="284">IF($I286="","",IF($H303="",Euconst_NA,IF(IFERROR($AC286&lt;=AC289,FALSE),EUconst_Cessation,IF(ISBLANK(L294),"",(L294/$H303)))))</f>
        <v/>
      </c>
      <c r="M303" s="381" t="str">
        <f t="shared" ref="M303" si="285">IF($I286="","",IF($H303="",Euconst_NA,IF(IFERROR($AC286&lt;=AD289,FALSE),EUconst_Cessation,IF(ISBLANK(M294),"",(M294/$H303)))))</f>
        <v/>
      </c>
      <c r="N303" s="381" t="str">
        <f t="shared" ref="N303" si="286">IF($I286="","",IF($H303="",Euconst_NA,IF(IFERROR($AC286&lt;=AE289,FALSE),EUconst_Cessation,IF(ISBLANK(N294),"",(N294/$H303)))))</f>
        <v/>
      </c>
      <c r="P303" s="312" t="str">
        <f>EUconst_SubRelToBM&amp;I286</f>
        <v>RelBM_</v>
      </c>
      <c r="Q303" s="134"/>
      <c r="R303" s="134"/>
      <c r="S303" s="268"/>
    </row>
    <row r="304" spans="1:31" ht="5.0999999999999996" customHeight="1" x14ac:dyDescent="0.2">
      <c r="A304" s="19"/>
      <c r="B304" s="165"/>
      <c r="C304" s="161"/>
      <c r="D304" s="20"/>
      <c r="E304" s="267"/>
      <c r="F304" s="267"/>
      <c r="G304" s="267"/>
      <c r="H304" s="303"/>
      <c r="I304" s="477"/>
      <c r="J304" s="477"/>
      <c r="K304" s="478"/>
      <c r="L304" s="477"/>
      <c r="M304" s="477"/>
      <c r="N304" s="479"/>
      <c r="P304" s="276"/>
      <c r="Q304" s="134"/>
      <c r="R304" s="134"/>
      <c r="S304" s="268"/>
    </row>
    <row r="305" spans="3:19" ht="12.75" customHeight="1" x14ac:dyDescent="0.2">
      <c r="C305" s="161"/>
      <c r="D305" s="360" t="s">
        <v>688</v>
      </c>
      <c r="E305" s="18" t="str">
        <f>Translations!$B$274</f>
        <v>Разпределение на намалението на специфичните емисии по мерки и инвестиции</v>
      </c>
      <c r="F305" s="285"/>
      <c r="G305" s="283"/>
      <c r="H305" s="472"/>
      <c r="N305" s="162"/>
      <c r="P305" s="134"/>
      <c r="Q305" s="134"/>
      <c r="R305" s="134"/>
      <c r="S305" s="268"/>
    </row>
    <row r="306" spans="3:19" ht="12.75" customHeight="1" x14ac:dyDescent="0.2">
      <c r="C306" s="161"/>
      <c r="D306" s="360"/>
      <c r="E306" s="1242" t="str">
        <f>Translations!$B$275</f>
        <v>Моля, изберете от падащия списък всяка мярка, която оказва въздействие върху целите, посочени по-горе за тази подинсталация.</v>
      </c>
      <c r="F306" s="1242"/>
      <c r="G306" s="1242"/>
      <c r="H306" s="1242"/>
      <c r="I306" s="1242"/>
      <c r="J306" s="1242"/>
      <c r="K306" s="1242"/>
      <c r="L306" s="1242"/>
      <c r="M306" s="1242"/>
      <c r="N306" s="1243"/>
      <c r="P306" s="134"/>
      <c r="Q306" s="134"/>
      <c r="R306" s="134"/>
      <c r="S306" s="268"/>
    </row>
    <row r="307" spans="3:19" ht="25.5" customHeight="1" x14ac:dyDescent="0.2">
      <c r="C307" s="161"/>
      <c r="D307" s="20"/>
      <c r="E30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307" s="1242"/>
      <c r="G307" s="1242"/>
      <c r="H307" s="1242"/>
      <c r="I307" s="1242"/>
      <c r="J307" s="1242"/>
      <c r="K307" s="1242"/>
      <c r="L307" s="1242"/>
      <c r="M307" s="1242"/>
      <c r="N307" s="1243"/>
      <c r="P307" s="351"/>
      <c r="Q307" s="134"/>
      <c r="R307" s="134"/>
      <c r="S307" s="268"/>
    </row>
    <row r="308" spans="3:19" ht="25.5" customHeight="1" x14ac:dyDescent="0.2">
      <c r="C308" s="161"/>
      <c r="D308" s="20"/>
      <c r="E30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308" s="1242"/>
      <c r="G308" s="1242"/>
      <c r="H308" s="1242"/>
      <c r="I308" s="1242"/>
      <c r="J308" s="1242"/>
      <c r="K308" s="1242"/>
      <c r="L308" s="1242"/>
      <c r="M308" s="1242"/>
      <c r="N308" s="1243"/>
      <c r="P308" s="351"/>
      <c r="Q308" s="134"/>
      <c r="R308" s="134"/>
      <c r="S308" s="268"/>
    </row>
    <row r="309" spans="3:19" ht="25.5" customHeight="1" x14ac:dyDescent="0.2">
      <c r="C309" s="161"/>
      <c r="D309" s="20"/>
      <c r="E30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309" s="1242"/>
      <c r="G309" s="1242"/>
      <c r="H309" s="1242"/>
      <c r="I309" s="1242"/>
      <c r="J309" s="1242"/>
      <c r="K309" s="1242"/>
      <c r="L309" s="1242"/>
      <c r="M309" s="1242"/>
      <c r="N309" s="1243"/>
      <c r="P309" s="134"/>
      <c r="Q309" s="134"/>
      <c r="R309" s="134"/>
      <c r="S309" s="268"/>
    </row>
    <row r="310" spans="3:19" ht="12.75" customHeight="1" x14ac:dyDescent="0.2">
      <c r="C310" s="161"/>
      <c r="D310" s="20"/>
      <c r="E310" s="1242" t="str">
        <f>Translations!$B$279</f>
        <v>Проверката за съгласуваност под v. ще доведе до съобщение за грешка в следните случаи:</v>
      </c>
      <c r="F310" s="1242"/>
      <c r="G310" s="1242"/>
      <c r="H310" s="1242"/>
      <c r="I310" s="1242"/>
      <c r="J310" s="1242"/>
      <c r="K310" s="1242"/>
      <c r="L310" s="1242"/>
      <c r="M310" s="1242"/>
      <c r="N310" s="1243"/>
      <c r="P310" s="134"/>
      <c r="Q310" s="134"/>
      <c r="R310" s="134"/>
      <c r="S310" s="268"/>
    </row>
    <row r="311" spans="3:19" ht="12.75" customHeight="1" x14ac:dyDescent="0.2">
      <c r="C311" s="161"/>
      <c r="D311" s="20"/>
      <c r="E311" s="514" t="s">
        <v>747</v>
      </c>
      <c r="F311" s="1242" t="str">
        <f>Translations!$B$280</f>
        <v>не се определят цели преди прекратяване или се определят цели след прекратяване;</v>
      </c>
      <c r="G311" s="1242"/>
      <c r="H311" s="1242"/>
      <c r="I311" s="1242"/>
      <c r="J311" s="1242"/>
      <c r="K311" s="1242"/>
      <c r="L311" s="1242"/>
      <c r="M311" s="1242"/>
      <c r="N311" s="1243"/>
      <c r="O311" s="739"/>
      <c r="P311" s="134"/>
      <c r="Q311" s="134"/>
      <c r="R311" s="134"/>
      <c r="S311" s="268"/>
    </row>
    <row r="312" spans="3:19" ht="12.75" customHeight="1" x14ac:dyDescent="0.2">
      <c r="C312" s="161"/>
      <c r="D312" s="20"/>
      <c r="E312" s="514" t="s">
        <v>747</v>
      </c>
      <c r="F31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312" s="1242"/>
      <c r="H312" s="1242"/>
      <c r="I312" s="1242"/>
      <c r="J312" s="1242"/>
      <c r="K312" s="1242"/>
      <c r="L312" s="1242"/>
      <c r="M312" s="1242"/>
      <c r="N312" s="1243"/>
      <c r="O312" s="739"/>
      <c r="P312" s="134"/>
      <c r="Q312" s="134"/>
      <c r="R312" s="134"/>
      <c r="S312" s="268"/>
    </row>
    <row r="313" spans="3:19" ht="12.75" customHeight="1" x14ac:dyDescent="0.2">
      <c r="C313" s="161"/>
      <c r="D313" s="20"/>
      <c r="E313" s="514" t="s">
        <v>747</v>
      </c>
      <c r="F313" s="1242" t="str">
        <f>Translations!$B$282</f>
        <v>въздействията не достигат 100%.</v>
      </c>
      <c r="G313" s="1242"/>
      <c r="H313" s="1242"/>
      <c r="I313" s="1242"/>
      <c r="J313" s="1242"/>
      <c r="K313" s="1242"/>
      <c r="L313" s="1242"/>
      <c r="M313" s="1242"/>
      <c r="N313" s="1243"/>
      <c r="O313" s="739"/>
      <c r="P313" s="134"/>
      <c r="Q313" s="134"/>
      <c r="R313" s="134"/>
      <c r="S313" s="268"/>
    </row>
    <row r="314" spans="3:19" ht="5.0999999999999996" customHeight="1" x14ac:dyDescent="0.2">
      <c r="C314" s="161"/>
      <c r="D314" s="1005"/>
      <c r="E314" s="1005"/>
      <c r="F314" s="1005"/>
      <c r="G314" s="1005"/>
      <c r="H314" s="1005"/>
      <c r="I314" s="1005"/>
      <c r="J314" s="1005"/>
      <c r="K314" s="1005"/>
      <c r="L314" s="1005"/>
      <c r="M314" s="1005"/>
      <c r="N314" s="1219"/>
    </row>
    <row r="315" spans="3:19" ht="25.5" customHeight="1" x14ac:dyDescent="0.2">
      <c r="C315" s="161"/>
      <c r="D315" s="736"/>
      <c r="E315" s="736"/>
      <c r="F315" s="736"/>
      <c r="G315" s="736"/>
      <c r="H315" s="746" t="str">
        <f>Translations!$B$271</f>
        <v>Референтна стойност</v>
      </c>
      <c r="I315" s="749">
        <f t="shared" ref="I315" si="287">INDEX(EUconst_EndOfPeriods,Z289)</f>
        <v>2025</v>
      </c>
      <c r="J315" s="750">
        <f t="shared" ref="J315" si="288">INDEX(EUconst_EndOfPeriods,AA289)</f>
        <v>2030</v>
      </c>
      <c r="K315" s="750">
        <f t="shared" ref="K315" si="289">INDEX(EUconst_EndOfPeriods,AB289)</f>
        <v>2035</v>
      </c>
      <c r="L315" s="750">
        <f t="shared" ref="L315" si="290">INDEX(EUconst_EndOfPeriods,AC289)</f>
        <v>2040</v>
      </c>
      <c r="M315" s="750">
        <f t="shared" ref="M315" si="291">INDEX(EUconst_EndOfPeriods,AD289)</f>
        <v>2045</v>
      </c>
      <c r="N315" s="750">
        <f t="shared" ref="N315" si="292">INDEX(EUconst_EndOfPeriods,AE289)</f>
        <v>2050</v>
      </c>
    </row>
    <row r="316" spans="3:19" ht="12.75" customHeight="1" x14ac:dyDescent="0.2">
      <c r="C316" s="161"/>
      <c r="G316" s="736"/>
      <c r="H316" s="540" t="str">
        <f>H301</f>
        <v/>
      </c>
      <c r="I316" s="541" t="str">
        <f>H316</f>
        <v/>
      </c>
      <c r="J316" s="539" t="str">
        <f t="shared" ref="J316" si="293">I316</f>
        <v/>
      </c>
      <c r="K316" s="539" t="str">
        <f t="shared" ref="K316" si="294">J316</f>
        <v/>
      </c>
      <c r="L316" s="539" t="str">
        <f t="shared" ref="L316" si="295">K316</f>
        <v/>
      </c>
      <c r="M316" s="539" t="str">
        <f t="shared" ref="M316" si="296">L316</f>
        <v/>
      </c>
      <c r="N316" s="539" t="str">
        <f t="shared" ref="N316" si="297">M316</f>
        <v/>
      </c>
      <c r="S316" s="268"/>
    </row>
    <row r="317" spans="3:19" ht="12.75" customHeight="1" x14ac:dyDescent="0.2">
      <c r="C317" s="161"/>
      <c r="D317" s="345" t="s">
        <v>117</v>
      </c>
      <c r="E317" s="1274" t="str">
        <f>Translations!$B$283</f>
        <v>Специфично намаление (целево спрямо базово)</v>
      </c>
      <c r="F317" s="1274"/>
      <c r="G317" s="1274"/>
      <c r="H317" s="361" t="str">
        <f>H302</f>
        <v/>
      </c>
      <c r="I317" s="480" t="str">
        <f t="shared" ref="I317" si="298">IF(IFERROR($AC286&lt;=Z289,FALSE),EUconst_Cessation,IF(ISBLANK(I294),"",IF(OR($H317=0,$H317=""),Euconst_NA,(-($H317-I294)))))</f>
        <v/>
      </c>
      <c r="J317" s="481" t="str">
        <f t="shared" ref="J317" si="299">IF(IFERROR($AC286&lt;=AA289,FALSE),EUconst_Cessation,IF(ISBLANK(J294),"",IF(OR($H317=0,$H317=""),Euconst_NA,(-($H317-J294)))))</f>
        <v/>
      </c>
      <c r="K317" s="481" t="str">
        <f t="shared" ref="K317" si="300">IF(IFERROR($AC286&lt;=AB289,FALSE),EUconst_Cessation,IF(ISBLANK(K294),"",IF(OR($H317=0,$H317=""),Euconst_NA,(-($H317-K294)))))</f>
        <v/>
      </c>
      <c r="L317" s="481" t="str">
        <f t="shared" ref="L317" si="301">IF(IFERROR($AC286&lt;=AC289,FALSE),EUconst_Cessation,IF(ISBLANK(L294),"",IF(OR($H317=0,$H317=""),Euconst_NA,(-($H317-L294)))))</f>
        <v/>
      </c>
      <c r="M317" s="481" t="str">
        <f t="shared" ref="M317" si="302">IF(IFERROR($AC286&lt;=AD289,FALSE),EUconst_Cessation,IF(ISBLANK(M294),"",IF(OR($H317=0,$H317=""),Euconst_NA,(-($H317-M294)))))</f>
        <v/>
      </c>
      <c r="N317" s="481" t="str">
        <f t="shared" ref="N317" si="303">IF(IFERROR($AC286&lt;=AE289,FALSE),EUconst_Cessation,IF(ISBLANK(N294),"",IF(OR($H317=0,$H317=""),Euconst_NA,(-($H317-N294)))))</f>
        <v/>
      </c>
      <c r="P317" s="175" t="str">
        <f>EUconst_SubAbsoluteReduction&amp;I286</f>
        <v>AbsRed_</v>
      </c>
      <c r="S317" s="268"/>
    </row>
    <row r="318" spans="3:19" ht="5.0999999999999996" customHeight="1" x14ac:dyDescent="0.2">
      <c r="C318" s="161"/>
      <c r="D318" s="1005"/>
      <c r="E318" s="1005"/>
      <c r="F318" s="1005"/>
      <c r="G318" s="1005"/>
      <c r="H318" s="1005"/>
      <c r="I318" s="1005"/>
      <c r="J318" s="1005"/>
      <c r="K318" s="1005"/>
      <c r="L318" s="1005"/>
      <c r="M318" s="1005"/>
      <c r="N318" s="1219"/>
    </row>
    <row r="319" spans="3:19" ht="12.75" customHeight="1" x14ac:dyDescent="0.2">
      <c r="C319" s="161"/>
      <c r="D319" s="345" t="s">
        <v>118</v>
      </c>
      <c r="E319" s="1112" t="str">
        <f>Translations!$B$199</f>
        <v>Мярка</v>
      </c>
      <c r="F319" s="1114"/>
      <c r="G319" s="1112" t="str">
        <f>Translations!$B$229</f>
        <v>Инвестиции</v>
      </c>
      <c r="H319" s="1285"/>
      <c r="I319" s="424">
        <f t="shared" ref="I319" si="304">INDEX(EUconst_EndOfPeriods,Z289)</f>
        <v>2025</v>
      </c>
      <c r="J319" s="302">
        <f t="shared" ref="J319" si="305">INDEX(EUconst_EndOfPeriods,AA289)</f>
        <v>2030</v>
      </c>
      <c r="K319" s="302">
        <f t="shared" ref="K319" si="306">INDEX(EUconst_EndOfPeriods,AB289)</f>
        <v>2035</v>
      </c>
      <c r="L319" s="302">
        <f t="shared" ref="L319" si="307">INDEX(EUconst_EndOfPeriods,AC289)</f>
        <v>2040</v>
      </c>
      <c r="M319" s="302">
        <f t="shared" ref="M319" si="308">INDEX(EUconst_EndOfPeriods,AD289)</f>
        <v>2045</v>
      </c>
      <c r="N319" s="302">
        <f t="shared" ref="N319" si="309">INDEX(EUconst_EndOfPeriods,AE289)</f>
        <v>2050</v>
      </c>
      <c r="Q319" s="134"/>
      <c r="R319" s="272"/>
      <c r="S319" s="268"/>
    </row>
    <row r="320" spans="3:19" ht="12.75" customHeight="1" x14ac:dyDescent="0.2">
      <c r="C320" s="161"/>
      <c r="D320" s="363" t="s">
        <v>664</v>
      </c>
      <c r="E320" s="1279" t="str">
        <f>Translations!$B$284</f>
        <v>ME1: Оптимизация на процесите за различни периоди от 2027 г. нататък</v>
      </c>
      <c r="F320" s="1280"/>
      <c r="G320" s="1288" t="str">
        <f>Translations!$B$285</f>
        <v>IN1, IN3</v>
      </c>
      <c r="H320" s="1289"/>
      <c r="I320" s="447"/>
      <c r="J320" s="448">
        <v>1</v>
      </c>
      <c r="K320" s="448">
        <v>1</v>
      </c>
      <c r="L320" s="448">
        <v>0.3</v>
      </c>
      <c r="M320" s="448">
        <v>0.2</v>
      </c>
      <c r="N320" s="448"/>
      <c r="R320" s="273"/>
      <c r="S320" s="268"/>
    </row>
    <row r="321" spans="1:31" ht="12.75" customHeight="1" x14ac:dyDescent="0.2">
      <c r="C321" s="161"/>
      <c r="D321" s="363" t="s">
        <v>693</v>
      </c>
      <c r="E321" s="1281" t="str">
        <f>Translations!$B$286</f>
        <v>ME2: Нова пещ</v>
      </c>
      <c r="F321" s="1282"/>
      <c r="G321" s="1281" t="str">
        <f>Translations!$B$287</f>
        <v>IN2: Нова пещ</v>
      </c>
      <c r="H321" s="1290"/>
      <c r="I321" s="449"/>
      <c r="J321" s="450"/>
      <c r="K321" s="450"/>
      <c r="L321" s="450">
        <v>0.7</v>
      </c>
      <c r="M321" s="450">
        <v>0.8</v>
      </c>
      <c r="N321" s="450">
        <v>1</v>
      </c>
      <c r="S321" s="400" t="s">
        <v>561</v>
      </c>
      <c r="T321" s="166" t="str">
        <f>Translations!$B$288</f>
        <v>Начален период за мярката</v>
      </c>
      <c r="V321" s="166" t="s">
        <v>736</v>
      </c>
      <c r="X321" s="166" t="s">
        <v>738</v>
      </c>
      <c r="Y321" s="166" t="s">
        <v>737</v>
      </c>
      <c r="Z321" s="400">
        <v>2025</v>
      </c>
      <c r="AA321" s="400">
        <v>2030</v>
      </c>
      <c r="AB321" s="400">
        <v>2035</v>
      </c>
      <c r="AC321" s="400">
        <v>2040</v>
      </c>
      <c r="AD321" s="400">
        <v>2045</v>
      </c>
      <c r="AE321" s="400">
        <v>2050</v>
      </c>
    </row>
    <row r="322" spans="1:31" ht="12.75" customHeight="1" x14ac:dyDescent="0.2">
      <c r="A322" s="19"/>
      <c r="C322" s="161"/>
      <c r="D322" s="344">
        <v>1</v>
      </c>
      <c r="E322" s="1286"/>
      <c r="F322" s="1287"/>
      <c r="G322" s="1283"/>
      <c r="H322" s="1284"/>
      <c r="I322" s="425"/>
      <c r="J322" s="338"/>
      <c r="K322" s="338"/>
      <c r="L322" s="339"/>
      <c r="M322" s="338"/>
      <c r="N322" s="338"/>
      <c r="P322" s="288" t="str">
        <f>EUconst_SubMeasureImpact&amp;I286&amp;"_"&amp;D322</f>
        <v>SubMeasImp__1</v>
      </c>
      <c r="S322" s="419" t="str">
        <f ca="1">IFERROR(INDEX(E_MeasuresInvestMilestones!$S$22:$S$31,MATCH($E322,CNTR_ListExistMeasures,0)),"")</f>
        <v/>
      </c>
      <c r="T322" s="419" t="str">
        <f ca="1">IF(S322="","",MATCH(INDEX(E_MeasuresInvestMilestones!$E$22:$E$31,MATCH($S322,E_MeasuresInvestMilestones!$Q$22:$Q$31,0)),EUconst_Periods,0))</f>
        <v/>
      </c>
      <c r="V322" s="175" t="str">
        <f>I286</f>
        <v/>
      </c>
      <c r="X322" s="175" t="b">
        <f>AND(I286&lt;&gt;"",$E322="")</f>
        <v>0</v>
      </c>
      <c r="Z322" s="175" t="b">
        <f>IF(OR(AND(CNTR_ExistSubInstEntries,$E322=""),INDEX($AC:$AC,MATCH(EUconst_CessationRow&amp;$V322,$AA:$AA,0))&lt;=COLUMNS($Z321:Z321),SUMIFS(I:I,$P:$P,EUconst_SubAbsoluteReduction&amp;$V322)=0),
TRUE,
AND(CNTR_ExistSubInstEntries,$T322&gt;COLUMNS($Z321:Z321)) )</f>
        <v>1</v>
      </c>
      <c r="AA322" s="175" t="b">
        <f>IF(OR(AND(CNTR_ExistSubInstEntries,$E322=""),INDEX($AC:$AC,MATCH(EUconst_CessationRow&amp;$V322,$AA:$AA,0))&lt;=COLUMNS($Z321:AA321),SUMIFS(J:J,$P:$P,EUconst_SubAbsoluteReduction&amp;$V322)=0),
TRUE,
AND(CNTR_ExistSubInstEntries,$T322&gt;COLUMNS($Z321:AA321)) )</f>
        <v>1</v>
      </c>
      <c r="AB322" s="175" t="b">
        <f>IF(OR(AND(CNTR_ExistSubInstEntries,$E322=""),INDEX($AC:$AC,MATCH(EUconst_CessationRow&amp;$V322,$AA:$AA,0))&lt;=COLUMNS($Z321:AB321),SUMIFS(K:K,$P:$P,EUconst_SubAbsoluteReduction&amp;$V322)=0),
TRUE,
AND(CNTR_ExistSubInstEntries,$T322&gt;COLUMNS($Z321:AB321)) )</f>
        <v>1</v>
      </c>
      <c r="AC322" s="175" t="b">
        <f>IF(OR(AND(CNTR_ExistSubInstEntries,$E322=""),INDEX($AC:$AC,MATCH(EUconst_CessationRow&amp;$V322,$AA:$AA,0))&lt;=COLUMNS($Z321:AC321),SUMIFS(L:L,$P:$P,EUconst_SubAbsoluteReduction&amp;$V322)=0),
TRUE,
AND(CNTR_ExistSubInstEntries,$T322&gt;COLUMNS($Z321:AC321)) )</f>
        <v>1</v>
      </c>
      <c r="AD322" s="175" t="b">
        <f>IF(OR(AND(CNTR_ExistSubInstEntries,$E322=""),INDEX($AC:$AC,MATCH(EUconst_CessationRow&amp;$V322,$AA:$AA,0))&lt;=COLUMNS($Z321:AD321),SUMIFS(M:M,$P:$P,EUconst_SubAbsoluteReduction&amp;$V322)=0),
TRUE,
AND(CNTR_ExistSubInstEntries,$T322&gt;COLUMNS($Z321:AD321)) )</f>
        <v>1</v>
      </c>
      <c r="AE322" s="175" t="b">
        <f>IF(OR(AND(CNTR_ExistSubInstEntries,$E322=""),INDEX($AC:$AC,MATCH(EUconst_CessationRow&amp;$V322,$AA:$AA,0))&lt;=COLUMNS($Z321:AE321),SUMIFS(N:N,$P:$P,EUconst_SubAbsoluteReduction&amp;$V322)=0),
TRUE,
AND(CNTR_ExistSubInstEntries,$T322&gt;COLUMNS($Z321:AE321)) )</f>
        <v>1</v>
      </c>
    </row>
    <row r="323" spans="1:31" ht="12.75" customHeight="1" x14ac:dyDescent="0.2">
      <c r="A323" s="19"/>
      <c r="C323" s="161"/>
      <c r="D323" s="344">
        <v>2</v>
      </c>
      <c r="E323" s="1223"/>
      <c r="F323" s="1224"/>
      <c r="G323" s="1223"/>
      <c r="H323" s="1233"/>
      <c r="I323" s="426"/>
      <c r="J323" s="306"/>
      <c r="K323" s="306"/>
      <c r="L323" s="314"/>
      <c r="M323" s="306"/>
      <c r="N323" s="306"/>
      <c r="P323" s="288" t="str">
        <f>EUconst_SubMeasureImpact&amp;I286&amp;"_"&amp;D323</f>
        <v>SubMeasImp__2</v>
      </c>
      <c r="S323" s="419" t="str">
        <f ca="1">IFERROR(INDEX(E_MeasuresInvestMilestones!$S$22:$S$31,MATCH($E323,CNTR_ListExistMeasures,0)),"")</f>
        <v/>
      </c>
      <c r="T323" s="419" t="str">
        <f ca="1">IF(S323="","",MATCH(INDEX(E_MeasuresInvestMilestones!$E$22:$E$31,MATCH($S323,E_MeasuresInvestMilestones!$Q$22:$Q$31,0)),EUconst_Periods,0))</f>
        <v/>
      </c>
      <c r="V323" s="175" t="str">
        <f>V322</f>
        <v/>
      </c>
      <c r="X323" s="175" t="b">
        <f>AND(I286&lt;&gt;"",$E323="")</f>
        <v>0</v>
      </c>
      <c r="Z323" s="175" t="b">
        <f>IF(OR(AND(CNTR_ExistSubInstEntries,$E323=""),INDEX($AC:$AC,MATCH(EUconst_CessationRow&amp;$V323,$AA:$AA,0))&lt;=COLUMNS($Z322:Z322),SUMIFS(I:I,$P:$P,EUconst_SubAbsoluteReduction&amp;$V323)=0),
TRUE,
AND(CNTR_ExistSubInstEntries,$T323&gt;COLUMNS($Z322:Z322)) )</f>
        <v>1</v>
      </c>
      <c r="AA323" s="175" t="b">
        <f>IF(OR(AND(CNTR_ExistSubInstEntries,$E323=""),INDEX($AC:$AC,MATCH(EUconst_CessationRow&amp;$V323,$AA:$AA,0))&lt;=COLUMNS($Z322:AA322),SUMIFS(J:J,$P:$P,EUconst_SubAbsoluteReduction&amp;$V323)=0),
TRUE,
AND(CNTR_ExistSubInstEntries,$T323&gt;COLUMNS($Z322:AA322)) )</f>
        <v>1</v>
      </c>
      <c r="AB323" s="175" t="b">
        <f>IF(OR(AND(CNTR_ExistSubInstEntries,$E323=""),INDEX($AC:$AC,MATCH(EUconst_CessationRow&amp;$V323,$AA:$AA,0))&lt;=COLUMNS($Z322:AB322),SUMIFS(K:K,$P:$P,EUconst_SubAbsoluteReduction&amp;$V323)=0),
TRUE,
AND(CNTR_ExistSubInstEntries,$T323&gt;COLUMNS($Z322:AB322)) )</f>
        <v>1</v>
      </c>
      <c r="AC323" s="175" t="b">
        <f>IF(OR(AND(CNTR_ExistSubInstEntries,$E323=""),INDEX($AC:$AC,MATCH(EUconst_CessationRow&amp;$V323,$AA:$AA,0))&lt;=COLUMNS($Z322:AC322),SUMIFS(L:L,$P:$P,EUconst_SubAbsoluteReduction&amp;$V323)=0),
TRUE,
AND(CNTR_ExistSubInstEntries,$T323&gt;COLUMNS($Z322:AC322)) )</f>
        <v>1</v>
      </c>
      <c r="AD323" s="175" t="b">
        <f>IF(OR(AND(CNTR_ExistSubInstEntries,$E323=""),INDEX($AC:$AC,MATCH(EUconst_CessationRow&amp;$V323,$AA:$AA,0))&lt;=COLUMNS($Z322:AD322),SUMIFS(M:M,$P:$P,EUconst_SubAbsoluteReduction&amp;$V323)=0),
TRUE,
AND(CNTR_ExistSubInstEntries,$T323&gt;COLUMNS($Z322:AD322)) )</f>
        <v>1</v>
      </c>
      <c r="AE323" s="175" t="b">
        <f>IF(OR(AND(CNTR_ExistSubInstEntries,$E323=""),INDEX($AC:$AC,MATCH(EUconst_CessationRow&amp;$V323,$AA:$AA,0))&lt;=COLUMNS($Z322:AE322),SUMIFS(N:N,$P:$P,EUconst_SubAbsoluteReduction&amp;$V323)=0),
TRUE,
AND(CNTR_ExistSubInstEntries,$T323&gt;COLUMNS($Z322:AE322)) )</f>
        <v>1</v>
      </c>
    </row>
    <row r="324" spans="1:31" ht="12.75" customHeight="1" x14ac:dyDescent="0.2">
      <c r="A324" s="19"/>
      <c r="C324" s="161"/>
      <c r="D324" s="344">
        <v>3</v>
      </c>
      <c r="E324" s="1223"/>
      <c r="F324" s="1224"/>
      <c r="G324" s="1223"/>
      <c r="H324" s="1233"/>
      <c r="I324" s="426"/>
      <c r="J324" s="306"/>
      <c r="K324" s="306"/>
      <c r="L324" s="314"/>
      <c r="M324" s="306"/>
      <c r="N324" s="306"/>
      <c r="P324" s="288" t="str">
        <f>EUconst_SubMeasureImpact&amp;I286&amp;"_"&amp;D324</f>
        <v>SubMeasImp__3</v>
      </c>
      <c r="S324" s="419" t="str">
        <f ca="1">IFERROR(INDEX(E_MeasuresInvestMilestones!$S$22:$S$31,MATCH($E324,CNTR_ListExistMeasures,0)),"")</f>
        <v/>
      </c>
      <c r="T324" s="419" t="str">
        <f ca="1">IF(S324="","",MATCH(INDEX(E_MeasuresInvestMilestones!$E$22:$E$31,MATCH($S324,E_MeasuresInvestMilestones!$Q$22:$Q$31,0)),EUconst_Periods,0))</f>
        <v/>
      </c>
      <c r="V324" s="175" t="str">
        <f t="shared" ref="V324:V331" si="310">V323</f>
        <v/>
      </c>
      <c r="X324" s="175" t="b">
        <f>AND(I286&lt;&gt;"",$E324="")</f>
        <v>0</v>
      </c>
      <c r="Z324" s="175" t="b">
        <f>IF(OR(AND(CNTR_ExistSubInstEntries,$E324=""),INDEX($AC:$AC,MATCH(EUconst_CessationRow&amp;$V324,$AA:$AA,0))&lt;=COLUMNS($Z323:Z323),SUMIFS(I:I,$P:$P,EUconst_SubAbsoluteReduction&amp;$V324)=0),
TRUE,
AND(CNTR_ExistSubInstEntries,$T324&gt;COLUMNS($Z323:Z323)) )</f>
        <v>1</v>
      </c>
      <c r="AA324" s="175" t="b">
        <f>IF(OR(AND(CNTR_ExistSubInstEntries,$E324=""),INDEX($AC:$AC,MATCH(EUconst_CessationRow&amp;$V324,$AA:$AA,0))&lt;=COLUMNS($Z323:AA323),SUMIFS(J:J,$P:$P,EUconst_SubAbsoluteReduction&amp;$V324)=0),
TRUE,
AND(CNTR_ExistSubInstEntries,$T324&gt;COLUMNS($Z323:AA323)) )</f>
        <v>1</v>
      </c>
      <c r="AB324" s="175" t="b">
        <f>IF(OR(AND(CNTR_ExistSubInstEntries,$E324=""),INDEX($AC:$AC,MATCH(EUconst_CessationRow&amp;$V324,$AA:$AA,0))&lt;=COLUMNS($Z323:AB323),SUMIFS(K:K,$P:$P,EUconst_SubAbsoluteReduction&amp;$V324)=0),
TRUE,
AND(CNTR_ExistSubInstEntries,$T324&gt;COLUMNS($Z323:AB323)) )</f>
        <v>1</v>
      </c>
      <c r="AC324" s="175" t="b">
        <f>IF(OR(AND(CNTR_ExistSubInstEntries,$E324=""),INDEX($AC:$AC,MATCH(EUconst_CessationRow&amp;$V324,$AA:$AA,0))&lt;=COLUMNS($Z323:AC323),SUMIFS(L:L,$P:$P,EUconst_SubAbsoluteReduction&amp;$V324)=0),
TRUE,
AND(CNTR_ExistSubInstEntries,$T324&gt;COLUMNS($Z323:AC323)) )</f>
        <v>1</v>
      </c>
      <c r="AD324" s="175" t="b">
        <f>IF(OR(AND(CNTR_ExistSubInstEntries,$E324=""),INDEX($AC:$AC,MATCH(EUconst_CessationRow&amp;$V324,$AA:$AA,0))&lt;=COLUMNS($Z323:AD323),SUMIFS(M:M,$P:$P,EUconst_SubAbsoluteReduction&amp;$V324)=0),
TRUE,
AND(CNTR_ExistSubInstEntries,$T324&gt;COLUMNS($Z323:AD323)) )</f>
        <v>1</v>
      </c>
      <c r="AE324" s="175" t="b">
        <f>IF(OR(AND(CNTR_ExistSubInstEntries,$E324=""),INDEX($AC:$AC,MATCH(EUconst_CessationRow&amp;$V324,$AA:$AA,0))&lt;=COLUMNS($Z323:AE323),SUMIFS(N:N,$P:$P,EUconst_SubAbsoluteReduction&amp;$V324)=0),
TRUE,
AND(CNTR_ExistSubInstEntries,$T324&gt;COLUMNS($Z323:AE323)) )</f>
        <v>1</v>
      </c>
    </row>
    <row r="325" spans="1:31" ht="12.75" customHeight="1" x14ac:dyDescent="0.2">
      <c r="A325" s="19"/>
      <c r="C325" s="161"/>
      <c r="D325" s="344">
        <v>4</v>
      </c>
      <c r="E325" s="1223"/>
      <c r="F325" s="1224"/>
      <c r="G325" s="1223"/>
      <c r="H325" s="1233"/>
      <c r="I325" s="426"/>
      <c r="J325" s="306"/>
      <c r="K325" s="306"/>
      <c r="L325" s="314"/>
      <c r="M325" s="306"/>
      <c r="N325" s="306"/>
      <c r="P325" s="288" t="str">
        <f>EUconst_SubMeasureImpact&amp;I286&amp;"_"&amp;D325</f>
        <v>SubMeasImp__4</v>
      </c>
      <c r="S325" s="419" t="str">
        <f ca="1">IFERROR(INDEX(E_MeasuresInvestMilestones!$S$22:$S$31,MATCH($E325,CNTR_ListExistMeasures,0)),"")</f>
        <v/>
      </c>
      <c r="T325" s="419" t="str">
        <f ca="1">IF(S325="","",MATCH(INDEX(E_MeasuresInvestMilestones!$E$22:$E$31,MATCH($S325,E_MeasuresInvestMilestones!$Q$22:$Q$31,0)),EUconst_Periods,0))</f>
        <v/>
      </c>
      <c r="V325" s="175" t="str">
        <f t="shared" si="310"/>
        <v/>
      </c>
      <c r="X325" s="175" t="b">
        <f>AND(I286&lt;&gt;"",$E325="")</f>
        <v>0</v>
      </c>
      <c r="Z325" s="175" t="b">
        <f>IF(OR(AND(CNTR_ExistSubInstEntries,$E325=""),INDEX($AC:$AC,MATCH(EUconst_CessationRow&amp;$V325,$AA:$AA,0))&lt;=COLUMNS($Z324:Z324),SUMIFS(I:I,$P:$P,EUconst_SubAbsoluteReduction&amp;$V325)=0),
TRUE,
AND(CNTR_ExistSubInstEntries,$T325&gt;COLUMNS($Z324:Z324)) )</f>
        <v>1</v>
      </c>
      <c r="AA325" s="175" t="b">
        <f>IF(OR(AND(CNTR_ExistSubInstEntries,$E325=""),INDEX($AC:$AC,MATCH(EUconst_CessationRow&amp;$V325,$AA:$AA,0))&lt;=COLUMNS($Z324:AA324),SUMIFS(J:J,$P:$P,EUconst_SubAbsoluteReduction&amp;$V325)=0),
TRUE,
AND(CNTR_ExistSubInstEntries,$T325&gt;COLUMNS($Z324:AA324)) )</f>
        <v>1</v>
      </c>
      <c r="AB325" s="175" t="b">
        <f>IF(OR(AND(CNTR_ExistSubInstEntries,$E325=""),INDEX($AC:$AC,MATCH(EUconst_CessationRow&amp;$V325,$AA:$AA,0))&lt;=COLUMNS($Z324:AB324),SUMIFS(K:K,$P:$P,EUconst_SubAbsoluteReduction&amp;$V325)=0),
TRUE,
AND(CNTR_ExistSubInstEntries,$T325&gt;COLUMNS($Z324:AB324)) )</f>
        <v>1</v>
      </c>
      <c r="AC325" s="175" t="b">
        <f>IF(OR(AND(CNTR_ExistSubInstEntries,$E325=""),INDEX($AC:$AC,MATCH(EUconst_CessationRow&amp;$V325,$AA:$AA,0))&lt;=COLUMNS($Z324:AC324),SUMIFS(L:L,$P:$P,EUconst_SubAbsoluteReduction&amp;$V325)=0),
TRUE,
AND(CNTR_ExistSubInstEntries,$T325&gt;COLUMNS($Z324:AC324)) )</f>
        <v>1</v>
      </c>
      <c r="AD325" s="175" t="b">
        <f>IF(OR(AND(CNTR_ExistSubInstEntries,$E325=""),INDEX($AC:$AC,MATCH(EUconst_CessationRow&amp;$V325,$AA:$AA,0))&lt;=COLUMNS($Z324:AD324),SUMIFS(M:M,$P:$P,EUconst_SubAbsoluteReduction&amp;$V325)=0),
TRUE,
AND(CNTR_ExistSubInstEntries,$T325&gt;COLUMNS($Z324:AD324)) )</f>
        <v>1</v>
      </c>
      <c r="AE325" s="175" t="b">
        <f>IF(OR(AND(CNTR_ExistSubInstEntries,$E325=""),INDEX($AC:$AC,MATCH(EUconst_CessationRow&amp;$V325,$AA:$AA,0))&lt;=COLUMNS($Z324:AE324),SUMIFS(N:N,$P:$P,EUconst_SubAbsoluteReduction&amp;$V325)=0),
TRUE,
AND(CNTR_ExistSubInstEntries,$T325&gt;COLUMNS($Z324:AE324)) )</f>
        <v>1</v>
      </c>
    </row>
    <row r="326" spans="1:31" ht="12.75" customHeight="1" x14ac:dyDescent="0.2">
      <c r="A326" s="19"/>
      <c r="C326" s="161"/>
      <c r="D326" s="344">
        <v>5</v>
      </c>
      <c r="E326" s="1223"/>
      <c r="F326" s="1224"/>
      <c r="G326" s="1223"/>
      <c r="H326" s="1233"/>
      <c r="I326" s="426"/>
      <c r="J326" s="306"/>
      <c r="K326" s="306"/>
      <c r="L326" s="314"/>
      <c r="M326" s="306"/>
      <c r="N326" s="306"/>
      <c r="P326" s="288" t="str">
        <f>EUconst_SubMeasureImpact&amp;I286&amp;"_"&amp;D326</f>
        <v>SubMeasImp__5</v>
      </c>
      <c r="S326" s="419" t="str">
        <f ca="1">IFERROR(INDEX(E_MeasuresInvestMilestones!$S$22:$S$31,MATCH($E326,CNTR_ListExistMeasures,0)),"")</f>
        <v/>
      </c>
      <c r="T326" s="419" t="str">
        <f ca="1">IF(S326="","",MATCH(INDEX(E_MeasuresInvestMilestones!$E$22:$E$31,MATCH($S326,E_MeasuresInvestMilestones!$Q$22:$Q$31,0)),EUconst_Periods,0))</f>
        <v/>
      </c>
      <c r="V326" s="175" t="str">
        <f t="shared" si="310"/>
        <v/>
      </c>
      <c r="X326" s="175" t="b">
        <f>AND(I286&lt;&gt;"",$E326="")</f>
        <v>0</v>
      </c>
      <c r="Z326" s="175" t="b">
        <f>IF(OR(AND(CNTR_ExistSubInstEntries,$E326=""),INDEX($AC:$AC,MATCH(EUconst_CessationRow&amp;$V326,$AA:$AA,0))&lt;=COLUMNS($Z325:Z325),SUMIFS(I:I,$P:$P,EUconst_SubAbsoluteReduction&amp;$V326)=0),
TRUE,
AND(CNTR_ExistSubInstEntries,$T326&gt;COLUMNS($Z325:Z325)) )</f>
        <v>1</v>
      </c>
      <c r="AA326" s="175" t="b">
        <f>IF(OR(AND(CNTR_ExistSubInstEntries,$E326=""),INDEX($AC:$AC,MATCH(EUconst_CessationRow&amp;$V326,$AA:$AA,0))&lt;=COLUMNS($Z325:AA325),SUMIFS(J:J,$P:$P,EUconst_SubAbsoluteReduction&amp;$V326)=0),
TRUE,
AND(CNTR_ExistSubInstEntries,$T326&gt;COLUMNS($Z325:AA325)) )</f>
        <v>1</v>
      </c>
      <c r="AB326" s="175" t="b">
        <f>IF(OR(AND(CNTR_ExistSubInstEntries,$E326=""),INDEX($AC:$AC,MATCH(EUconst_CessationRow&amp;$V326,$AA:$AA,0))&lt;=COLUMNS($Z325:AB325),SUMIFS(K:K,$P:$P,EUconst_SubAbsoluteReduction&amp;$V326)=0),
TRUE,
AND(CNTR_ExistSubInstEntries,$T326&gt;COLUMNS($Z325:AB325)) )</f>
        <v>1</v>
      </c>
      <c r="AC326" s="175" t="b">
        <f>IF(OR(AND(CNTR_ExistSubInstEntries,$E326=""),INDEX($AC:$AC,MATCH(EUconst_CessationRow&amp;$V326,$AA:$AA,0))&lt;=COLUMNS($Z325:AC325),SUMIFS(L:L,$P:$P,EUconst_SubAbsoluteReduction&amp;$V326)=0),
TRUE,
AND(CNTR_ExistSubInstEntries,$T326&gt;COLUMNS($Z325:AC325)) )</f>
        <v>1</v>
      </c>
      <c r="AD326" s="175" t="b">
        <f>IF(OR(AND(CNTR_ExistSubInstEntries,$E326=""),INDEX($AC:$AC,MATCH(EUconst_CessationRow&amp;$V326,$AA:$AA,0))&lt;=COLUMNS($Z325:AD325),SUMIFS(M:M,$P:$P,EUconst_SubAbsoluteReduction&amp;$V326)=0),
TRUE,
AND(CNTR_ExistSubInstEntries,$T326&gt;COLUMNS($Z325:AD325)) )</f>
        <v>1</v>
      </c>
      <c r="AE326" s="175" t="b">
        <f>IF(OR(AND(CNTR_ExistSubInstEntries,$E326=""),INDEX($AC:$AC,MATCH(EUconst_CessationRow&amp;$V326,$AA:$AA,0))&lt;=COLUMNS($Z325:AE325),SUMIFS(N:N,$P:$P,EUconst_SubAbsoluteReduction&amp;$V326)=0),
TRUE,
AND(CNTR_ExistSubInstEntries,$T326&gt;COLUMNS($Z325:AE325)) )</f>
        <v>1</v>
      </c>
    </row>
    <row r="327" spans="1:31" ht="12.75" customHeight="1" x14ac:dyDescent="0.2">
      <c r="A327" s="19"/>
      <c r="C327" s="161"/>
      <c r="D327" s="344">
        <v>6</v>
      </c>
      <c r="E327" s="1223"/>
      <c r="F327" s="1224"/>
      <c r="G327" s="1223"/>
      <c r="H327" s="1233"/>
      <c r="I327" s="426"/>
      <c r="J327" s="306"/>
      <c r="K327" s="306"/>
      <c r="L327" s="314"/>
      <c r="M327" s="306"/>
      <c r="N327" s="306"/>
      <c r="P327" s="288" t="str">
        <f>EUconst_SubMeasureImpact&amp;I286&amp;"_"&amp;D327</f>
        <v>SubMeasImp__6</v>
      </c>
      <c r="S327" s="419" t="str">
        <f ca="1">IFERROR(INDEX(E_MeasuresInvestMilestones!$S$22:$S$31,MATCH($E327,CNTR_ListExistMeasures,0)),"")</f>
        <v/>
      </c>
      <c r="T327" s="419" t="str">
        <f ca="1">IF(S327="","",MATCH(INDEX(E_MeasuresInvestMilestones!$E$22:$E$31,MATCH($S327,E_MeasuresInvestMilestones!$Q$22:$Q$31,0)),EUconst_Periods,0))</f>
        <v/>
      </c>
      <c r="V327" s="175" t="str">
        <f t="shared" si="310"/>
        <v/>
      </c>
      <c r="X327" s="175" t="b">
        <f>AND(I286&lt;&gt;"",$E327="")</f>
        <v>0</v>
      </c>
      <c r="Z327" s="175" t="b">
        <f>IF(OR(AND(CNTR_ExistSubInstEntries,$E327=""),INDEX($AC:$AC,MATCH(EUconst_CessationRow&amp;$V327,$AA:$AA,0))&lt;=COLUMNS($Z326:Z326),SUMIFS(I:I,$P:$P,EUconst_SubAbsoluteReduction&amp;$V327)=0),
TRUE,
AND(CNTR_ExistSubInstEntries,$T327&gt;COLUMNS($Z326:Z326)) )</f>
        <v>1</v>
      </c>
      <c r="AA327" s="175" t="b">
        <f>IF(OR(AND(CNTR_ExistSubInstEntries,$E327=""),INDEX($AC:$AC,MATCH(EUconst_CessationRow&amp;$V327,$AA:$AA,0))&lt;=COLUMNS($Z326:AA326),SUMIFS(J:J,$P:$P,EUconst_SubAbsoluteReduction&amp;$V327)=0),
TRUE,
AND(CNTR_ExistSubInstEntries,$T327&gt;COLUMNS($Z326:AA326)) )</f>
        <v>1</v>
      </c>
      <c r="AB327" s="175" t="b">
        <f>IF(OR(AND(CNTR_ExistSubInstEntries,$E327=""),INDEX($AC:$AC,MATCH(EUconst_CessationRow&amp;$V327,$AA:$AA,0))&lt;=COLUMNS($Z326:AB326),SUMIFS(K:K,$P:$P,EUconst_SubAbsoluteReduction&amp;$V327)=0),
TRUE,
AND(CNTR_ExistSubInstEntries,$T327&gt;COLUMNS($Z326:AB326)) )</f>
        <v>1</v>
      </c>
      <c r="AC327" s="175" t="b">
        <f>IF(OR(AND(CNTR_ExistSubInstEntries,$E327=""),INDEX($AC:$AC,MATCH(EUconst_CessationRow&amp;$V327,$AA:$AA,0))&lt;=COLUMNS($Z326:AC326),SUMIFS(L:L,$P:$P,EUconst_SubAbsoluteReduction&amp;$V327)=0),
TRUE,
AND(CNTR_ExistSubInstEntries,$T327&gt;COLUMNS($Z326:AC326)) )</f>
        <v>1</v>
      </c>
      <c r="AD327" s="175" t="b">
        <f>IF(OR(AND(CNTR_ExistSubInstEntries,$E327=""),INDEX($AC:$AC,MATCH(EUconst_CessationRow&amp;$V327,$AA:$AA,0))&lt;=COLUMNS($Z326:AD326),SUMIFS(M:M,$P:$P,EUconst_SubAbsoluteReduction&amp;$V327)=0),
TRUE,
AND(CNTR_ExistSubInstEntries,$T327&gt;COLUMNS($Z326:AD326)) )</f>
        <v>1</v>
      </c>
      <c r="AE327" s="175" t="b">
        <f>IF(OR(AND(CNTR_ExistSubInstEntries,$E327=""),INDEX($AC:$AC,MATCH(EUconst_CessationRow&amp;$V327,$AA:$AA,0))&lt;=COLUMNS($Z326:AE326),SUMIFS(N:N,$P:$P,EUconst_SubAbsoluteReduction&amp;$V327)=0),
TRUE,
AND(CNTR_ExistSubInstEntries,$T327&gt;COLUMNS($Z326:AE326)) )</f>
        <v>1</v>
      </c>
    </row>
    <row r="328" spans="1:31" ht="12.75" customHeight="1" x14ac:dyDescent="0.2">
      <c r="A328" s="19"/>
      <c r="C328" s="193"/>
      <c r="D328" s="344">
        <v>7</v>
      </c>
      <c r="E328" s="1223"/>
      <c r="F328" s="1224"/>
      <c r="G328" s="1223"/>
      <c r="H328" s="1233"/>
      <c r="I328" s="426"/>
      <c r="J328" s="306"/>
      <c r="K328" s="306"/>
      <c r="L328" s="314"/>
      <c r="M328" s="306"/>
      <c r="N328" s="306"/>
      <c r="P328" s="288" t="str">
        <f>EUconst_SubMeasureImpact&amp;I286&amp;"_"&amp;D328</f>
        <v>SubMeasImp__7</v>
      </c>
      <c r="S328" s="419" t="str">
        <f ca="1">IFERROR(INDEX(E_MeasuresInvestMilestones!$S$22:$S$31,MATCH($E328,CNTR_ListExistMeasures,0)),"")</f>
        <v/>
      </c>
      <c r="T328" s="419" t="str">
        <f ca="1">IF(S328="","",MATCH(INDEX(E_MeasuresInvestMilestones!$E$22:$E$31,MATCH($S328,E_MeasuresInvestMilestones!$Q$22:$Q$31,0)),EUconst_Periods,0))</f>
        <v/>
      </c>
      <c r="V328" s="175" t="str">
        <f t="shared" si="310"/>
        <v/>
      </c>
      <c r="X328" s="175" t="b">
        <f>AND(I286&lt;&gt;"",$E328="")</f>
        <v>0</v>
      </c>
      <c r="Z328" s="175" t="b">
        <f>IF(OR(AND(CNTR_ExistSubInstEntries,$E328=""),INDEX($AC:$AC,MATCH(EUconst_CessationRow&amp;$V328,$AA:$AA,0))&lt;=COLUMNS($Z327:Z327),SUMIFS(I:I,$P:$P,EUconst_SubAbsoluteReduction&amp;$V328)=0),
TRUE,
AND(CNTR_ExistSubInstEntries,$T328&gt;COLUMNS($Z327:Z327)) )</f>
        <v>1</v>
      </c>
      <c r="AA328" s="175" t="b">
        <f>IF(OR(AND(CNTR_ExistSubInstEntries,$E328=""),INDEX($AC:$AC,MATCH(EUconst_CessationRow&amp;$V328,$AA:$AA,0))&lt;=COLUMNS($Z327:AA327),SUMIFS(J:J,$P:$P,EUconst_SubAbsoluteReduction&amp;$V328)=0),
TRUE,
AND(CNTR_ExistSubInstEntries,$T328&gt;COLUMNS($Z327:AA327)) )</f>
        <v>1</v>
      </c>
      <c r="AB328" s="175" t="b">
        <f>IF(OR(AND(CNTR_ExistSubInstEntries,$E328=""),INDEX($AC:$AC,MATCH(EUconst_CessationRow&amp;$V328,$AA:$AA,0))&lt;=COLUMNS($Z327:AB327),SUMIFS(K:K,$P:$P,EUconst_SubAbsoluteReduction&amp;$V328)=0),
TRUE,
AND(CNTR_ExistSubInstEntries,$T328&gt;COLUMNS($Z327:AB327)) )</f>
        <v>1</v>
      </c>
      <c r="AC328" s="175" t="b">
        <f>IF(OR(AND(CNTR_ExistSubInstEntries,$E328=""),INDEX($AC:$AC,MATCH(EUconst_CessationRow&amp;$V328,$AA:$AA,0))&lt;=COLUMNS($Z327:AC327),SUMIFS(L:L,$P:$P,EUconst_SubAbsoluteReduction&amp;$V328)=0),
TRUE,
AND(CNTR_ExistSubInstEntries,$T328&gt;COLUMNS($Z327:AC327)) )</f>
        <v>1</v>
      </c>
      <c r="AD328" s="175" t="b">
        <f>IF(OR(AND(CNTR_ExistSubInstEntries,$E328=""),INDEX($AC:$AC,MATCH(EUconst_CessationRow&amp;$V328,$AA:$AA,0))&lt;=COLUMNS($Z327:AD327),SUMIFS(M:M,$P:$P,EUconst_SubAbsoluteReduction&amp;$V328)=0),
TRUE,
AND(CNTR_ExistSubInstEntries,$T328&gt;COLUMNS($Z327:AD327)) )</f>
        <v>1</v>
      </c>
      <c r="AE328" s="175" t="b">
        <f>IF(OR(AND(CNTR_ExistSubInstEntries,$E328=""),INDEX($AC:$AC,MATCH(EUconst_CessationRow&amp;$V328,$AA:$AA,0))&lt;=COLUMNS($Z327:AE327),SUMIFS(N:N,$P:$P,EUconst_SubAbsoluteReduction&amp;$V328)=0),
TRUE,
AND(CNTR_ExistSubInstEntries,$T328&gt;COLUMNS($Z327:AE327)) )</f>
        <v>1</v>
      </c>
    </row>
    <row r="329" spans="1:31" ht="12.75" customHeight="1" x14ac:dyDescent="0.2">
      <c r="A329" s="19"/>
      <c r="C329" s="161"/>
      <c r="D329" s="344">
        <v>8</v>
      </c>
      <c r="E329" s="1223"/>
      <c r="F329" s="1224"/>
      <c r="G329" s="1223"/>
      <c r="H329" s="1233"/>
      <c r="I329" s="426"/>
      <c r="J329" s="306"/>
      <c r="K329" s="306"/>
      <c r="L329" s="314"/>
      <c r="M329" s="306"/>
      <c r="N329" s="306"/>
      <c r="P329" s="288" t="str">
        <f>EUconst_SubMeasureImpact&amp;I286&amp;"_"&amp;D329</f>
        <v>SubMeasImp__8</v>
      </c>
      <c r="S329" s="419" t="str">
        <f ca="1">IFERROR(INDEX(E_MeasuresInvestMilestones!$S$22:$S$31,MATCH($E329,CNTR_ListExistMeasures,0)),"")</f>
        <v/>
      </c>
      <c r="T329" s="419" t="str">
        <f ca="1">IF(S329="","",MATCH(INDEX(E_MeasuresInvestMilestones!$E$22:$E$31,MATCH($S329,E_MeasuresInvestMilestones!$Q$22:$Q$31,0)),EUconst_Periods,0))</f>
        <v/>
      </c>
      <c r="V329" s="175" t="str">
        <f t="shared" si="310"/>
        <v/>
      </c>
      <c r="X329" s="175" t="b">
        <f>AND(I286&lt;&gt;"",$E329="")</f>
        <v>0</v>
      </c>
      <c r="Z329" s="175" t="b">
        <f>IF(OR(AND(CNTR_ExistSubInstEntries,$E329=""),INDEX($AC:$AC,MATCH(EUconst_CessationRow&amp;$V329,$AA:$AA,0))&lt;=COLUMNS($Z328:Z328),SUMIFS(I:I,$P:$P,EUconst_SubAbsoluteReduction&amp;$V329)=0),
TRUE,
AND(CNTR_ExistSubInstEntries,$T329&gt;COLUMNS($Z328:Z328)) )</f>
        <v>1</v>
      </c>
      <c r="AA329" s="175" t="b">
        <f>IF(OR(AND(CNTR_ExistSubInstEntries,$E329=""),INDEX($AC:$AC,MATCH(EUconst_CessationRow&amp;$V329,$AA:$AA,0))&lt;=COLUMNS($Z328:AA328),SUMIFS(J:J,$P:$P,EUconst_SubAbsoluteReduction&amp;$V329)=0),
TRUE,
AND(CNTR_ExistSubInstEntries,$T329&gt;COLUMNS($Z328:AA328)) )</f>
        <v>1</v>
      </c>
      <c r="AB329" s="175" t="b">
        <f>IF(OR(AND(CNTR_ExistSubInstEntries,$E329=""),INDEX($AC:$AC,MATCH(EUconst_CessationRow&amp;$V329,$AA:$AA,0))&lt;=COLUMNS($Z328:AB328),SUMIFS(K:K,$P:$P,EUconst_SubAbsoluteReduction&amp;$V329)=0),
TRUE,
AND(CNTR_ExistSubInstEntries,$T329&gt;COLUMNS($Z328:AB328)) )</f>
        <v>1</v>
      </c>
      <c r="AC329" s="175" t="b">
        <f>IF(OR(AND(CNTR_ExistSubInstEntries,$E329=""),INDEX($AC:$AC,MATCH(EUconst_CessationRow&amp;$V329,$AA:$AA,0))&lt;=COLUMNS($Z328:AC328),SUMIFS(L:L,$P:$P,EUconst_SubAbsoluteReduction&amp;$V329)=0),
TRUE,
AND(CNTR_ExistSubInstEntries,$T329&gt;COLUMNS($Z328:AC328)) )</f>
        <v>1</v>
      </c>
      <c r="AD329" s="175" t="b">
        <f>IF(OR(AND(CNTR_ExistSubInstEntries,$E329=""),INDEX($AC:$AC,MATCH(EUconst_CessationRow&amp;$V329,$AA:$AA,0))&lt;=COLUMNS($Z328:AD328),SUMIFS(M:M,$P:$P,EUconst_SubAbsoluteReduction&amp;$V329)=0),
TRUE,
AND(CNTR_ExistSubInstEntries,$T329&gt;COLUMNS($Z328:AD328)) )</f>
        <v>1</v>
      </c>
      <c r="AE329" s="175" t="b">
        <f>IF(OR(AND(CNTR_ExistSubInstEntries,$E329=""),INDEX($AC:$AC,MATCH(EUconst_CessationRow&amp;$V329,$AA:$AA,0))&lt;=COLUMNS($Z328:AE328),SUMIFS(N:N,$P:$P,EUconst_SubAbsoluteReduction&amp;$V329)=0),
TRUE,
AND(CNTR_ExistSubInstEntries,$T329&gt;COLUMNS($Z328:AE328)) )</f>
        <v>1</v>
      </c>
    </row>
    <row r="330" spans="1:31" ht="12.75" customHeight="1" x14ac:dyDescent="0.2">
      <c r="A330" s="19"/>
      <c r="C330" s="161"/>
      <c r="D330" s="344">
        <v>9</v>
      </c>
      <c r="E330" s="1223"/>
      <c r="F330" s="1224"/>
      <c r="G330" s="1223"/>
      <c r="H330" s="1233"/>
      <c r="I330" s="426"/>
      <c r="J330" s="306"/>
      <c r="K330" s="306"/>
      <c r="L330" s="314"/>
      <c r="M330" s="306"/>
      <c r="N330" s="306"/>
      <c r="P330" s="288" t="str">
        <f>EUconst_SubMeasureImpact&amp;I286&amp;"_"&amp;D330</f>
        <v>SubMeasImp__9</v>
      </c>
      <c r="S330" s="419" t="str">
        <f ca="1">IFERROR(INDEX(E_MeasuresInvestMilestones!$S$22:$S$31,MATCH($E330,CNTR_ListExistMeasures,0)),"")</f>
        <v/>
      </c>
      <c r="T330" s="419" t="str">
        <f ca="1">IF(S330="","",MATCH(INDEX(E_MeasuresInvestMilestones!$E$22:$E$31,MATCH($S330,E_MeasuresInvestMilestones!$Q$22:$Q$31,0)),EUconst_Periods,0))</f>
        <v/>
      </c>
      <c r="V330" s="175" t="str">
        <f t="shared" si="310"/>
        <v/>
      </c>
      <c r="X330" s="175" t="b">
        <f>AND(I286&lt;&gt;"",$E330="")</f>
        <v>0</v>
      </c>
      <c r="Z330" s="175" t="b">
        <f>IF(OR(AND(CNTR_ExistSubInstEntries,$E330=""),INDEX($AC:$AC,MATCH(EUconst_CessationRow&amp;$V330,$AA:$AA,0))&lt;=COLUMNS($Z329:Z329),SUMIFS(I:I,$P:$P,EUconst_SubAbsoluteReduction&amp;$V330)=0),
TRUE,
AND(CNTR_ExistSubInstEntries,$T330&gt;COLUMNS($Z329:Z329)) )</f>
        <v>1</v>
      </c>
      <c r="AA330" s="175" t="b">
        <f>IF(OR(AND(CNTR_ExistSubInstEntries,$E330=""),INDEX($AC:$AC,MATCH(EUconst_CessationRow&amp;$V330,$AA:$AA,0))&lt;=COLUMNS($Z329:AA329),SUMIFS(J:J,$P:$P,EUconst_SubAbsoluteReduction&amp;$V330)=0),
TRUE,
AND(CNTR_ExistSubInstEntries,$T330&gt;COLUMNS($Z329:AA329)) )</f>
        <v>1</v>
      </c>
      <c r="AB330" s="175" t="b">
        <f>IF(OR(AND(CNTR_ExistSubInstEntries,$E330=""),INDEX($AC:$AC,MATCH(EUconst_CessationRow&amp;$V330,$AA:$AA,0))&lt;=COLUMNS($Z329:AB329),SUMIFS(K:K,$P:$P,EUconst_SubAbsoluteReduction&amp;$V330)=0),
TRUE,
AND(CNTR_ExistSubInstEntries,$T330&gt;COLUMNS($Z329:AB329)) )</f>
        <v>1</v>
      </c>
      <c r="AC330" s="175" t="b">
        <f>IF(OR(AND(CNTR_ExistSubInstEntries,$E330=""),INDEX($AC:$AC,MATCH(EUconst_CessationRow&amp;$V330,$AA:$AA,0))&lt;=COLUMNS($Z329:AC329),SUMIFS(L:L,$P:$P,EUconst_SubAbsoluteReduction&amp;$V330)=0),
TRUE,
AND(CNTR_ExistSubInstEntries,$T330&gt;COLUMNS($Z329:AC329)) )</f>
        <v>1</v>
      </c>
      <c r="AD330" s="175" t="b">
        <f>IF(OR(AND(CNTR_ExistSubInstEntries,$E330=""),INDEX($AC:$AC,MATCH(EUconst_CessationRow&amp;$V330,$AA:$AA,0))&lt;=COLUMNS($Z329:AD329),SUMIFS(M:M,$P:$P,EUconst_SubAbsoluteReduction&amp;$V330)=0),
TRUE,
AND(CNTR_ExistSubInstEntries,$T330&gt;COLUMNS($Z329:AD329)) )</f>
        <v>1</v>
      </c>
      <c r="AE330" s="175" t="b">
        <f>IF(OR(AND(CNTR_ExistSubInstEntries,$E330=""),INDEX($AC:$AC,MATCH(EUconst_CessationRow&amp;$V330,$AA:$AA,0))&lt;=COLUMNS($Z329:AE329),SUMIFS(N:N,$P:$P,EUconst_SubAbsoluteReduction&amp;$V330)=0),
TRUE,
AND(CNTR_ExistSubInstEntries,$T330&gt;COLUMNS($Z329:AE329)) )</f>
        <v>1</v>
      </c>
    </row>
    <row r="331" spans="1:31" ht="12.75" customHeight="1" x14ac:dyDescent="0.2">
      <c r="A331" s="19"/>
      <c r="C331" s="161"/>
      <c r="D331" s="344">
        <v>10</v>
      </c>
      <c r="E331" s="1229"/>
      <c r="F331" s="1230"/>
      <c r="G331" s="1229"/>
      <c r="H331" s="1234"/>
      <c r="I331" s="427"/>
      <c r="J331" s="307"/>
      <c r="K331" s="307"/>
      <c r="L331" s="315"/>
      <c r="M331" s="307"/>
      <c r="N331" s="307"/>
      <c r="P331" s="288" t="str">
        <f>EUconst_SubMeasureImpact&amp;I286&amp;"_"&amp;D331</f>
        <v>SubMeasImp__10</v>
      </c>
      <c r="S331" s="419" t="str">
        <f ca="1">IFERROR(INDEX(E_MeasuresInvestMilestones!$S$22:$S$31,MATCH($E331,CNTR_ListExistMeasures,0)),"")</f>
        <v/>
      </c>
      <c r="T331" s="419" t="str">
        <f ca="1">IF(S331="","",MATCH(INDEX(E_MeasuresInvestMilestones!$E$22:$E$31,MATCH($S331,E_MeasuresInvestMilestones!$Q$22:$Q$31,0)),EUconst_Periods,0))</f>
        <v/>
      </c>
      <c r="V331" s="175" t="str">
        <f t="shared" si="310"/>
        <v/>
      </c>
      <c r="X331" s="175" t="b">
        <f>AND(I286&lt;&gt;"",$E331="")</f>
        <v>0</v>
      </c>
      <c r="Z331" s="175" t="b">
        <f>IF(OR(AND(CNTR_ExistSubInstEntries,$E331=""),INDEX($AC:$AC,MATCH(EUconst_CessationRow&amp;$V331,$AA:$AA,0))&lt;=COLUMNS($Z330:Z330),SUMIFS(I:I,$P:$P,EUconst_SubAbsoluteReduction&amp;$V331)=0),
TRUE,
AND(CNTR_ExistSubInstEntries,$T331&gt;COLUMNS($Z330:Z330)) )</f>
        <v>1</v>
      </c>
      <c r="AA331" s="175" t="b">
        <f>IF(OR(AND(CNTR_ExistSubInstEntries,$E331=""),INDEX($AC:$AC,MATCH(EUconst_CessationRow&amp;$V331,$AA:$AA,0))&lt;=COLUMNS($Z330:AA330),SUMIFS(J:J,$P:$P,EUconst_SubAbsoluteReduction&amp;$V331)=0),
TRUE,
AND(CNTR_ExistSubInstEntries,$T331&gt;COLUMNS($Z330:AA330)) )</f>
        <v>1</v>
      </c>
      <c r="AB331" s="175" t="b">
        <f>IF(OR(AND(CNTR_ExistSubInstEntries,$E331=""),INDEX($AC:$AC,MATCH(EUconst_CessationRow&amp;$V331,$AA:$AA,0))&lt;=COLUMNS($Z330:AB330),SUMIFS(K:K,$P:$P,EUconst_SubAbsoluteReduction&amp;$V331)=0),
TRUE,
AND(CNTR_ExistSubInstEntries,$T331&gt;COLUMNS($Z330:AB330)) )</f>
        <v>1</v>
      </c>
      <c r="AC331" s="175" t="b">
        <f>IF(OR(AND(CNTR_ExistSubInstEntries,$E331=""),INDEX($AC:$AC,MATCH(EUconst_CessationRow&amp;$V331,$AA:$AA,0))&lt;=COLUMNS($Z330:AC330),SUMIFS(L:L,$P:$P,EUconst_SubAbsoluteReduction&amp;$V331)=0),
TRUE,
AND(CNTR_ExistSubInstEntries,$T331&gt;COLUMNS($Z330:AC330)) )</f>
        <v>1</v>
      </c>
      <c r="AD331" s="175" t="b">
        <f>IF(OR(AND(CNTR_ExistSubInstEntries,$E331=""),INDEX($AC:$AC,MATCH(EUconst_CessationRow&amp;$V331,$AA:$AA,0))&lt;=COLUMNS($Z330:AD330),SUMIFS(M:M,$P:$P,EUconst_SubAbsoluteReduction&amp;$V331)=0),
TRUE,
AND(CNTR_ExistSubInstEntries,$T331&gt;COLUMNS($Z330:AD330)) )</f>
        <v>1</v>
      </c>
      <c r="AE331" s="175" t="b">
        <f>IF(OR(AND(CNTR_ExistSubInstEntries,$E331=""),INDEX($AC:$AC,MATCH(EUconst_CessationRow&amp;$V331,$AA:$AA,0))&lt;=COLUMNS($Z330:AE330),SUMIFS(N:N,$P:$P,EUconst_SubAbsoluteReduction&amp;$V331)=0),
TRUE,
AND(CNTR_ExistSubInstEntries,$T331&gt;COLUMNS($Z330:AE330)) )</f>
        <v>1</v>
      </c>
    </row>
    <row r="332" spans="1:31" ht="12.75" customHeight="1" x14ac:dyDescent="0.2">
      <c r="A332" s="19"/>
      <c r="C332" s="161"/>
      <c r="D332" s="345" t="s">
        <v>119</v>
      </c>
      <c r="E332" s="1231" t="str">
        <f>Translations!$B$289</f>
        <v>Намаление в сравнение с изходното ниво (100% = стойности под i.)</v>
      </c>
      <c r="F332" s="1231"/>
      <c r="G332" s="1231"/>
      <c r="H332" s="1232"/>
      <c r="I332" s="428" t="str">
        <f>IF(AND(ISNUMBER(I317),COUNT(I322:I331)&gt;0),SUM(I322:I331)*I317,"")</f>
        <v/>
      </c>
      <c r="J332" s="380" t="str">
        <f t="shared" ref="J332" si="311">IF(AND(ISNUMBER(J317),COUNT(J322:J331)&gt;0),SUM(J322:J331)*J317,"")</f>
        <v/>
      </c>
      <c r="K332" s="380" t="str">
        <f>IF(AND(ISNUMBER(K317),COUNT(K322:K331)&gt;0),SUM(K322:K331)*K317,"")</f>
        <v/>
      </c>
      <c r="L332" s="380" t="str">
        <f t="shared" ref="L332:N332" si="312">IF(AND(ISNUMBER(L317),COUNT(L322:L331)&gt;0),SUM(L322:L331)*L317,"")</f>
        <v/>
      </c>
      <c r="M332" s="380" t="str">
        <f t="shared" si="312"/>
        <v/>
      </c>
      <c r="N332" s="380" t="str">
        <f t="shared" si="312"/>
        <v/>
      </c>
      <c r="P332" s="252"/>
      <c r="V332" s="369"/>
      <c r="X332" s="369"/>
    </row>
    <row r="333" spans="1:31" ht="12.75" customHeight="1" x14ac:dyDescent="0.2">
      <c r="A333" s="19"/>
      <c r="C333" s="161"/>
      <c r="D333" s="345" t="s">
        <v>120</v>
      </c>
      <c r="E333" s="1225" t="str">
        <f>Translations!$B$290</f>
        <v>Проверка на съответствието (= iii. / i.)</v>
      </c>
      <c r="F333" s="1225"/>
      <c r="G333" s="1225"/>
      <c r="H333" s="1226"/>
      <c r="I333" s="429" t="str">
        <f t="shared" ref="I333:N333" si="313">IF(COUNT(I322:I331)&gt;0,SUM(I322:I331),"")</f>
        <v/>
      </c>
      <c r="J333" s="381" t="str">
        <f t="shared" si="313"/>
        <v/>
      </c>
      <c r="K333" s="381" t="str">
        <f t="shared" si="313"/>
        <v/>
      </c>
      <c r="L333" s="381" t="str">
        <f t="shared" si="313"/>
        <v/>
      </c>
      <c r="M333" s="381" t="str">
        <f t="shared" si="313"/>
        <v/>
      </c>
      <c r="N333" s="381" t="str">
        <f t="shared" si="313"/>
        <v/>
      </c>
      <c r="P333" s="252"/>
      <c r="S333" s="316"/>
      <c r="T333" s="316"/>
      <c r="U333" s="316"/>
      <c r="V333" s="316"/>
    </row>
    <row r="334" spans="1:31" ht="12.75" customHeight="1" x14ac:dyDescent="0.2">
      <c r="A334" s="19"/>
      <c r="C334" s="161"/>
      <c r="D334" s="345" t="s">
        <v>121</v>
      </c>
      <c r="E334" s="1227" t="str">
        <f>Translations!$B$291</f>
        <v>Проверка на последователността (съобщение за грешка)</v>
      </c>
      <c r="F334" s="1228"/>
      <c r="G334" s="1228"/>
      <c r="H334" s="1228"/>
      <c r="I334" s="518" t="str">
        <f t="shared" ref="I334:N334" si="314">IF($I286="","",IF(OR(OR(AND(I294&lt;&gt;0,I302=EUconst_Cessation),AND(I294="",OR(I302&lt;&gt;EUconst_Cessation),I302&lt;&gt;"")),OR(AND(I333="",I294&lt;&gt;"",I294&lt;&gt;$G294),AND(I333&lt;&gt;"",OR(I302=EUconst_Cessation,I294="",I294=$G294))),AND(I294&lt;&gt;"",I294&lt;&gt;$G294,IFERROR(ROUND(I333,2),1)&lt;&gt;1)),EUconst_Inconsistent,""))</f>
        <v/>
      </c>
      <c r="J334" s="519" t="str">
        <f t="shared" si="314"/>
        <v/>
      </c>
      <c r="K334" s="519" t="str">
        <f t="shared" si="314"/>
        <v/>
      </c>
      <c r="L334" s="519" t="str">
        <f t="shared" si="314"/>
        <v/>
      </c>
      <c r="M334" s="519" t="str">
        <f t="shared" si="314"/>
        <v/>
      </c>
      <c r="N334" s="519" t="str">
        <f t="shared" si="314"/>
        <v/>
      </c>
      <c r="P334" s="252"/>
    </row>
    <row r="335" spans="1:31" ht="5.0999999999999996" customHeight="1" x14ac:dyDescent="0.2">
      <c r="A335" s="19"/>
      <c r="B335" s="165"/>
      <c r="C335" s="161"/>
      <c r="D335" s="325"/>
      <c r="I335" s="136"/>
      <c r="J335" s="136"/>
      <c r="K335" s="136"/>
      <c r="L335" s="136"/>
      <c r="M335" s="136"/>
      <c r="N335" s="282"/>
      <c r="P335" s="252"/>
    </row>
    <row r="336" spans="1:31" ht="12.75" customHeight="1" x14ac:dyDescent="0.2">
      <c r="C336" s="161"/>
      <c r="D336" s="360" t="s">
        <v>116</v>
      </c>
      <c r="E336" s="1235" t="str">
        <f>Translations!$B$292</f>
        <v>Други коментари</v>
      </c>
      <c r="F336" s="1235"/>
      <c r="G336" s="1235"/>
      <c r="H336" s="1235"/>
      <c r="I336" s="1235"/>
      <c r="J336" s="1235"/>
      <c r="K336" s="1235"/>
      <c r="L336" s="1235"/>
      <c r="M336" s="1235"/>
      <c r="N336" s="1236"/>
      <c r="P336" s="134"/>
      <c r="Q336" s="134"/>
      <c r="R336" s="134"/>
      <c r="S336" s="268"/>
    </row>
    <row r="337" spans="1:32" ht="38.85" customHeight="1" x14ac:dyDescent="0.2">
      <c r="A337" s="19"/>
      <c r="B337" s="165"/>
      <c r="C337" s="161"/>
      <c r="D337" s="325"/>
      <c r="E337" s="1220"/>
      <c r="F337" s="1221"/>
      <c r="G337" s="1221"/>
      <c r="H337" s="1221"/>
      <c r="I337" s="1221"/>
      <c r="J337" s="1221"/>
      <c r="K337" s="1221"/>
      <c r="L337" s="1221"/>
      <c r="M337" s="1221"/>
      <c r="N337" s="1222"/>
      <c r="P337" s="252"/>
    </row>
    <row r="338" spans="1:32" ht="12.75" customHeight="1" x14ac:dyDescent="0.2">
      <c r="A338" s="19"/>
      <c r="B338" s="165"/>
      <c r="C338" s="650"/>
      <c r="D338" s="651"/>
      <c r="E338" s="652"/>
      <c r="F338" s="652"/>
      <c r="G338" s="652"/>
      <c r="H338" s="652"/>
      <c r="I338" s="652"/>
      <c r="J338" s="652"/>
      <c r="K338" s="652"/>
      <c r="L338" s="652"/>
      <c r="M338" s="652"/>
      <c r="N338" s="653"/>
    </row>
    <row r="339" spans="1:32" ht="12.75" customHeight="1" thickBot="1" x14ac:dyDescent="0.25">
      <c r="A339" s="19"/>
      <c r="B339" s="165"/>
      <c r="E339" s="432"/>
      <c r="F339" s="644"/>
      <c r="G339" s="644"/>
      <c r="H339" s="644"/>
      <c r="I339" s="644"/>
      <c r="J339" s="644"/>
      <c r="K339" s="644"/>
      <c r="L339" s="644"/>
      <c r="M339" s="644"/>
      <c r="N339" s="644"/>
    </row>
    <row r="340" spans="1:32" ht="12.75" customHeight="1" thickBot="1" x14ac:dyDescent="0.3">
      <c r="A340" s="19"/>
      <c r="B340" s="165"/>
      <c r="C340" s="433"/>
      <c r="D340" s="433"/>
      <c r="E340" s="433"/>
      <c r="F340" s="433"/>
      <c r="G340" s="433"/>
      <c r="H340" s="433"/>
      <c r="I340" s="433"/>
      <c r="J340" s="433"/>
      <c r="K340" s="433"/>
      <c r="L340" s="433"/>
      <c r="M340" s="433"/>
      <c r="N340" s="433"/>
      <c r="P340" s="276"/>
      <c r="Q340" s="134"/>
      <c r="R340" s="134"/>
      <c r="S340" s="268"/>
    </row>
    <row r="341" spans="1:32" s="370" customFormat="1" ht="18" customHeight="1" thickBot="1" x14ac:dyDescent="0.25">
      <c r="A341" s="399">
        <f>C341</f>
        <v>7</v>
      </c>
      <c r="B341" s="120"/>
      <c r="C341" s="421">
        <f>C286+1</f>
        <v>7</v>
      </c>
      <c r="D341" s="1260" t="str">
        <f>Translations!$B$262</f>
        <v>Подинсталация с еталон за продукт:</v>
      </c>
      <c r="E341" s="1261"/>
      <c r="F341" s="1261"/>
      <c r="G341" s="1261"/>
      <c r="H341" s="1262"/>
      <c r="I341" s="1263" t="str">
        <f>IF(INDEX(CNTR_SubInstListIsProdBM,$C341),INDEX(CNTR_SubInstListNames,$C341),"")</f>
        <v/>
      </c>
      <c r="J341" s="1264"/>
      <c r="K341" s="1264"/>
      <c r="L341" s="1264"/>
      <c r="M341" s="1264"/>
      <c r="N341" s="1265"/>
      <c r="O341" s="120"/>
      <c r="P341" s="287" t="str">
        <f>IF(CNTR_ExistSubInstEntries,IF(I341&lt;&gt;"","BM: " &amp; I341,""),"BM: " &amp; C341)</f>
        <v>BM: 7</v>
      </c>
      <c r="Q341" s="166"/>
      <c r="R341" s="166"/>
      <c r="S341" s="166"/>
      <c r="T341" s="166"/>
      <c r="U341" s="166"/>
      <c r="V341" s="166"/>
      <c r="W341" s="166"/>
      <c r="X341" s="287" t="str">
        <f>EUconst_StartRow&amp;I341</f>
        <v>Start_</v>
      </c>
      <c r="Y341" s="409" t="str">
        <f>IF($I341="","",INDEX(C_InstallationDescription!$V:$V,MATCH($X341,C_InstallationDescription!$P:$P,0)))</f>
        <v/>
      </c>
      <c r="Z341" s="409" t="str">
        <f>IF($I341="","",IF(Y341=INDEX(EUconst_SubinstallationStart,1),1,IF(Y341=INDEX(EUconst_SubinstallationStart,2),2,MATCH(Y341,EUconst_Periods,0))))</f>
        <v/>
      </c>
      <c r="AA341" s="287" t="str">
        <f>EUconst_CessationRow&amp;I341</f>
        <v>Cessation_</v>
      </c>
      <c r="AB341" s="409" t="str">
        <f>IF($I341="","",INDEX(C_InstallationDescription!$W:$W,MATCH($AA341,C_InstallationDescription!$Q:$Q,0)))</f>
        <v/>
      </c>
      <c r="AC341" s="409" t="str">
        <f>IF(OR(I341="",AB341=""),"",IF(AB341=INDEX(EUconst_SubinstallationCessation,1),10,IF(AB341=INDEX(EUconst_SubinstallationCessation,2),1,MATCH(AB341,EUconst_Periods,0))))</f>
        <v/>
      </c>
      <c r="AD341" s="169"/>
      <c r="AE341" s="554" t="b">
        <f>AND(CNTR_ExistSubInstEntries,I341="")</f>
        <v>0</v>
      </c>
      <c r="AF341" s="169"/>
    </row>
    <row r="342" spans="1:32" ht="12.75" customHeight="1" x14ac:dyDescent="0.2">
      <c r="C342" s="420"/>
      <c r="D342" s="644"/>
      <c r="E342" s="1216" t="str">
        <f>Translations!$B$263</f>
        <v>Името на подинсталацията на продуктовия еталон се показва автоматично въз основа на въведените данни в лист "C_InstallationDescription".</v>
      </c>
      <c r="F342" s="1217"/>
      <c r="G342" s="1217"/>
      <c r="H342" s="1217"/>
      <c r="I342" s="1217"/>
      <c r="J342" s="1217"/>
      <c r="K342" s="1217"/>
      <c r="L342" s="1217"/>
      <c r="M342" s="1217"/>
      <c r="N342" s="1218"/>
      <c r="P342" s="134"/>
      <c r="Q342" s="134"/>
      <c r="R342" s="134"/>
      <c r="S342" s="268"/>
    </row>
    <row r="343" spans="1:32" ht="5.0999999999999996" customHeight="1" x14ac:dyDescent="0.2">
      <c r="C343" s="161"/>
      <c r="N343" s="162"/>
      <c r="P343" s="276"/>
      <c r="Q343" s="134"/>
      <c r="R343" s="272"/>
      <c r="S343" s="268"/>
    </row>
    <row r="344" spans="1:32" ht="12.75" customHeight="1" x14ac:dyDescent="0.2">
      <c r="C344" s="161"/>
      <c r="D344" s="360" t="s">
        <v>114</v>
      </c>
      <c r="E344" s="18" t="str">
        <f>Translations!$B$264</f>
        <v>Специфични цели за емисиите</v>
      </c>
      <c r="F344" s="326"/>
      <c r="G344" s="326"/>
      <c r="H344" s="326"/>
      <c r="I344" s="326"/>
      <c r="J344" s="326"/>
      <c r="K344" s="326"/>
      <c r="L344" s="326"/>
      <c r="M344" s="326"/>
      <c r="N344" s="327"/>
      <c r="P344" s="275"/>
      <c r="Q344" s="275"/>
      <c r="R344" s="134"/>
      <c r="S344" s="268"/>
      <c r="Y344" s="559" t="str">
        <f>Translations!$B$265</f>
        <v>Периоди</v>
      </c>
      <c r="Z344" s="560">
        <v>1</v>
      </c>
      <c r="AA344" s="409">
        <v>2</v>
      </c>
      <c r="AB344" s="409">
        <v>3</v>
      </c>
      <c r="AC344" s="409">
        <v>4</v>
      </c>
      <c r="AD344" s="409">
        <v>5</v>
      </c>
      <c r="AE344" s="409">
        <v>6</v>
      </c>
    </row>
    <row r="345" spans="1:32" ht="25.5" customHeight="1" x14ac:dyDescent="0.2">
      <c r="C345" s="161"/>
      <c r="D345" s="18"/>
      <c r="E34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345" s="1242"/>
      <c r="G345" s="1242"/>
      <c r="H345" s="1242"/>
      <c r="I345" s="1242"/>
      <c r="J345" s="1242"/>
      <c r="K345" s="1242"/>
      <c r="L345" s="1242"/>
      <c r="M345" s="1242"/>
      <c r="N345" s="1243"/>
      <c r="P345" s="275"/>
      <c r="Q345" s="275"/>
      <c r="R345" s="134"/>
      <c r="S345" s="268"/>
    </row>
    <row r="346" spans="1:32" ht="12.75" customHeight="1" x14ac:dyDescent="0.2">
      <c r="C346" s="161"/>
      <c r="D346" s="18"/>
      <c r="E346" s="1244" t="str">
        <f>Translations!$B$267</f>
        <v>Базовата линия се изчислява автоматично въз основа на въведените исторически емисии в лист D_HistoricalEmissions.</v>
      </c>
      <c r="F346" s="1244"/>
      <c r="G346" s="1244"/>
      <c r="H346" s="1244"/>
      <c r="I346" s="1244"/>
      <c r="J346" s="1244"/>
      <c r="K346" s="1244"/>
      <c r="L346" s="1244"/>
      <c r="M346" s="1244"/>
      <c r="N346" s="1245"/>
    </row>
    <row r="347" spans="1:32" ht="5.0999999999999996" customHeight="1" x14ac:dyDescent="0.2">
      <c r="C347" s="161"/>
      <c r="D347" s="1005"/>
      <c r="E347" s="1005"/>
      <c r="F347" s="1005"/>
      <c r="G347" s="1005"/>
      <c r="H347" s="1005"/>
      <c r="I347" s="1005"/>
      <c r="J347" s="1005"/>
      <c r="K347" s="1005"/>
      <c r="L347" s="1005"/>
      <c r="M347" s="1005"/>
      <c r="N347" s="1219"/>
    </row>
    <row r="348" spans="1:32" ht="12.75" customHeight="1" x14ac:dyDescent="0.2">
      <c r="A348" s="19"/>
      <c r="B348" s="165"/>
      <c r="C348" s="161"/>
      <c r="D348" s="325"/>
      <c r="F348" s="324"/>
      <c r="G348" s="304" t="str">
        <f>Translations!$B$169</f>
        <v>Базова линия</v>
      </c>
      <c r="H348" s="422" t="str">
        <f xml:space="preserve"> EUconst_Unit</f>
        <v>Единица</v>
      </c>
      <c r="I348" s="424">
        <f t="shared" ref="I348" si="315">INDEX(EUconst_EndOfPeriods,Z344)</f>
        <v>2025</v>
      </c>
      <c r="J348" s="302">
        <f t="shared" ref="J348" si="316">INDEX(EUconst_EndOfPeriods,AA344)</f>
        <v>2030</v>
      </c>
      <c r="K348" s="302">
        <f t="shared" ref="K348" si="317">INDEX(EUconst_EndOfPeriods,AB344)</f>
        <v>2035</v>
      </c>
      <c r="L348" s="302">
        <f t="shared" ref="L348" si="318">INDEX(EUconst_EndOfPeriods,AC344)</f>
        <v>2040</v>
      </c>
      <c r="M348" s="302">
        <f t="shared" ref="M348" si="319">INDEX(EUconst_EndOfPeriods,AD344)</f>
        <v>2045</v>
      </c>
      <c r="N348" s="302">
        <f t="shared" ref="N348" si="320">INDEX(EUconst_EndOfPeriods,AE344)</f>
        <v>2050</v>
      </c>
      <c r="W348" s="166" t="s">
        <v>736</v>
      </c>
      <c r="Z348" s="205">
        <f t="shared" ref="Z348" si="321">I348</f>
        <v>2025</v>
      </c>
      <c r="AA348" s="205">
        <f t="shared" ref="AA348" si="322">J348</f>
        <v>2030</v>
      </c>
      <c r="AB348" s="205">
        <f t="shared" ref="AB348" si="323">K348</f>
        <v>2035</v>
      </c>
      <c r="AC348" s="205">
        <f t="shared" ref="AC348" si="324">L348</f>
        <v>2040</v>
      </c>
      <c r="AD348" s="205">
        <f t="shared" ref="AD348" si="325">M348</f>
        <v>2045</v>
      </c>
      <c r="AE348" s="205">
        <f t="shared" ref="AE348" si="326">N348</f>
        <v>2050</v>
      </c>
    </row>
    <row r="349" spans="1:32" ht="12.75" customHeight="1" x14ac:dyDescent="0.2">
      <c r="A349" s="19"/>
      <c r="B349" s="165"/>
      <c r="C349" s="161"/>
      <c r="D349" s="1237" t="s">
        <v>117</v>
      </c>
      <c r="E349" s="1238" t="str">
        <f>Translations!$B$264</f>
        <v>Специфични цели за емисиите</v>
      </c>
      <c r="F349" s="1239"/>
      <c r="G349" s="1272" t="str">
        <f>IF($I341="","",INDEX(D_HistoricalEmissions!$T:$T,MATCH(EUconst_HistorialEmissions&amp;$I341,D_HistoricalEmissions!$P:$P,0)))</f>
        <v/>
      </c>
      <c r="H349" s="1270" t="str">
        <f>IFERROR((INDEX(EUconst_BMlistUnitHE,MATCH(I341,EUconst_BMlistNames,0))),"")</f>
        <v/>
      </c>
      <c r="I349" s="430"/>
      <c r="J349" s="364"/>
      <c r="K349" s="364"/>
      <c r="L349" s="364"/>
      <c r="M349" s="364"/>
      <c r="N349" s="364"/>
      <c r="P349" s="312" t="str">
        <f>EUConst_Target&amp;I341</f>
        <v>Target_</v>
      </c>
      <c r="W349" s="175" t="str">
        <f>I341</f>
        <v/>
      </c>
      <c r="Y349" s="166" t="s">
        <v>838</v>
      </c>
      <c r="Z349" s="205" t="b">
        <f>AND(CNTR_ExistSubInstEntries,OR($W349="",INDEX($Z:$Z,MATCH(EUconst_StartRow&amp;$W349,$X:$X,0))&gt;COLUMNS($Z348:Z348),INDEX($AC:$AC,MATCH(EUconst_CessationRow&amp;$W349,$AA:$AA,0))&lt;=COLUMNS($Z348:Z348)))</f>
        <v>0</v>
      </c>
      <c r="AA349" s="205" t="b">
        <f>AND(CNTR_ExistSubInstEntries,OR($W349="",INDEX($Z:$Z,MATCH(EUconst_StartRow&amp;$W349,$X:$X,0))&gt;COLUMNS($Z348:AA348),INDEX($AC:$AC,MATCH(EUconst_CessationRow&amp;$W349,$AA:$AA,0))&lt;=COLUMNS($Z348:AA348)))</f>
        <v>0</v>
      </c>
      <c r="AB349" s="205" t="b">
        <f>AND(CNTR_ExistSubInstEntries,OR($W349="",INDEX($Z:$Z,MATCH(EUconst_StartRow&amp;$W349,$X:$X,0))&gt;COLUMNS($Z348:AB348),INDEX($AC:$AC,MATCH(EUconst_CessationRow&amp;$W349,$AA:$AA,0))&lt;=COLUMNS($Z348:AB348)))</f>
        <v>0</v>
      </c>
      <c r="AC349" s="205" t="b">
        <f>AND(CNTR_ExistSubInstEntries,OR($W349="",INDEX($Z:$Z,MATCH(EUconst_StartRow&amp;$W349,$X:$X,0))&gt;COLUMNS($Z348:AC348),INDEX($AC:$AC,MATCH(EUconst_CessationRow&amp;$W349,$AA:$AA,0))&lt;=COLUMNS($Z348:AC348)))</f>
        <v>0</v>
      </c>
      <c r="AD349" s="205" t="b">
        <f>AND(CNTR_ExistSubInstEntries,OR($W349="",INDEX($Z:$Z,MATCH(EUconst_StartRow&amp;$W349,$X:$X,0))&gt;COLUMNS($Z348:AD348),INDEX($AC:$AC,MATCH(EUconst_CessationRow&amp;$W349,$AA:$AA,0))&lt;=COLUMNS($Z348:AD348)))</f>
        <v>0</v>
      </c>
      <c r="AE349" s="205" t="b">
        <f>AND(CNTR_ExistSubInstEntries,OR($W349="",INDEX($Z:$Z,MATCH(EUconst_StartRow&amp;$W349,$X:$X,0))&gt;COLUMNS($Z348:AE348),INDEX($AC:$AC,MATCH(EUconst_CessationRow&amp;$W349,$AA:$AA,0))&lt;=COLUMNS($Z348:AE348)))</f>
        <v>0</v>
      </c>
    </row>
    <row r="350" spans="1:32" ht="9.9499999999999993" customHeight="1" x14ac:dyDescent="0.2">
      <c r="A350" s="19"/>
      <c r="B350" s="165"/>
      <c r="C350" s="161"/>
      <c r="D350" s="1237"/>
      <c r="E350" s="1240"/>
      <c r="F350" s="1241"/>
      <c r="G350" s="1273"/>
      <c r="H350" s="1271"/>
      <c r="I350" s="555" t="str">
        <f>IF(OR($G349="",$G349=0),"",REPT("|",SUM(I349)/$G349*28))</f>
        <v/>
      </c>
      <c r="J350" s="556" t="str">
        <f t="shared" ref="J350:N350" si="327">IF(OR($G349="",$G349=0),"",REPT("|",SUM(J349)/$G349*28))</f>
        <v/>
      </c>
      <c r="K350" s="556" t="str">
        <f t="shared" si="327"/>
        <v/>
      </c>
      <c r="L350" s="556" t="str">
        <f t="shared" si="327"/>
        <v/>
      </c>
      <c r="M350" s="556" t="str">
        <f t="shared" si="327"/>
        <v/>
      </c>
      <c r="N350" s="556" t="str">
        <f t="shared" si="327"/>
        <v/>
      </c>
      <c r="P350" s="284"/>
      <c r="Q350" s="134"/>
      <c r="R350" s="134"/>
      <c r="S350" s="362"/>
      <c r="W350" s="175" t="str">
        <f>W349</f>
        <v/>
      </c>
      <c r="Z350" s="457" t="b">
        <f>AND(CNTR_ExistSubInstEntries,OR($W350="",INDEX($Z:$Z,MATCH(EUconst_StartRow&amp;$W350,$X:$X,0))&gt;COLUMNS($Z349:Z349),INDEX($AC:$AC,MATCH(EUconst_CessationRow&amp;$W350,$AA:$AA,0))&lt;=COLUMNS($Z349:Z349)))</f>
        <v>0</v>
      </c>
      <c r="AA350" s="457" t="b">
        <f>AND(CNTR_ExistSubInstEntries,OR($W350="",INDEX($Z:$Z,MATCH(EUconst_StartRow&amp;$W350,$X:$X,0))&gt;COLUMNS($Z349:AA349),INDEX($AC:$AC,MATCH(EUconst_CessationRow&amp;$W350,$AA:$AA,0))&lt;=COLUMNS($Z349:AA349)))</f>
        <v>0</v>
      </c>
      <c r="AB350" s="457" t="b">
        <f>AND(CNTR_ExistSubInstEntries,OR($W350="",INDEX($Z:$Z,MATCH(EUconst_StartRow&amp;$W350,$X:$X,0))&gt;COLUMNS($Z349:AB349),INDEX($AC:$AC,MATCH(EUconst_CessationRow&amp;$W350,$AA:$AA,0))&lt;=COLUMNS($Z349:AB349)))</f>
        <v>0</v>
      </c>
      <c r="AC350" s="457" t="b">
        <f>AND(CNTR_ExistSubInstEntries,OR($W350="",INDEX($Z:$Z,MATCH(EUconst_StartRow&amp;$W350,$X:$X,0))&gt;COLUMNS($Z349:AC349),INDEX($AC:$AC,MATCH(EUconst_CessationRow&amp;$W350,$AA:$AA,0))&lt;=COLUMNS($Z349:AC349)))</f>
        <v>0</v>
      </c>
      <c r="AD350" s="457" t="b">
        <f>AND(CNTR_ExistSubInstEntries,OR($W350="",INDEX($Z:$Z,MATCH(EUconst_StartRow&amp;$W350,$X:$X,0))&gt;COLUMNS($Z349:AD349),INDEX($AC:$AC,MATCH(EUconst_CessationRow&amp;$W350,$AA:$AA,0))&lt;=COLUMNS($Z349:AD349)))</f>
        <v>0</v>
      </c>
      <c r="AE350" s="457" t="b">
        <f>AND(CNTR_ExistSubInstEntries,OR($W350="",INDEX($Z:$Z,MATCH(EUconst_StartRow&amp;$W350,$X:$X,0))&gt;COLUMNS($Z349:AE349),INDEX($AC:$AC,MATCH(EUconst_CessationRow&amp;$W350,$AA:$AA,0))&lt;=COLUMNS($Z349:AE349)))</f>
        <v>0</v>
      </c>
    </row>
    <row r="351" spans="1:32" ht="12.75" customHeight="1" x14ac:dyDescent="0.2">
      <c r="A351" s="19"/>
      <c r="B351" s="165"/>
      <c r="C351" s="161"/>
      <c r="D351" s="345" t="s">
        <v>118</v>
      </c>
      <c r="E351" s="1266" t="str">
        <f>Translations!$B$268</f>
        <v>Цели за абсолютни емисии</v>
      </c>
      <c r="F351" s="1267"/>
      <c r="G351" s="473" t="str">
        <f>IF($I341="","",INDEX(D_HistoricalEmissions!$T:$T,MATCH(EUconst_HistorialAbsEmissions&amp;$I341,D_HistoricalEmissions!$P:$P,0)))</f>
        <v/>
      </c>
      <c r="H351" s="423" t="str">
        <f>EUconst_tCO2e</f>
        <v>t CO2e</v>
      </c>
      <c r="I351" s="431"/>
      <c r="J351" s="305"/>
      <c r="K351" s="305"/>
      <c r="L351" s="305"/>
      <c r="M351" s="305"/>
      <c r="N351" s="305"/>
      <c r="P351" s="284"/>
      <c r="Q351" s="134"/>
      <c r="R351" s="134"/>
      <c r="S351" s="268"/>
      <c r="W351" s="175" t="str">
        <f t="shared" ref="W351" si="328">W350</f>
        <v/>
      </c>
      <c r="Z351" s="205" t="b">
        <f>AND(CNTR_ExistSubInstEntries,OR($W351="",INDEX($Z:$Z,MATCH(EUconst_StartRow&amp;$W351,$X:$X,0))&gt;COLUMNS($Z350:Z350),INDEX($AC:$AC,MATCH(EUconst_CessationRow&amp;$W351,$AA:$AA,0))&lt;=COLUMNS($Z350:Z350)))</f>
        <v>0</v>
      </c>
      <c r="AA351" s="205" t="b">
        <f>AND(CNTR_ExistSubInstEntries,OR($W351="",INDEX($Z:$Z,MATCH(EUconst_StartRow&amp;$W351,$X:$X,0))&gt;COLUMNS($Z350:AA350),INDEX($AC:$AC,MATCH(EUconst_CessationRow&amp;$W351,$AA:$AA,0))&lt;=COLUMNS($Z350:AA350)))</f>
        <v>0</v>
      </c>
      <c r="AB351" s="205" t="b">
        <f>AND(CNTR_ExistSubInstEntries,OR($W351="",INDEX($Z:$Z,MATCH(EUconst_StartRow&amp;$W351,$X:$X,0))&gt;COLUMNS($Z350:AB350),INDEX($AC:$AC,MATCH(EUconst_CessationRow&amp;$W351,$AA:$AA,0))&lt;=COLUMNS($Z350:AB350)))</f>
        <v>0</v>
      </c>
      <c r="AC351" s="205" t="b">
        <f>AND(CNTR_ExistSubInstEntries,OR($W351="",INDEX($Z:$Z,MATCH(EUconst_StartRow&amp;$W351,$X:$X,0))&gt;COLUMNS($Z350:AC350),INDEX($AC:$AC,MATCH(EUconst_CessationRow&amp;$W351,$AA:$AA,0))&lt;=COLUMNS($Z350:AC350)))</f>
        <v>0</v>
      </c>
      <c r="AD351" s="205" t="b">
        <f>AND(CNTR_ExistSubInstEntries,OR($W351="",INDEX($Z:$Z,MATCH(EUconst_StartRow&amp;$W351,$X:$X,0))&gt;COLUMNS($Z350:AD350),INDEX($AC:$AC,MATCH(EUconst_CessationRow&amp;$W351,$AA:$AA,0))&lt;=COLUMNS($Z350:AD350)))</f>
        <v>0</v>
      </c>
      <c r="AE351" s="205" t="b">
        <f>AND(CNTR_ExistSubInstEntries,OR($W351="",INDEX($Z:$Z,MATCH(EUconst_StartRow&amp;$W351,$X:$X,0))&gt;COLUMNS($Z350:AE350),INDEX($AC:$AC,MATCH(EUconst_CessationRow&amp;$W351,$AA:$AA,0))&lt;=COLUMNS($Z350:AE350)))</f>
        <v>0</v>
      </c>
    </row>
    <row r="352" spans="1:32" ht="5.0999999999999996" customHeight="1" x14ac:dyDescent="0.2">
      <c r="C352" s="161"/>
      <c r="D352" s="1005"/>
      <c r="E352" s="1005"/>
      <c r="F352" s="1005"/>
      <c r="G352" s="1005"/>
      <c r="H352" s="1005"/>
      <c r="I352" s="1005"/>
      <c r="J352" s="1005"/>
      <c r="K352" s="1005"/>
      <c r="L352" s="1005"/>
      <c r="M352" s="1005"/>
      <c r="N352" s="1219"/>
    </row>
    <row r="353" spans="1:19" ht="12.75" customHeight="1" x14ac:dyDescent="0.2">
      <c r="C353" s="161"/>
      <c r="D353" s="360" t="s">
        <v>687</v>
      </c>
      <c r="E353" s="18" t="str">
        <f>Translations!$B$269</f>
        <v>Относителни цели за емисиите</v>
      </c>
      <c r="H353" s="121"/>
      <c r="L353" s="557"/>
      <c r="N353" s="162"/>
      <c r="P353" s="276"/>
      <c r="Q353" s="134"/>
      <c r="R353" s="272"/>
      <c r="S353" s="268"/>
    </row>
    <row r="354" spans="1:19" ht="25.5" customHeight="1" x14ac:dyDescent="0.2">
      <c r="C354" s="161"/>
      <c r="D354" s="736"/>
      <c r="E35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354" s="1242"/>
      <c r="G354" s="1242"/>
      <c r="H354" s="1242"/>
      <c r="I354" s="1242"/>
      <c r="J354" s="1242"/>
      <c r="K354" s="1242"/>
      <c r="L354" s="1242"/>
      <c r="M354" s="1242"/>
      <c r="N354" s="1243"/>
    </row>
    <row r="355" spans="1:19" ht="25.5" customHeight="1" x14ac:dyDescent="0.2">
      <c r="C355" s="161"/>
      <c r="D355" s="736"/>
      <c r="E355" s="736"/>
      <c r="F355" s="736"/>
      <c r="G355" s="736"/>
      <c r="H355" s="746" t="str">
        <f>Translations!$B$271</f>
        <v>Референтна стойност</v>
      </c>
      <c r="I355" s="1246">
        <f t="shared" ref="I355" si="329">INDEX(EUconst_EndOfPeriods,Z344)</f>
        <v>2025</v>
      </c>
      <c r="J355" s="1268">
        <f t="shared" ref="J355" si="330">INDEX(EUconst_EndOfPeriods,AA344)</f>
        <v>2030</v>
      </c>
      <c r="K355" s="1268">
        <f t="shared" ref="K355" si="331">INDEX(EUconst_EndOfPeriods,AB344)</f>
        <v>2035</v>
      </c>
      <c r="L355" s="1268">
        <f t="shared" ref="L355" si="332">INDEX(EUconst_EndOfPeriods,AC344)</f>
        <v>2040</v>
      </c>
      <c r="M355" s="1268">
        <f t="shared" ref="M355" si="333">INDEX(EUconst_EndOfPeriods,AD344)</f>
        <v>2045</v>
      </c>
      <c r="N355" s="1268">
        <f t="shared" ref="N355" si="334">INDEX(EUconst_EndOfPeriods,AE344)</f>
        <v>2050</v>
      </c>
    </row>
    <row r="356" spans="1:19" ht="12.75" customHeight="1" x14ac:dyDescent="0.2">
      <c r="C356" s="161"/>
      <c r="D356" s="736"/>
      <c r="E356" s="736"/>
      <c r="F356" s="736"/>
      <c r="G356" s="736"/>
      <c r="H356" s="456" t="str">
        <f>H349</f>
        <v/>
      </c>
      <c r="I356" s="1247"/>
      <c r="J356" s="1269"/>
      <c r="K356" s="1269"/>
      <c r="L356" s="1269"/>
      <c r="M356" s="1269"/>
      <c r="N356" s="1269"/>
    </row>
    <row r="357" spans="1:19" ht="12.75" customHeight="1" x14ac:dyDescent="0.2">
      <c r="A357" s="19"/>
      <c r="B357" s="165"/>
      <c r="C357" s="161"/>
      <c r="D357" s="345" t="s">
        <v>117</v>
      </c>
      <c r="E357" s="1275" t="str">
        <f>Translations!$B$272</f>
        <v>Относително към изходната стойност</v>
      </c>
      <c r="F357" s="1275"/>
      <c r="G357" s="1276"/>
      <c r="H357" s="474" t="str">
        <f>G349</f>
        <v/>
      </c>
      <c r="I357" s="475" t="str">
        <f t="shared" ref="I357" si="335">IF($I341="","",IF($H357="",Euconst_NA,IF(IFERROR($AC341&lt;=Z344,FALSE),EUconst_Cessation,IF(ISBLANK(I349),"",IF($H357=0,Euconst_NA,(I349/$H357))))))</f>
        <v/>
      </c>
      <c r="J357" s="441" t="str">
        <f t="shared" ref="J357" si="336">IF($I341="","",IF($H357="",Euconst_NA,IF(IFERROR($AC341&lt;=AA344,FALSE),EUconst_Cessation,IF(ISBLANK(J349),"",IF($H357=0,Euconst_NA,(J349/$H357))))))</f>
        <v/>
      </c>
      <c r="K357" s="441" t="str">
        <f t="shared" ref="K357" si="337">IF($I341="","",IF($H357="",Euconst_NA,IF(IFERROR($AC341&lt;=AB344,FALSE),EUconst_Cessation,IF(ISBLANK(K349),"",IF($H357=0,Euconst_NA,(K349/$H357))))))</f>
        <v/>
      </c>
      <c r="L357" s="441" t="str">
        <f t="shared" ref="L357" si="338">IF($I341="","",IF($H357="",Euconst_NA,IF(IFERROR($AC341&lt;=AC344,FALSE),EUconst_Cessation,IF(ISBLANK(L349),"",IF($H357=0,Euconst_NA,(L349/$H357))))))</f>
        <v/>
      </c>
      <c r="M357" s="441" t="str">
        <f t="shared" ref="M357" si="339">IF($I341="","",IF($H357="",Euconst_NA,IF(IFERROR($AC341&lt;=AD344,FALSE),EUconst_Cessation,IF(ISBLANK(M349),"",IF($H357=0,Euconst_NA,(M349/$H357))))))</f>
        <v/>
      </c>
      <c r="N357" s="441" t="str">
        <f t="shared" ref="N357" si="340">IF($I341="","",IF($H357="",Euconst_NA,IF(IFERROR($AC341&lt;=AE344,FALSE),EUconst_Cessation,IF(ISBLANK(N349),"",IF($H357=0,Euconst_NA,(N349/$H357))))))</f>
        <v/>
      </c>
      <c r="P357" s="312" t="str">
        <f>EUconst_SubRelToBaseline&amp;I341</f>
        <v>RelBL_</v>
      </c>
      <c r="Q357" s="134"/>
      <c r="R357" s="134"/>
      <c r="S357" s="268"/>
    </row>
    <row r="358" spans="1:19" ht="12.75" customHeight="1" x14ac:dyDescent="0.2">
      <c r="A358" s="19"/>
      <c r="B358" s="165"/>
      <c r="C358" s="161"/>
      <c r="D358" s="345" t="s">
        <v>118</v>
      </c>
      <c r="E358" s="1277" t="str">
        <f>Translations!$B$273</f>
        <v>Относително към съответната стойност на БМ</v>
      </c>
      <c r="F358" s="1277"/>
      <c r="G358" s="1278"/>
      <c r="H358" s="476" t="str">
        <f>IF(I341="","",INDEX(EUconst_BMlistBMvalue,MATCH(I341,EUconst_BMlistNames,0)))</f>
        <v/>
      </c>
      <c r="I358" s="429" t="str">
        <f t="shared" ref="I358" si="341">IF($I341="","",IF($H358="",Euconst_NA,IF(IFERROR($AC341&lt;=Z344,FALSE),EUconst_Cessation,IF(ISBLANK(I349),"",(I349/$H358)))))</f>
        <v/>
      </c>
      <c r="J358" s="381" t="str">
        <f t="shared" ref="J358" si="342">IF($I341="","",IF($H358="",Euconst_NA,IF(IFERROR($AC341&lt;=AA344,FALSE),EUconst_Cessation,IF(ISBLANK(J349),"",(J349/$H358)))))</f>
        <v/>
      </c>
      <c r="K358" s="381" t="str">
        <f t="shared" ref="K358" si="343">IF($I341="","",IF($H358="",Euconst_NA,IF(IFERROR($AC341&lt;=AB344,FALSE),EUconst_Cessation,IF(ISBLANK(K349),"",(K349/$H358)))))</f>
        <v/>
      </c>
      <c r="L358" s="381" t="str">
        <f t="shared" ref="L358" si="344">IF($I341="","",IF($H358="",Euconst_NA,IF(IFERROR($AC341&lt;=AC344,FALSE),EUconst_Cessation,IF(ISBLANK(L349),"",(L349/$H358)))))</f>
        <v/>
      </c>
      <c r="M358" s="381" t="str">
        <f t="shared" ref="M358" si="345">IF($I341="","",IF($H358="",Euconst_NA,IF(IFERROR($AC341&lt;=AD344,FALSE),EUconst_Cessation,IF(ISBLANK(M349),"",(M349/$H358)))))</f>
        <v/>
      </c>
      <c r="N358" s="381" t="str">
        <f t="shared" ref="N358" si="346">IF($I341="","",IF($H358="",Euconst_NA,IF(IFERROR($AC341&lt;=AE344,FALSE),EUconst_Cessation,IF(ISBLANK(N349),"",(N349/$H358)))))</f>
        <v/>
      </c>
      <c r="P358" s="312" t="str">
        <f>EUconst_SubRelToBM&amp;I341</f>
        <v>RelBM_</v>
      </c>
      <c r="Q358" s="134"/>
      <c r="R358" s="134"/>
      <c r="S358" s="268"/>
    </row>
    <row r="359" spans="1:19" ht="5.0999999999999996" customHeight="1" x14ac:dyDescent="0.2">
      <c r="A359" s="19"/>
      <c r="B359" s="165"/>
      <c r="C359" s="161"/>
      <c r="D359" s="20"/>
      <c r="E359" s="267"/>
      <c r="F359" s="267"/>
      <c r="G359" s="267"/>
      <c r="H359" s="303"/>
      <c r="I359" s="477"/>
      <c r="J359" s="477"/>
      <c r="K359" s="478"/>
      <c r="L359" s="477"/>
      <c r="M359" s="477"/>
      <c r="N359" s="479"/>
      <c r="P359" s="276"/>
      <c r="Q359" s="134"/>
      <c r="R359" s="134"/>
      <c r="S359" s="268"/>
    </row>
    <row r="360" spans="1:19" ht="12.75" customHeight="1" x14ac:dyDescent="0.2">
      <c r="C360" s="161"/>
      <c r="D360" s="360" t="s">
        <v>688</v>
      </c>
      <c r="E360" s="18" t="str">
        <f>Translations!$B$274</f>
        <v>Разпределение на намалението на специфичните емисии по мерки и инвестиции</v>
      </c>
      <c r="F360" s="285"/>
      <c r="G360" s="283"/>
      <c r="H360" s="472"/>
      <c r="N360" s="162"/>
      <c r="P360" s="134"/>
      <c r="Q360" s="134"/>
      <c r="R360" s="134"/>
      <c r="S360" s="268"/>
    </row>
    <row r="361" spans="1:19" ht="12.75" customHeight="1" x14ac:dyDescent="0.2">
      <c r="C361" s="161"/>
      <c r="D361" s="360"/>
      <c r="E361" s="1242" t="str">
        <f>Translations!$B$275</f>
        <v>Моля, изберете от падащия списък всяка мярка, която оказва въздействие върху целите, посочени по-горе за тази подинсталация.</v>
      </c>
      <c r="F361" s="1242"/>
      <c r="G361" s="1242"/>
      <c r="H361" s="1242"/>
      <c r="I361" s="1242"/>
      <c r="J361" s="1242"/>
      <c r="K361" s="1242"/>
      <c r="L361" s="1242"/>
      <c r="M361" s="1242"/>
      <c r="N361" s="1243"/>
      <c r="P361" s="134"/>
      <c r="Q361" s="134"/>
      <c r="R361" s="134"/>
      <c r="S361" s="268"/>
    </row>
    <row r="362" spans="1:19" ht="25.5" customHeight="1" x14ac:dyDescent="0.2">
      <c r="C362" s="161"/>
      <c r="D362" s="20"/>
      <c r="E36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362" s="1242"/>
      <c r="G362" s="1242"/>
      <c r="H362" s="1242"/>
      <c r="I362" s="1242"/>
      <c r="J362" s="1242"/>
      <c r="K362" s="1242"/>
      <c r="L362" s="1242"/>
      <c r="M362" s="1242"/>
      <c r="N362" s="1243"/>
      <c r="P362" s="351"/>
      <c r="Q362" s="134"/>
      <c r="R362" s="134"/>
      <c r="S362" s="268"/>
    </row>
    <row r="363" spans="1:19" ht="25.5" customHeight="1" x14ac:dyDescent="0.2">
      <c r="C363" s="161"/>
      <c r="D363" s="20"/>
      <c r="E36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363" s="1242"/>
      <c r="G363" s="1242"/>
      <c r="H363" s="1242"/>
      <c r="I363" s="1242"/>
      <c r="J363" s="1242"/>
      <c r="K363" s="1242"/>
      <c r="L363" s="1242"/>
      <c r="M363" s="1242"/>
      <c r="N363" s="1243"/>
      <c r="P363" s="351"/>
      <c r="Q363" s="134"/>
      <c r="R363" s="134"/>
      <c r="S363" s="268"/>
    </row>
    <row r="364" spans="1:19" ht="25.5" customHeight="1" x14ac:dyDescent="0.2">
      <c r="C364" s="161"/>
      <c r="D364" s="20"/>
      <c r="E36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364" s="1242"/>
      <c r="G364" s="1242"/>
      <c r="H364" s="1242"/>
      <c r="I364" s="1242"/>
      <c r="J364" s="1242"/>
      <c r="K364" s="1242"/>
      <c r="L364" s="1242"/>
      <c r="M364" s="1242"/>
      <c r="N364" s="1243"/>
      <c r="P364" s="134"/>
      <c r="Q364" s="134"/>
      <c r="R364" s="134"/>
      <c r="S364" s="268"/>
    </row>
    <row r="365" spans="1:19" ht="12.75" customHeight="1" x14ac:dyDescent="0.2">
      <c r="C365" s="161"/>
      <c r="D365" s="20"/>
      <c r="E365" s="1242" t="str">
        <f>Translations!$B$279</f>
        <v>Проверката за съгласуваност под v. ще доведе до съобщение за грешка в следните случаи:</v>
      </c>
      <c r="F365" s="1242"/>
      <c r="G365" s="1242"/>
      <c r="H365" s="1242"/>
      <c r="I365" s="1242"/>
      <c r="J365" s="1242"/>
      <c r="K365" s="1242"/>
      <c r="L365" s="1242"/>
      <c r="M365" s="1242"/>
      <c r="N365" s="1243"/>
      <c r="P365" s="134"/>
      <c r="Q365" s="134"/>
      <c r="R365" s="134"/>
      <c r="S365" s="268"/>
    </row>
    <row r="366" spans="1:19" ht="12.75" customHeight="1" x14ac:dyDescent="0.2">
      <c r="C366" s="161"/>
      <c r="D366" s="20"/>
      <c r="E366" s="514" t="s">
        <v>747</v>
      </c>
      <c r="F366" s="1242" t="str">
        <f>Translations!$B$280</f>
        <v>не се определят цели преди прекратяване или се определят цели след прекратяване;</v>
      </c>
      <c r="G366" s="1242"/>
      <c r="H366" s="1242"/>
      <c r="I366" s="1242"/>
      <c r="J366" s="1242"/>
      <c r="K366" s="1242"/>
      <c r="L366" s="1242"/>
      <c r="M366" s="1242"/>
      <c r="N366" s="1243"/>
      <c r="O366" s="739"/>
      <c r="P366" s="134"/>
      <c r="Q366" s="134"/>
      <c r="R366" s="134"/>
      <c r="S366" s="268"/>
    </row>
    <row r="367" spans="1:19" ht="12.75" customHeight="1" x14ac:dyDescent="0.2">
      <c r="C367" s="161"/>
      <c r="D367" s="20"/>
      <c r="E367" s="514" t="s">
        <v>747</v>
      </c>
      <c r="F36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367" s="1242"/>
      <c r="H367" s="1242"/>
      <c r="I367" s="1242"/>
      <c r="J367" s="1242"/>
      <c r="K367" s="1242"/>
      <c r="L367" s="1242"/>
      <c r="M367" s="1242"/>
      <c r="N367" s="1243"/>
      <c r="O367" s="739"/>
      <c r="P367" s="134"/>
      <c r="Q367" s="134"/>
      <c r="R367" s="134"/>
      <c r="S367" s="268"/>
    </row>
    <row r="368" spans="1:19" ht="12.75" customHeight="1" x14ac:dyDescent="0.2">
      <c r="C368" s="161"/>
      <c r="D368" s="20"/>
      <c r="E368" s="514" t="s">
        <v>747</v>
      </c>
      <c r="F368" s="1242" t="str">
        <f>Translations!$B$282</f>
        <v>въздействията не достигат 100%.</v>
      </c>
      <c r="G368" s="1242"/>
      <c r="H368" s="1242"/>
      <c r="I368" s="1242"/>
      <c r="J368" s="1242"/>
      <c r="K368" s="1242"/>
      <c r="L368" s="1242"/>
      <c r="M368" s="1242"/>
      <c r="N368" s="1243"/>
      <c r="O368" s="739"/>
      <c r="P368" s="134"/>
      <c r="Q368" s="134"/>
      <c r="R368" s="134"/>
      <c r="S368" s="268"/>
    </row>
    <row r="369" spans="1:31" ht="5.0999999999999996" customHeight="1" x14ac:dyDescent="0.2">
      <c r="C369" s="161"/>
      <c r="D369" s="1005"/>
      <c r="E369" s="1005"/>
      <c r="F369" s="1005"/>
      <c r="G369" s="1005"/>
      <c r="H369" s="1005"/>
      <c r="I369" s="1005"/>
      <c r="J369" s="1005"/>
      <c r="K369" s="1005"/>
      <c r="L369" s="1005"/>
      <c r="M369" s="1005"/>
      <c r="N369" s="1219"/>
    </row>
    <row r="370" spans="1:31" ht="25.5" customHeight="1" x14ac:dyDescent="0.2">
      <c r="C370" s="161"/>
      <c r="D370" s="736"/>
      <c r="E370" s="736"/>
      <c r="F370" s="736"/>
      <c r="G370" s="736"/>
      <c r="H370" s="746" t="str">
        <f>Translations!$B$271</f>
        <v>Референтна стойност</v>
      </c>
      <c r="I370" s="749">
        <f t="shared" ref="I370" si="347">INDEX(EUconst_EndOfPeriods,Z344)</f>
        <v>2025</v>
      </c>
      <c r="J370" s="750">
        <f t="shared" ref="J370" si="348">INDEX(EUconst_EndOfPeriods,AA344)</f>
        <v>2030</v>
      </c>
      <c r="K370" s="750">
        <f t="shared" ref="K370" si="349">INDEX(EUconst_EndOfPeriods,AB344)</f>
        <v>2035</v>
      </c>
      <c r="L370" s="750">
        <f t="shared" ref="L370" si="350">INDEX(EUconst_EndOfPeriods,AC344)</f>
        <v>2040</v>
      </c>
      <c r="M370" s="750">
        <f t="shared" ref="M370" si="351">INDEX(EUconst_EndOfPeriods,AD344)</f>
        <v>2045</v>
      </c>
      <c r="N370" s="750">
        <f t="shared" ref="N370" si="352">INDEX(EUconst_EndOfPeriods,AE344)</f>
        <v>2050</v>
      </c>
    </row>
    <row r="371" spans="1:31" ht="12.75" customHeight="1" x14ac:dyDescent="0.2">
      <c r="C371" s="161"/>
      <c r="G371" s="736"/>
      <c r="H371" s="540" t="str">
        <f>H356</f>
        <v/>
      </c>
      <c r="I371" s="541" t="str">
        <f>H371</f>
        <v/>
      </c>
      <c r="J371" s="539" t="str">
        <f t="shared" ref="J371" si="353">I371</f>
        <v/>
      </c>
      <c r="K371" s="539" t="str">
        <f t="shared" ref="K371" si="354">J371</f>
        <v/>
      </c>
      <c r="L371" s="539" t="str">
        <f t="shared" ref="L371" si="355">K371</f>
        <v/>
      </c>
      <c r="M371" s="539" t="str">
        <f t="shared" ref="M371" si="356">L371</f>
        <v/>
      </c>
      <c r="N371" s="539" t="str">
        <f t="shared" ref="N371" si="357">M371</f>
        <v/>
      </c>
      <c r="S371" s="268"/>
    </row>
    <row r="372" spans="1:31" ht="12.75" customHeight="1" x14ac:dyDescent="0.2">
      <c r="C372" s="161"/>
      <c r="D372" s="345" t="s">
        <v>117</v>
      </c>
      <c r="E372" s="1274" t="str">
        <f>Translations!$B$283</f>
        <v>Специфично намаление (целево спрямо базово)</v>
      </c>
      <c r="F372" s="1274"/>
      <c r="G372" s="1274"/>
      <c r="H372" s="361" t="str">
        <f>H357</f>
        <v/>
      </c>
      <c r="I372" s="480" t="str">
        <f t="shared" ref="I372" si="358">IF(IFERROR($AC341&lt;=Z344,FALSE),EUconst_Cessation,IF(ISBLANK(I349),"",IF(OR($H372=0,$H372=""),Euconst_NA,(-($H372-I349)))))</f>
        <v/>
      </c>
      <c r="J372" s="481" t="str">
        <f t="shared" ref="J372" si="359">IF(IFERROR($AC341&lt;=AA344,FALSE),EUconst_Cessation,IF(ISBLANK(J349),"",IF(OR($H372=0,$H372=""),Euconst_NA,(-($H372-J349)))))</f>
        <v/>
      </c>
      <c r="K372" s="481" t="str">
        <f t="shared" ref="K372" si="360">IF(IFERROR($AC341&lt;=AB344,FALSE),EUconst_Cessation,IF(ISBLANK(K349),"",IF(OR($H372=0,$H372=""),Euconst_NA,(-($H372-K349)))))</f>
        <v/>
      </c>
      <c r="L372" s="481" t="str">
        <f t="shared" ref="L372" si="361">IF(IFERROR($AC341&lt;=AC344,FALSE),EUconst_Cessation,IF(ISBLANK(L349),"",IF(OR($H372=0,$H372=""),Euconst_NA,(-($H372-L349)))))</f>
        <v/>
      </c>
      <c r="M372" s="481" t="str">
        <f t="shared" ref="M372" si="362">IF(IFERROR($AC341&lt;=AD344,FALSE),EUconst_Cessation,IF(ISBLANK(M349),"",IF(OR($H372=0,$H372=""),Euconst_NA,(-($H372-M349)))))</f>
        <v/>
      </c>
      <c r="N372" s="481" t="str">
        <f t="shared" ref="N372" si="363">IF(IFERROR($AC341&lt;=AE344,FALSE),EUconst_Cessation,IF(ISBLANK(N349),"",IF(OR($H372=0,$H372=""),Euconst_NA,(-($H372-N349)))))</f>
        <v/>
      </c>
      <c r="P372" s="175" t="str">
        <f>EUconst_SubAbsoluteReduction&amp;I341</f>
        <v>AbsRed_</v>
      </c>
      <c r="S372" s="268"/>
    </row>
    <row r="373" spans="1:31" ht="5.0999999999999996" customHeight="1" x14ac:dyDescent="0.2">
      <c r="C373" s="161"/>
      <c r="D373" s="1005"/>
      <c r="E373" s="1005"/>
      <c r="F373" s="1005"/>
      <c r="G373" s="1005"/>
      <c r="H373" s="1005"/>
      <c r="I373" s="1005"/>
      <c r="J373" s="1005"/>
      <c r="K373" s="1005"/>
      <c r="L373" s="1005"/>
      <c r="M373" s="1005"/>
      <c r="N373" s="1219"/>
    </row>
    <row r="374" spans="1:31" ht="12.75" customHeight="1" x14ac:dyDescent="0.2">
      <c r="C374" s="161"/>
      <c r="D374" s="345" t="s">
        <v>118</v>
      </c>
      <c r="E374" s="1112" t="str">
        <f>Translations!$B$199</f>
        <v>Мярка</v>
      </c>
      <c r="F374" s="1114"/>
      <c r="G374" s="1112" t="str">
        <f>Translations!$B$229</f>
        <v>Инвестиции</v>
      </c>
      <c r="H374" s="1285"/>
      <c r="I374" s="424">
        <f t="shared" ref="I374" si="364">INDEX(EUconst_EndOfPeriods,Z344)</f>
        <v>2025</v>
      </c>
      <c r="J374" s="302">
        <f t="shared" ref="J374" si="365">INDEX(EUconst_EndOfPeriods,AA344)</f>
        <v>2030</v>
      </c>
      <c r="K374" s="302">
        <f t="shared" ref="K374" si="366">INDEX(EUconst_EndOfPeriods,AB344)</f>
        <v>2035</v>
      </c>
      <c r="L374" s="302">
        <f t="shared" ref="L374" si="367">INDEX(EUconst_EndOfPeriods,AC344)</f>
        <v>2040</v>
      </c>
      <c r="M374" s="302">
        <f t="shared" ref="M374" si="368">INDEX(EUconst_EndOfPeriods,AD344)</f>
        <v>2045</v>
      </c>
      <c r="N374" s="302">
        <f t="shared" ref="N374" si="369">INDEX(EUconst_EndOfPeriods,AE344)</f>
        <v>2050</v>
      </c>
      <c r="Q374" s="134"/>
      <c r="R374" s="272"/>
      <c r="S374" s="268"/>
    </row>
    <row r="375" spans="1:31" ht="12.75" customHeight="1" x14ac:dyDescent="0.2">
      <c r="C375" s="161"/>
      <c r="D375" s="363" t="s">
        <v>664</v>
      </c>
      <c r="E375" s="1279" t="str">
        <f>Translations!$B$284</f>
        <v>ME1: Оптимизация на процесите за различни периоди от 2027 г. нататък</v>
      </c>
      <c r="F375" s="1280"/>
      <c r="G375" s="1288" t="str">
        <f>Translations!$B$285</f>
        <v>IN1, IN3</v>
      </c>
      <c r="H375" s="1289"/>
      <c r="I375" s="447"/>
      <c r="J375" s="448">
        <v>1</v>
      </c>
      <c r="K375" s="448">
        <v>1</v>
      </c>
      <c r="L375" s="448">
        <v>0.3</v>
      </c>
      <c r="M375" s="448">
        <v>0.2</v>
      </c>
      <c r="N375" s="448"/>
      <c r="R375" s="273"/>
      <c r="S375" s="268"/>
    </row>
    <row r="376" spans="1:31" ht="12.75" customHeight="1" x14ac:dyDescent="0.2">
      <c r="C376" s="161"/>
      <c r="D376" s="363" t="s">
        <v>693</v>
      </c>
      <c r="E376" s="1281" t="str">
        <f>Translations!$B$286</f>
        <v>ME2: Нова пещ</v>
      </c>
      <c r="F376" s="1282"/>
      <c r="G376" s="1281" t="str">
        <f>Translations!$B$287</f>
        <v>IN2: Нова пещ</v>
      </c>
      <c r="H376" s="1290"/>
      <c r="I376" s="449"/>
      <c r="J376" s="450"/>
      <c r="K376" s="450"/>
      <c r="L376" s="450">
        <v>0.7</v>
      </c>
      <c r="M376" s="450">
        <v>0.8</v>
      </c>
      <c r="N376" s="450">
        <v>1</v>
      </c>
      <c r="S376" s="400" t="s">
        <v>561</v>
      </c>
      <c r="T376" s="166" t="str">
        <f>Translations!$B$288</f>
        <v>Начален период за мярката</v>
      </c>
      <c r="V376" s="166" t="s">
        <v>736</v>
      </c>
      <c r="X376" s="166" t="s">
        <v>738</v>
      </c>
      <c r="Y376" s="166" t="s">
        <v>737</v>
      </c>
      <c r="Z376" s="400">
        <v>2025</v>
      </c>
      <c r="AA376" s="400">
        <v>2030</v>
      </c>
      <c r="AB376" s="400">
        <v>2035</v>
      </c>
      <c r="AC376" s="400">
        <v>2040</v>
      </c>
      <c r="AD376" s="400">
        <v>2045</v>
      </c>
      <c r="AE376" s="400">
        <v>2050</v>
      </c>
    </row>
    <row r="377" spans="1:31" ht="12.75" customHeight="1" x14ac:dyDescent="0.2">
      <c r="A377" s="19"/>
      <c r="C377" s="161"/>
      <c r="D377" s="344">
        <v>1</v>
      </c>
      <c r="E377" s="1286"/>
      <c r="F377" s="1287"/>
      <c r="G377" s="1283"/>
      <c r="H377" s="1284"/>
      <c r="I377" s="425"/>
      <c r="J377" s="338"/>
      <c r="K377" s="338"/>
      <c r="L377" s="339"/>
      <c r="M377" s="338"/>
      <c r="N377" s="338"/>
      <c r="P377" s="288" t="str">
        <f>EUconst_SubMeasureImpact&amp;I341&amp;"_"&amp;D377</f>
        <v>SubMeasImp__1</v>
      </c>
      <c r="S377" s="419" t="str">
        <f ca="1">IFERROR(INDEX(E_MeasuresInvestMilestones!$S$22:$S$31,MATCH($E377,CNTR_ListExistMeasures,0)),"")</f>
        <v/>
      </c>
      <c r="T377" s="419" t="str">
        <f ca="1">IF(S377="","",MATCH(INDEX(E_MeasuresInvestMilestones!$E$22:$E$31,MATCH($S377,E_MeasuresInvestMilestones!$Q$22:$Q$31,0)),EUconst_Periods,0))</f>
        <v/>
      </c>
      <c r="V377" s="175" t="str">
        <f>I341</f>
        <v/>
      </c>
      <c r="X377" s="175" t="b">
        <f>AND(I341&lt;&gt;"",$E377="")</f>
        <v>0</v>
      </c>
      <c r="Z377" s="175" t="b">
        <f>IF(OR(AND(CNTR_ExistSubInstEntries,$E377=""),INDEX($AC:$AC,MATCH(EUconst_CessationRow&amp;$V377,$AA:$AA,0))&lt;=COLUMNS($Z376:Z376),SUMIFS(I:I,$P:$P,EUconst_SubAbsoluteReduction&amp;$V377)=0),
TRUE,
AND(CNTR_ExistSubInstEntries,$T377&gt;COLUMNS($Z376:Z376)) )</f>
        <v>1</v>
      </c>
      <c r="AA377" s="175" t="b">
        <f>IF(OR(AND(CNTR_ExistSubInstEntries,$E377=""),INDEX($AC:$AC,MATCH(EUconst_CessationRow&amp;$V377,$AA:$AA,0))&lt;=COLUMNS($Z376:AA376),SUMIFS(J:J,$P:$P,EUconst_SubAbsoluteReduction&amp;$V377)=0),
TRUE,
AND(CNTR_ExistSubInstEntries,$T377&gt;COLUMNS($Z376:AA376)) )</f>
        <v>1</v>
      </c>
      <c r="AB377" s="175" t="b">
        <f>IF(OR(AND(CNTR_ExistSubInstEntries,$E377=""),INDEX($AC:$AC,MATCH(EUconst_CessationRow&amp;$V377,$AA:$AA,0))&lt;=COLUMNS($Z376:AB376),SUMIFS(K:K,$P:$P,EUconst_SubAbsoluteReduction&amp;$V377)=0),
TRUE,
AND(CNTR_ExistSubInstEntries,$T377&gt;COLUMNS($Z376:AB376)) )</f>
        <v>1</v>
      </c>
      <c r="AC377" s="175" t="b">
        <f>IF(OR(AND(CNTR_ExistSubInstEntries,$E377=""),INDEX($AC:$AC,MATCH(EUconst_CessationRow&amp;$V377,$AA:$AA,0))&lt;=COLUMNS($Z376:AC376),SUMIFS(L:L,$P:$P,EUconst_SubAbsoluteReduction&amp;$V377)=0),
TRUE,
AND(CNTR_ExistSubInstEntries,$T377&gt;COLUMNS($Z376:AC376)) )</f>
        <v>1</v>
      </c>
      <c r="AD377" s="175" t="b">
        <f>IF(OR(AND(CNTR_ExistSubInstEntries,$E377=""),INDEX($AC:$AC,MATCH(EUconst_CessationRow&amp;$V377,$AA:$AA,0))&lt;=COLUMNS($Z376:AD376),SUMIFS(M:M,$P:$P,EUconst_SubAbsoluteReduction&amp;$V377)=0),
TRUE,
AND(CNTR_ExistSubInstEntries,$T377&gt;COLUMNS($Z376:AD376)) )</f>
        <v>1</v>
      </c>
      <c r="AE377" s="175" t="b">
        <f>IF(OR(AND(CNTR_ExistSubInstEntries,$E377=""),INDEX($AC:$AC,MATCH(EUconst_CessationRow&amp;$V377,$AA:$AA,0))&lt;=COLUMNS($Z376:AE376),SUMIFS(N:N,$P:$P,EUconst_SubAbsoluteReduction&amp;$V377)=0),
TRUE,
AND(CNTR_ExistSubInstEntries,$T377&gt;COLUMNS($Z376:AE376)) )</f>
        <v>1</v>
      </c>
    </row>
    <row r="378" spans="1:31" ht="12.75" customHeight="1" x14ac:dyDescent="0.2">
      <c r="A378" s="19"/>
      <c r="C378" s="161"/>
      <c r="D378" s="344">
        <v>2</v>
      </c>
      <c r="E378" s="1223"/>
      <c r="F378" s="1224"/>
      <c r="G378" s="1223"/>
      <c r="H378" s="1233"/>
      <c r="I378" s="426"/>
      <c r="J378" s="306"/>
      <c r="K378" s="306"/>
      <c r="L378" s="314"/>
      <c r="M378" s="306"/>
      <c r="N378" s="306"/>
      <c r="P378" s="288" t="str">
        <f>EUconst_SubMeasureImpact&amp;I341&amp;"_"&amp;D378</f>
        <v>SubMeasImp__2</v>
      </c>
      <c r="S378" s="419" t="str">
        <f ca="1">IFERROR(INDEX(E_MeasuresInvestMilestones!$S$22:$S$31,MATCH($E378,CNTR_ListExistMeasures,0)),"")</f>
        <v/>
      </c>
      <c r="T378" s="419" t="str">
        <f ca="1">IF(S378="","",MATCH(INDEX(E_MeasuresInvestMilestones!$E$22:$E$31,MATCH($S378,E_MeasuresInvestMilestones!$Q$22:$Q$31,0)),EUconst_Periods,0))</f>
        <v/>
      </c>
      <c r="V378" s="175" t="str">
        <f>V377</f>
        <v/>
      </c>
      <c r="X378" s="175" t="b">
        <f>AND(I341&lt;&gt;"",$E378="")</f>
        <v>0</v>
      </c>
      <c r="Z378" s="175" t="b">
        <f>IF(OR(AND(CNTR_ExistSubInstEntries,$E378=""),INDEX($AC:$AC,MATCH(EUconst_CessationRow&amp;$V378,$AA:$AA,0))&lt;=COLUMNS($Z377:Z377),SUMIFS(I:I,$P:$P,EUconst_SubAbsoluteReduction&amp;$V378)=0),
TRUE,
AND(CNTR_ExistSubInstEntries,$T378&gt;COLUMNS($Z377:Z377)) )</f>
        <v>1</v>
      </c>
      <c r="AA378" s="175" t="b">
        <f>IF(OR(AND(CNTR_ExistSubInstEntries,$E378=""),INDEX($AC:$AC,MATCH(EUconst_CessationRow&amp;$V378,$AA:$AA,0))&lt;=COLUMNS($Z377:AA377),SUMIFS(J:J,$P:$P,EUconst_SubAbsoluteReduction&amp;$V378)=0),
TRUE,
AND(CNTR_ExistSubInstEntries,$T378&gt;COLUMNS($Z377:AA377)) )</f>
        <v>1</v>
      </c>
      <c r="AB378" s="175" t="b">
        <f>IF(OR(AND(CNTR_ExistSubInstEntries,$E378=""),INDEX($AC:$AC,MATCH(EUconst_CessationRow&amp;$V378,$AA:$AA,0))&lt;=COLUMNS($Z377:AB377),SUMIFS(K:K,$P:$P,EUconst_SubAbsoluteReduction&amp;$V378)=0),
TRUE,
AND(CNTR_ExistSubInstEntries,$T378&gt;COLUMNS($Z377:AB377)) )</f>
        <v>1</v>
      </c>
      <c r="AC378" s="175" t="b">
        <f>IF(OR(AND(CNTR_ExistSubInstEntries,$E378=""),INDEX($AC:$AC,MATCH(EUconst_CessationRow&amp;$V378,$AA:$AA,0))&lt;=COLUMNS($Z377:AC377),SUMIFS(L:L,$P:$P,EUconst_SubAbsoluteReduction&amp;$V378)=0),
TRUE,
AND(CNTR_ExistSubInstEntries,$T378&gt;COLUMNS($Z377:AC377)) )</f>
        <v>1</v>
      </c>
      <c r="AD378" s="175" t="b">
        <f>IF(OR(AND(CNTR_ExistSubInstEntries,$E378=""),INDEX($AC:$AC,MATCH(EUconst_CessationRow&amp;$V378,$AA:$AA,0))&lt;=COLUMNS($Z377:AD377),SUMIFS(M:M,$P:$P,EUconst_SubAbsoluteReduction&amp;$V378)=0),
TRUE,
AND(CNTR_ExistSubInstEntries,$T378&gt;COLUMNS($Z377:AD377)) )</f>
        <v>1</v>
      </c>
      <c r="AE378" s="175" t="b">
        <f>IF(OR(AND(CNTR_ExistSubInstEntries,$E378=""),INDEX($AC:$AC,MATCH(EUconst_CessationRow&amp;$V378,$AA:$AA,0))&lt;=COLUMNS($Z377:AE377),SUMIFS(N:N,$P:$P,EUconst_SubAbsoluteReduction&amp;$V378)=0),
TRUE,
AND(CNTR_ExistSubInstEntries,$T378&gt;COLUMNS($Z377:AE377)) )</f>
        <v>1</v>
      </c>
    </row>
    <row r="379" spans="1:31" ht="12.75" customHeight="1" x14ac:dyDescent="0.2">
      <c r="A379" s="19"/>
      <c r="C379" s="161"/>
      <c r="D379" s="344">
        <v>3</v>
      </c>
      <c r="E379" s="1223"/>
      <c r="F379" s="1224"/>
      <c r="G379" s="1223"/>
      <c r="H379" s="1233"/>
      <c r="I379" s="426"/>
      <c r="J379" s="306"/>
      <c r="K379" s="306"/>
      <c r="L379" s="314"/>
      <c r="M379" s="306"/>
      <c r="N379" s="306"/>
      <c r="P379" s="288" t="str">
        <f>EUconst_SubMeasureImpact&amp;I341&amp;"_"&amp;D379</f>
        <v>SubMeasImp__3</v>
      </c>
      <c r="S379" s="419" t="str">
        <f ca="1">IFERROR(INDEX(E_MeasuresInvestMilestones!$S$22:$S$31,MATCH($E379,CNTR_ListExistMeasures,0)),"")</f>
        <v/>
      </c>
      <c r="T379" s="419" t="str">
        <f ca="1">IF(S379="","",MATCH(INDEX(E_MeasuresInvestMilestones!$E$22:$E$31,MATCH($S379,E_MeasuresInvestMilestones!$Q$22:$Q$31,0)),EUconst_Periods,0))</f>
        <v/>
      </c>
      <c r="V379" s="175" t="str">
        <f t="shared" ref="V379:V386" si="370">V378</f>
        <v/>
      </c>
      <c r="X379" s="175" t="b">
        <f>AND(I341&lt;&gt;"",$E379="")</f>
        <v>0</v>
      </c>
      <c r="Z379" s="175" t="b">
        <f>IF(OR(AND(CNTR_ExistSubInstEntries,$E379=""),INDEX($AC:$AC,MATCH(EUconst_CessationRow&amp;$V379,$AA:$AA,0))&lt;=COLUMNS($Z378:Z378),SUMIFS(I:I,$P:$P,EUconst_SubAbsoluteReduction&amp;$V379)=0),
TRUE,
AND(CNTR_ExistSubInstEntries,$T379&gt;COLUMNS($Z378:Z378)) )</f>
        <v>1</v>
      </c>
      <c r="AA379" s="175" t="b">
        <f>IF(OR(AND(CNTR_ExistSubInstEntries,$E379=""),INDEX($AC:$AC,MATCH(EUconst_CessationRow&amp;$V379,$AA:$AA,0))&lt;=COLUMNS($Z378:AA378),SUMIFS(J:J,$P:$P,EUconst_SubAbsoluteReduction&amp;$V379)=0),
TRUE,
AND(CNTR_ExistSubInstEntries,$T379&gt;COLUMNS($Z378:AA378)) )</f>
        <v>1</v>
      </c>
      <c r="AB379" s="175" t="b">
        <f>IF(OR(AND(CNTR_ExistSubInstEntries,$E379=""),INDEX($AC:$AC,MATCH(EUconst_CessationRow&amp;$V379,$AA:$AA,0))&lt;=COLUMNS($Z378:AB378),SUMIFS(K:K,$P:$P,EUconst_SubAbsoluteReduction&amp;$V379)=0),
TRUE,
AND(CNTR_ExistSubInstEntries,$T379&gt;COLUMNS($Z378:AB378)) )</f>
        <v>1</v>
      </c>
      <c r="AC379" s="175" t="b">
        <f>IF(OR(AND(CNTR_ExistSubInstEntries,$E379=""),INDEX($AC:$AC,MATCH(EUconst_CessationRow&amp;$V379,$AA:$AA,0))&lt;=COLUMNS($Z378:AC378),SUMIFS(L:L,$P:$P,EUconst_SubAbsoluteReduction&amp;$V379)=0),
TRUE,
AND(CNTR_ExistSubInstEntries,$T379&gt;COLUMNS($Z378:AC378)) )</f>
        <v>1</v>
      </c>
      <c r="AD379" s="175" t="b">
        <f>IF(OR(AND(CNTR_ExistSubInstEntries,$E379=""),INDEX($AC:$AC,MATCH(EUconst_CessationRow&amp;$V379,$AA:$AA,0))&lt;=COLUMNS($Z378:AD378),SUMIFS(M:M,$P:$P,EUconst_SubAbsoluteReduction&amp;$V379)=0),
TRUE,
AND(CNTR_ExistSubInstEntries,$T379&gt;COLUMNS($Z378:AD378)) )</f>
        <v>1</v>
      </c>
      <c r="AE379" s="175" t="b">
        <f>IF(OR(AND(CNTR_ExistSubInstEntries,$E379=""),INDEX($AC:$AC,MATCH(EUconst_CessationRow&amp;$V379,$AA:$AA,0))&lt;=COLUMNS($Z378:AE378),SUMIFS(N:N,$P:$P,EUconst_SubAbsoluteReduction&amp;$V379)=0),
TRUE,
AND(CNTR_ExistSubInstEntries,$T379&gt;COLUMNS($Z378:AE378)) )</f>
        <v>1</v>
      </c>
    </row>
    <row r="380" spans="1:31" ht="12.75" customHeight="1" x14ac:dyDescent="0.2">
      <c r="A380" s="19"/>
      <c r="C380" s="161"/>
      <c r="D380" s="344">
        <v>4</v>
      </c>
      <c r="E380" s="1223"/>
      <c r="F380" s="1224"/>
      <c r="G380" s="1223"/>
      <c r="H380" s="1233"/>
      <c r="I380" s="426"/>
      <c r="J380" s="306"/>
      <c r="K380" s="306"/>
      <c r="L380" s="314"/>
      <c r="M380" s="306"/>
      <c r="N380" s="306"/>
      <c r="P380" s="288" t="str">
        <f>EUconst_SubMeasureImpact&amp;I341&amp;"_"&amp;D380</f>
        <v>SubMeasImp__4</v>
      </c>
      <c r="S380" s="419" t="str">
        <f ca="1">IFERROR(INDEX(E_MeasuresInvestMilestones!$S$22:$S$31,MATCH($E380,CNTR_ListExistMeasures,0)),"")</f>
        <v/>
      </c>
      <c r="T380" s="419" t="str">
        <f ca="1">IF(S380="","",MATCH(INDEX(E_MeasuresInvestMilestones!$E$22:$E$31,MATCH($S380,E_MeasuresInvestMilestones!$Q$22:$Q$31,0)),EUconst_Periods,0))</f>
        <v/>
      </c>
      <c r="V380" s="175" t="str">
        <f t="shared" si="370"/>
        <v/>
      </c>
      <c r="X380" s="175" t="b">
        <f>AND(I341&lt;&gt;"",$E380="")</f>
        <v>0</v>
      </c>
      <c r="Z380" s="175" t="b">
        <f>IF(OR(AND(CNTR_ExistSubInstEntries,$E380=""),INDEX($AC:$AC,MATCH(EUconst_CessationRow&amp;$V380,$AA:$AA,0))&lt;=COLUMNS($Z379:Z379),SUMIFS(I:I,$P:$P,EUconst_SubAbsoluteReduction&amp;$V380)=0),
TRUE,
AND(CNTR_ExistSubInstEntries,$T380&gt;COLUMNS($Z379:Z379)) )</f>
        <v>1</v>
      </c>
      <c r="AA380" s="175" t="b">
        <f>IF(OR(AND(CNTR_ExistSubInstEntries,$E380=""),INDEX($AC:$AC,MATCH(EUconst_CessationRow&amp;$V380,$AA:$AA,0))&lt;=COLUMNS($Z379:AA379),SUMIFS(J:J,$P:$P,EUconst_SubAbsoluteReduction&amp;$V380)=0),
TRUE,
AND(CNTR_ExistSubInstEntries,$T380&gt;COLUMNS($Z379:AA379)) )</f>
        <v>1</v>
      </c>
      <c r="AB380" s="175" t="b">
        <f>IF(OR(AND(CNTR_ExistSubInstEntries,$E380=""),INDEX($AC:$AC,MATCH(EUconst_CessationRow&amp;$V380,$AA:$AA,0))&lt;=COLUMNS($Z379:AB379),SUMIFS(K:K,$P:$P,EUconst_SubAbsoluteReduction&amp;$V380)=0),
TRUE,
AND(CNTR_ExistSubInstEntries,$T380&gt;COLUMNS($Z379:AB379)) )</f>
        <v>1</v>
      </c>
      <c r="AC380" s="175" t="b">
        <f>IF(OR(AND(CNTR_ExistSubInstEntries,$E380=""),INDEX($AC:$AC,MATCH(EUconst_CessationRow&amp;$V380,$AA:$AA,0))&lt;=COLUMNS($Z379:AC379),SUMIFS(L:L,$P:$P,EUconst_SubAbsoluteReduction&amp;$V380)=0),
TRUE,
AND(CNTR_ExistSubInstEntries,$T380&gt;COLUMNS($Z379:AC379)) )</f>
        <v>1</v>
      </c>
      <c r="AD380" s="175" t="b">
        <f>IF(OR(AND(CNTR_ExistSubInstEntries,$E380=""),INDEX($AC:$AC,MATCH(EUconst_CessationRow&amp;$V380,$AA:$AA,0))&lt;=COLUMNS($Z379:AD379),SUMIFS(M:M,$P:$P,EUconst_SubAbsoluteReduction&amp;$V380)=0),
TRUE,
AND(CNTR_ExistSubInstEntries,$T380&gt;COLUMNS($Z379:AD379)) )</f>
        <v>1</v>
      </c>
      <c r="AE380" s="175" t="b">
        <f>IF(OR(AND(CNTR_ExistSubInstEntries,$E380=""),INDEX($AC:$AC,MATCH(EUconst_CessationRow&amp;$V380,$AA:$AA,0))&lt;=COLUMNS($Z379:AE379),SUMIFS(N:N,$P:$P,EUconst_SubAbsoluteReduction&amp;$V380)=0),
TRUE,
AND(CNTR_ExistSubInstEntries,$T380&gt;COLUMNS($Z379:AE379)) )</f>
        <v>1</v>
      </c>
    </row>
    <row r="381" spans="1:31" ht="12.75" customHeight="1" x14ac:dyDescent="0.2">
      <c r="A381" s="19"/>
      <c r="C381" s="161"/>
      <c r="D381" s="344">
        <v>5</v>
      </c>
      <c r="E381" s="1223"/>
      <c r="F381" s="1224"/>
      <c r="G381" s="1223"/>
      <c r="H381" s="1233"/>
      <c r="I381" s="426"/>
      <c r="J381" s="306"/>
      <c r="K381" s="306"/>
      <c r="L381" s="314"/>
      <c r="M381" s="306"/>
      <c r="N381" s="306"/>
      <c r="P381" s="288" t="str">
        <f>EUconst_SubMeasureImpact&amp;I341&amp;"_"&amp;D381</f>
        <v>SubMeasImp__5</v>
      </c>
      <c r="S381" s="419" t="str">
        <f ca="1">IFERROR(INDEX(E_MeasuresInvestMilestones!$S$22:$S$31,MATCH($E381,CNTR_ListExistMeasures,0)),"")</f>
        <v/>
      </c>
      <c r="T381" s="419" t="str">
        <f ca="1">IF(S381="","",MATCH(INDEX(E_MeasuresInvestMilestones!$E$22:$E$31,MATCH($S381,E_MeasuresInvestMilestones!$Q$22:$Q$31,0)),EUconst_Periods,0))</f>
        <v/>
      </c>
      <c r="V381" s="175" t="str">
        <f t="shared" si="370"/>
        <v/>
      </c>
      <c r="X381" s="175" t="b">
        <f>AND(I341&lt;&gt;"",$E381="")</f>
        <v>0</v>
      </c>
      <c r="Z381" s="175" t="b">
        <f>IF(OR(AND(CNTR_ExistSubInstEntries,$E381=""),INDEX($AC:$AC,MATCH(EUconst_CessationRow&amp;$V381,$AA:$AA,0))&lt;=COLUMNS($Z380:Z380),SUMIFS(I:I,$P:$P,EUconst_SubAbsoluteReduction&amp;$V381)=0),
TRUE,
AND(CNTR_ExistSubInstEntries,$T381&gt;COLUMNS($Z380:Z380)) )</f>
        <v>1</v>
      </c>
      <c r="AA381" s="175" t="b">
        <f>IF(OR(AND(CNTR_ExistSubInstEntries,$E381=""),INDEX($AC:$AC,MATCH(EUconst_CessationRow&amp;$V381,$AA:$AA,0))&lt;=COLUMNS($Z380:AA380),SUMIFS(J:J,$P:$P,EUconst_SubAbsoluteReduction&amp;$V381)=0),
TRUE,
AND(CNTR_ExistSubInstEntries,$T381&gt;COLUMNS($Z380:AA380)) )</f>
        <v>1</v>
      </c>
      <c r="AB381" s="175" t="b">
        <f>IF(OR(AND(CNTR_ExistSubInstEntries,$E381=""),INDEX($AC:$AC,MATCH(EUconst_CessationRow&amp;$V381,$AA:$AA,0))&lt;=COLUMNS($Z380:AB380),SUMIFS(K:K,$P:$P,EUconst_SubAbsoluteReduction&amp;$V381)=0),
TRUE,
AND(CNTR_ExistSubInstEntries,$T381&gt;COLUMNS($Z380:AB380)) )</f>
        <v>1</v>
      </c>
      <c r="AC381" s="175" t="b">
        <f>IF(OR(AND(CNTR_ExistSubInstEntries,$E381=""),INDEX($AC:$AC,MATCH(EUconst_CessationRow&amp;$V381,$AA:$AA,0))&lt;=COLUMNS($Z380:AC380),SUMIFS(L:L,$P:$P,EUconst_SubAbsoluteReduction&amp;$V381)=0),
TRUE,
AND(CNTR_ExistSubInstEntries,$T381&gt;COLUMNS($Z380:AC380)) )</f>
        <v>1</v>
      </c>
      <c r="AD381" s="175" t="b">
        <f>IF(OR(AND(CNTR_ExistSubInstEntries,$E381=""),INDEX($AC:$AC,MATCH(EUconst_CessationRow&amp;$V381,$AA:$AA,0))&lt;=COLUMNS($Z380:AD380),SUMIFS(M:M,$P:$P,EUconst_SubAbsoluteReduction&amp;$V381)=0),
TRUE,
AND(CNTR_ExistSubInstEntries,$T381&gt;COLUMNS($Z380:AD380)) )</f>
        <v>1</v>
      </c>
      <c r="AE381" s="175" t="b">
        <f>IF(OR(AND(CNTR_ExistSubInstEntries,$E381=""),INDEX($AC:$AC,MATCH(EUconst_CessationRow&amp;$V381,$AA:$AA,0))&lt;=COLUMNS($Z380:AE380),SUMIFS(N:N,$P:$P,EUconst_SubAbsoluteReduction&amp;$V381)=0),
TRUE,
AND(CNTR_ExistSubInstEntries,$T381&gt;COLUMNS($Z380:AE380)) )</f>
        <v>1</v>
      </c>
    </row>
    <row r="382" spans="1:31" ht="12.75" customHeight="1" x14ac:dyDescent="0.2">
      <c r="A382" s="19"/>
      <c r="C382" s="161"/>
      <c r="D382" s="344">
        <v>6</v>
      </c>
      <c r="E382" s="1223"/>
      <c r="F382" s="1224"/>
      <c r="G382" s="1223"/>
      <c r="H382" s="1233"/>
      <c r="I382" s="426"/>
      <c r="J382" s="306"/>
      <c r="K382" s="306"/>
      <c r="L382" s="314"/>
      <c r="M382" s="306"/>
      <c r="N382" s="306"/>
      <c r="P382" s="288" t="str">
        <f>EUconst_SubMeasureImpact&amp;I341&amp;"_"&amp;D382</f>
        <v>SubMeasImp__6</v>
      </c>
      <c r="S382" s="419" t="str">
        <f ca="1">IFERROR(INDEX(E_MeasuresInvestMilestones!$S$22:$S$31,MATCH($E382,CNTR_ListExistMeasures,0)),"")</f>
        <v/>
      </c>
      <c r="T382" s="419" t="str">
        <f ca="1">IF(S382="","",MATCH(INDEX(E_MeasuresInvestMilestones!$E$22:$E$31,MATCH($S382,E_MeasuresInvestMilestones!$Q$22:$Q$31,0)),EUconst_Periods,0))</f>
        <v/>
      </c>
      <c r="V382" s="175" t="str">
        <f t="shared" si="370"/>
        <v/>
      </c>
      <c r="X382" s="175" t="b">
        <f>AND(I341&lt;&gt;"",$E382="")</f>
        <v>0</v>
      </c>
      <c r="Z382" s="175" t="b">
        <f>IF(OR(AND(CNTR_ExistSubInstEntries,$E382=""),INDEX($AC:$AC,MATCH(EUconst_CessationRow&amp;$V382,$AA:$AA,0))&lt;=COLUMNS($Z381:Z381),SUMIFS(I:I,$P:$P,EUconst_SubAbsoluteReduction&amp;$V382)=0),
TRUE,
AND(CNTR_ExistSubInstEntries,$T382&gt;COLUMNS($Z381:Z381)) )</f>
        <v>1</v>
      </c>
      <c r="AA382" s="175" t="b">
        <f>IF(OR(AND(CNTR_ExistSubInstEntries,$E382=""),INDEX($AC:$AC,MATCH(EUconst_CessationRow&amp;$V382,$AA:$AA,0))&lt;=COLUMNS($Z381:AA381),SUMIFS(J:J,$P:$P,EUconst_SubAbsoluteReduction&amp;$V382)=0),
TRUE,
AND(CNTR_ExistSubInstEntries,$T382&gt;COLUMNS($Z381:AA381)) )</f>
        <v>1</v>
      </c>
      <c r="AB382" s="175" t="b">
        <f>IF(OR(AND(CNTR_ExistSubInstEntries,$E382=""),INDEX($AC:$AC,MATCH(EUconst_CessationRow&amp;$V382,$AA:$AA,0))&lt;=COLUMNS($Z381:AB381),SUMIFS(K:K,$P:$P,EUconst_SubAbsoluteReduction&amp;$V382)=0),
TRUE,
AND(CNTR_ExistSubInstEntries,$T382&gt;COLUMNS($Z381:AB381)) )</f>
        <v>1</v>
      </c>
      <c r="AC382" s="175" t="b">
        <f>IF(OR(AND(CNTR_ExistSubInstEntries,$E382=""),INDEX($AC:$AC,MATCH(EUconst_CessationRow&amp;$V382,$AA:$AA,0))&lt;=COLUMNS($Z381:AC381),SUMIFS(L:L,$P:$P,EUconst_SubAbsoluteReduction&amp;$V382)=0),
TRUE,
AND(CNTR_ExistSubInstEntries,$T382&gt;COLUMNS($Z381:AC381)) )</f>
        <v>1</v>
      </c>
      <c r="AD382" s="175" t="b">
        <f>IF(OR(AND(CNTR_ExistSubInstEntries,$E382=""),INDEX($AC:$AC,MATCH(EUconst_CessationRow&amp;$V382,$AA:$AA,0))&lt;=COLUMNS($Z381:AD381),SUMIFS(M:M,$P:$P,EUconst_SubAbsoluteReduction&amp;$V382)=0),
TRUE,
AND(CNTR_ExistSubInstEntries,$T382&gt;COLUMNS($Z381:AD381)) )</f>
        <v>1</v>
      </c>
      <c r="AE382" s="175" t="b">
        <f>IF(OR(AND(CNTR_ExistSubInstEntries,$E382=""),INDEX($AC:$AC,MATCH(EUconst_CessationRow&amp;$V382,$AA:$AA,0))&lt;=COLUMNS($Z381:AE381),SUMIFS(N:N,$P:$P,EUconst_SubAbsoluteReduction&amp;$V382)=0),
TRUE,
AND(CNTR_ExistSubInstEntries,$T382&gt;COLUMNS($Z381:AE381)) )</f>
        <v>1</v>
      </c>
    </row>
    <row r="383" spans="1:31" ht="12.75" customHeight="1" x14ac:dyDescent="0.2">
      <c r="A383" s="19"/>
      <c r="C383" s="193"/>
      <c r="D383" s="344">
        <v>7</v>
      </c>
      <c r="E383" s="1223"/>
      <c r="F383" s="1224"/>
      <c r="G383" s="1223"/>
      <c r="H383" s="1233"/>
      <c r="I383" s="426"/>
      <c r="J383" s="306"/>
      <c r="K383" s="306"/>
      <c r="L383" s="314"/>
      <c r="M383" s="306"/>
      <c r="N383" s="306"/>
      <c r="P383" s="288" t="str">
        <f>EUconst_SubMeasureImpact&amp;I341&amp;"_"&amp;D383</f>
        <v>SubMeasImp__7</v>
      </c>
      <c r="S383" s="419" t="str">
        <f ca="1">IFERROR(INDEX(E_MeasuresInvestMilestones!$S$22:$S$31,MATCH($E383,CNTR_ListExistMeasures,0)),"")</f>
        <v/>
      </c>
      <c r="T383" s="419" t="str">
        <f ca="1">IF(S383="","",MATCH(INDEX(E_MeasuresInvestMilestones!$E$22:$E$31,MATCH($S383,E_MeasuresInvestMilestones!$Q$22:$Q$31,0)),EUconst_Periods,0))</f>
        <v/>
      </c>
      <c r="V383" s="175" t="str">
        <f t="shared" si="370"/>
        <v/>
      </c>
      <c r="X383" s="175" t="b">
        <f>AND(I341&lt;&gt;"",$E383="")</f>
        <v>0</v>
      </c>
      <c r="Z383" s="175" t="b">
        <f>IF(OR(AND(CNTR_ExistSubInstEntries,$E383=""),INDEX($AC:$AC,MATCH(EUconst_CessationRow&amp;$V383,$AA:$AA,0))&lt;=COLUMNS($Z382:Z382),SUMIFS(I:I,$P:$P,EUconst_SubAbsoluteReduction&amp;$V383)=0),
TRUE,
AND(CNTR_ExistSubInstEntries,$T383&gt;COLUMNS($Z382:Z382)) )</f>
        <v>1</v>
      </c>
      <c r="AA383" s="175" t="b">
        <f>IF(OR(AND(CNTR_ExistSubInstEntries,$E383=""),INDEX($AC:$AC,MATCH(EUconst_CessationRow&amp;$V383,$AA:$AA,0))&lt;=COLUMNS($Z382:AA382),SUMIFS(J:J,$P:$P,EUconst_SubAbsoluteReduction&amp;$V383)=0),
TRUE,
AND(CNTR_ExistSubInstEntries,$T383&gt;COLUMNS($Z382:AA382)) )</f>
        <v>1</v>
      </c>
      <c r="AB383" s="175" t="b">
        <f>IF(OR(AND(CNTR_ExistSubInstEntries,$E383=""),INDEX($AC:$AC,MATCH(EUconst_CessationRow&amp;$V383,$AA:$AA,0))&lt;=COLUMNS($Z382:AB382),SUMIFS(K:K,$P:$P,EUconst_SubAbsoluteReduction&amp;$V383)=0),
TRUE,
AND(CNTR_ExistSubInstEntries,$T383&gt;COLUMNS($Z382:AB382)) )</f>
        <v>1</v>
      </c>
      <c r="AC383" s="175" t="b">
        <f>IF(OR(AND(CNTR_ExistSubInstEntries,$E383=""),INDEX($AC:$AC,MATCH(EUconst_CessationRow&amp;$V383,$AA:$AA,0))&lt;=COLUMNS($Z382:AC382),SUMIFS(L:L,$P:$P,EUconst_SubAbsoluteReduction&amp;$V383)=0),
TRUE,
AND(CNTR_ExistSubInstEntries,$T383&gt;COLUMNS($Z382:AC382)) )</f>
        <v>1</v>
      </c>
      <c r="AD383" s="175" t="b">
        <f>IF(OR(AND(CNTR_ExistSubInstEntries,$E383=""),INDEX($AC:$AC,MATCH(EUconst_CessationRow&amp;$V383,$AA:$AA,0))&lt;=COLUMNS($Z382:AD382),SUMIFS(M:M,$P:$P,EUconst_SubAbsoluteReduction&amp;$V383)=0),
TRUE,
AND(CNTR_ExistSubInstEntries,$T383&gt;COLUMNS($Z382:AD382)) )</f>
        <v>1</v>
      </c>
      <c r="AE383" s="175" t="b">
        <f>IF(OR(AND(CNTR_ExistSubInstEntries,$E383=""),INDEX($AC:$AC,MATCH(EUconst_CessationRow&amp;$V383,$AA:$AA,0))&lt;=COLUMNS($Z382:AE382),SUMIFS(N:N,$P:$P,EUconst_SubAbsoluteReduction&amp;$V383)=0),
TRUE,
AND(CNTR_ExistSubInstEntries,$T383&gt;COLUMNS($Z382:AE382)) )</f>
        <v>1</v>
      </c>
    </row>
    <row r="384" spans="1:31" ht="12.75" customHeight="1" x14ac:dyDescent="0.2">
      <c r="A384" s="19"/>
      <c r="C384" s="161"/>
      <c r="D384" s="344">
        <v>8</v>
      </c>
      <c r="E384" s="1223"/>
      <c r="F384" s="1224"/>
      <c r="G384" s="1223"/>
      <c r="H384" s="1233"/>
      <c r="I384" s="426"/>
      <c r="J384" s="306"/>
      <c r="K384" s="306"/>
      <c r="L384" s="314"/>
      <c r="M384" s="306"/>
      <c r="N384" s="306"/>
      <c r="P384" s="288" t="str">
        <f>EUconst_SubMeasureImpact&amp;I341&amp;"_"&amp;D384</f>
        <v>SubMeasImp__8</v>
      </c>
      <c r="S384" s="419" t="str">
        <f ca="1">IFERROR(INDEX(E_MeasuresInvestMilestones!$S$22:$S$31,MATCH($E384,CNTR_ListExistMeasures,0)),"")</f>
        <v/>
      </c>
      <c r="T384" s="419" t="str">
        <f ca="1">IF(S384="","",MATCH(INDEX(E_MeasuresInvestMilestones!$E$22:$E$31,MATCH($S384,E_MeasuresInvestMilestones!$Q$22:$Q$31,0)),EUconst_Periods,0))</f>
        <v/>
      </c>
      <c r="V384" s="175" t="str">
        <f t="shared" si="370"/>
        <v/>
      </c>
      <c r="X384" s="175" t="b">
        <f>AND(I341&lt;&gt;"",$E384="")</f>
        <v>0</v>
      </c>
      <c r="Z384" s="175" t="b">
        <f>IF(OR(AND(CNTR_ExistSubInstEntries,$E384=""),INDEX($AC:$AC,MATCH(EUconst_CessationRow&amp;$V384,$AA:$AA,0))&lt;=COLUMNS($Z383:Z383),SUMIFS(I:I,$P:$P,EUconst_SubAbsoluteReduction&amp;$V384)=0),
TRUE,
AND(CNTR_ExistSubInstEntries,$T384&gt;COLUMNS($Z383:Z383)) )</f>
        <v>1</v>
      </c>
      <c r="AA384" s="175" t="b">
        <f>IF(OR(AND(CNTR_ExistSubInstEntries,$E384=""),INDEX($AC:$AC,MATCH(EUconst_CessationRow&amp;$V384,$AA:$AA,0))&lt;=COLUMNS($Z383:AA383),SUMIFS(J:J,$P:$P,EUconst_SubAbsoluteReduction&amp;$V384)=0),
TRUE,
AND(CNTR_ExistSubInstEntries,$T384&gt;COLUMNS($Z383:AA383)) )</f>
        <v>1</v>
      </c>
      <c r="AB384" s="175" t="b">
        <f>IF(OR(AND(CNTR_ExistSubInstEntries,$E384=""),INDEX($AC:$AC,MATCH(EUconst_CessationRow&amp;$V384,$AA:$AA,0))&lt;=COLUMNS($Z383:AB383),SUMIFS(K:K,$P:$P,EUconst_SubAbsoluteReduction&amp;$V384)=0),
TRUE,
AND(CNTR_ExistSubInstEntries,$T384&gt;COLUMNS($Z383:AB383)) )</f>
        <v>1</v>
      </c>
      <c r="AC384" s="175" t="b">
        <f>IF(OR(AND(CNTR_ExistSubInstEntries,$E384=""),INDEX($AC:$AC,MATCH(EUconst_CessationRow&amp;$V384,$AA:$AA,0))&lt;=COLUMNS($Z383:AC383),SUMIFS(L:L,$P:$P,EUconst_SubAbsoluteReduction&amp;$V384)=0),
TRUE,
AND(CNTR_ExistSubInstEntries,$T384&gt;COLUMNS($Z383:AC383)) )</f>
        <v>1</v>
      </c>
      <c r="AD384" s="175" t="b">
        <f>IF(OR(AND(CNTR_ExistSubInstEntries,$E384=""),INDEX($AC:$AC,MATCH(EUconst_CessationRow&amp;$V384,$AA:$AA,0))&lt;=COLUMNS($Z383:AD383),SUMIFS(M:M,$P:$P,EUconst_SubAbsoluteReduction&amp;$V384)=0),
TRUE,
AND(CNTR_ExistSubInstEntries,$T384&gt;COLUMNS($Z383:AD383)) )</f>
        <v>1</v>
      </c>
      <c r="AE384" s="175" t="b">
        <f>IF(OR(AND(CNTR_ExistSubInstEntries,$E384=""),INDEX($AC:$AC,MATCH(EUconst_CessationRow&amp;$V384,$AA:$AA,0))&lt;=COLUMNS($Z383:AE383),SUMIFS(N:N,$P:$P,EUconst_SubAbsoluteReduction&amp;$V384)=0),
TRUE,
AND(CNTR_ExistSubInstEntries,$T384&gt;COLUMNS($Z383:AE383)) )</f>
        <v>1</v>
      </c>
    </row>
    <row r="385" spans="1:32" ht="12.75" customHeight="1" x14ac:dyDescent="0.2">
      <c r="A385" s="19"/>
      <c r="C385" s="161"/>
      <c r="D385" s="344">
        <v>9</v>
      </c>
      <c r="E385" s="1223"/>
      <c r="F385" s="1224"/>
      <c r="G385" s="1223"/>
      <c r="H385" s="1233"/>
      <c r="I385" s="426"/>
      <c r="J385" s="306"/>
      <c r="K385" s="306"/>
      <c r="L385" s="314"/>
      <c r="M385" s="306"/>
      <c r="N385" s="306"/>
      <c r="P385" s="288" t="str">
        <f>EUconst_SubMeasureImpact&amp;I341&amp;"_"&amp;D385</f>
        <v>SubMeasImp__9</v>
      </c>
      <c r="S385" s="419" t="str">
        <f ca="1">IFERROR(INDEX(E_MeasuresInvestMilestones!$S$22:$S$31,MATCH($E385,CNTR_ListExistMeasures,0)),"")</f>
        <v/>
      </c>
      <c r="T385" s="419" t="str">
        <f ca="1">IF(S385="","",MATCH(INDEX(E_MeasuresInvestMilestones!$E$22:$E$31,MATCH($S385,E_MeasuresInvestMilestones!$Q$22:$Q$31,0)),EUconst_Periods,0))</f>
        <v/>
      </c>
      <c r="V385" s="175" t="str">
        <f t="shared" si="370"/>
        <v/>
      </c>
      <c r="X385" s="175" t="b">
        <f>AND(I341&lt;&gt;"",$E385="")</f>
        <v>0</v>
      </c>
      <c r="Z385" s="175" t="b">
        <f>IF(OR(AND(CNTR_ExistSubInstEntries,$E385=""),INDEX($AC:$AC,MATCH(EUconst_CessationRow&amp;$V385,$AA:$AA,0))&lt;=COLUMNS($Z384:Z384),SUMIFS(I:I,$P:$P,EUconst_SubAbsoluteReduction&amp;$V385)=0),
TRUE,
AND(CNTR_ExistSubInstEntries,$T385&gt;COLUMNS($Z384:Z384)) )</f>
        <v>1</v>
      </c>
      <c r="AA385" s="175" t="b">
        <f>IF(OR(AND(CNTR_ExistSubInstEntries,$E385=""),INDEX($AC:$AC,MATCH(EUconst_CessationRow&amp;$V385,$AA:$AA,0))&lt;=COLUMNS($Z384:AA384),SUMIFS(J:J,$P:$P,EUconst_SubAbsoluteReduction&amp;$V385)=0),
TRUE,
AND(CNTR_ExistSubInstEntries,$T385&gt;COLUMNS($Z384:AA384)) )</f>
        <v>1</v>
      </c>
      <c r="AB385" s="175" t="b">
        <f>IF(OR(AND(CNTR_ExistSubInstEntries,$E385=""),INDEX($AC:$AC,MATCH(EUconst_CessationRow&amp;$V385,$AA:$AA,0))&lt;=COLUMNS($Z384:AB384),SUMIFS(K:K,$P:$P,EUconst_SubAbsoluteReduction&amp;$V385)=0),
TRUE,
AND(CNTR_ExistSubInstEntries,$T385&gt;COLUMNS($Z384:AB384)) )</f>
        <v>1</v>
      </c>
      <c r="AC385" s="175" t="b">
        <f>IF(OR(AND(CNTR_ExistSubInstEntries,$E385=""),INDEX($AC:$AC,MATCH(EUconst_CessationRow&amp;$V385,$AA:$AA,0))&lt;=COLUMNS($Z384:AC384),SUMIFS(L:L,$P:$P,EUconst_SubAbsoluteReduction&amp;$V385)=0),
TRUE,
AND(CNTR_ExistSubInstEntries,$T385&gt;COLUMNS($Z384:AC384)) )</f>
        <v>1</v>
      </c>
      <c r="AD385" s="175" t="b">
        <f>IF(OR(AND(CNTR_ExistSubInstEntries,$E385=""),INDEX($AC:$AC,MATCH(EUconst_CessationRow&amp;$V385,$AA:$AA,0))&lt;=COLUMNS($Z384:AD384),SUMIFS(M:M,$P:$P,EUconst_SubAbsoluteReduction&amp;$V385)=0),
TRUE,
AND(CNTR_ExistSubInstEntries,$T385&gt;COLUMNS($Z384:AD384)) )</f>
        <v>1</v>
      </c>
      <c r="AE385" s="175" t="b">
        <f>IF(OR(AND(CNTR_ExistSubInstEntries,$E385=""),INDEX($AC:$AC,MATCH(EUconst_CessationRow&amp;$V385,$AA:$AA,0))&lt;=COLUMNS($Z384:AE384),SUMIFS(N:N,$P:$P,EUconst_SubAbsoluteReduction&amp;$V385)=0),
TRUE,
AND(CNTR_ExistSubInstEntries,$T385&gt;COLUMNS($Z384:AE384)) )</f>
        <v>1</v>
      </c>
    </row>
    <row r="386" spans="1:32" ht="12.75" customHeight="1" x14ac:dyDescent="0.2">
      <c r="A386" s="19"/>
      <c r="C386" s="161"/>
      <c r="D386" s="344">
        <v>10</v>
      </c>
      <c r="E386" s="1229"/>
      <c r="F386" s="1230"/>
      <c r="G386" s="1229"/>
      <c r="H386" s="1234"/>
      <c r="I386" s="427"/>
      <c r="J386" s="307"/>
      <c r="K386" s="307"/>
      <c r="L386" s="315"/>
      <c r="M386" s="307"/>
      <c r="N386" s="307"/>
      <c r="P386" s="288" t="str">
        <f>EUconst_SubMeasureImpact&amp;I341&amp;"_"&amp;D386</f>
        <v>SubMeasImp__10</v>
      </c>
      <c r="S386" s="419" t="str">
        <f ca="1">IFERROR(INDEX(E_MeasuresInvestMilestones!$S$22:$S$31,MATCH($E386,CNTR_ListExistMeasures,0)),"")</f>
        <v/>
      </c>
      <c r="T386" s="419" t="str">
        <f ca="1">IF(S386="","",MATCH(INDEX(E_MeasuresInvestMilestones!$E$22:$E$31,MATCH($S386,E_MeasuresInvestMilestones!$Q$22:$Q$31,0)),EUconst_Periods,0))</f>
        <v/>
      </c>
      <c r="V386" s="175" t="str">
        <f t="shared" si="370"/>
        <v/>
      </c>
      <c r="X386" s="175" t="b">
        <f>AND(I341&lt;&gt;"",$E386="")</f>
        <v>0</v>
      </c>
      <c r="Z386" s="175" t="b">
        <f>IF(OR(AND(CNTR_ExistSubInstEntries,$E386=""),INDEX($AC:$AC,MATCH(EUconst_CessationRow&amp;$V386,$AA:$AA,0))&lt;=COLUMNS($Z385:Z385),SUMIFS(I:I,$P:$P,EUconst_SubAbsoluteReduction&amp;$V386)=0),
TRUE,
AND(CNTR_ExistSubInstEntries,$T386&gt;COLUMNS($Z385:Z385)) )</f>
        <v>1</v>
      </c>
      <c r="AA386" s="175" t="b">
        <f>IF(OR(AND(CNTR_ExistSubInstEntries,$E386=""),INDEX($AC:$AC,MATCH(EUconst_CessationRow&amp;$V386,$AA:$AA,0))&lt;=COLUMNS($Z385:AA385),SUMIFS(J:J,$P:$P,EUconst_SubAbsoluteReduction&amp;$V386)=0),
TRUE,
AND(CNTR_ExistSubInstEntries,$T386&gt;COLUMNS($Z385:AA385)) )</f>
        <v>1</v>
      </c>
      <c r="AB386" s="175" t="b">
        <f>IF(OR(AND(CNTR_ExistSubInstEntries,$E386=""),INDEX($AC:$AC,MATCH(EUconst_CessationRow&amp;$V386,$AA:$AA,0))&lt;=COLUMNS($Z385:AB385),SUMIFS(K:K,$P:$P,EUconst_SubAbsoluteReduction&amp;$V386)=0),
TRUE,
AND(CNTR_ExistSubInstEntries,$T386&gt;COLUMNS($Z385:AB385)) )</f>
        <v>1</v>
      </c>
      <c r="AC386" s="175" t="b">
        <f>IF(OR(AND(CNTR_ExistSubInstEntries,$E386=""),INDEX($AC:$AC,MATCH(EUconst_CessationRow&amp;$V386,$AA:$AA,0))&lt;=COLUMNS($Z385:AC385),SUMIFS(L:L,$P:$P,EUconst_SubAbsoluteReduction&amp;$V386)=0),
TRUE,
AND(CNTR_ExistSubInstEntries,$T386&gt;COLUMNS($Z385:AC385)) )</f>
        <v>1</v>
      </c>
      <c r="AD386" s="175" t="b">
        <f>IF(OR(AND(CNTR_ExistSubInstEntries,$E386=""),INDEX($AC:$AC,MATCH(EUconst_CessationRow&amp;$V386,$AA:$AA,0))&lt;=COLUMNS($Z385:AD385),SUMIFS(M:M,$P:$P,EUconst_SubAbsoluteReduction&amp;$V386)=0),
TRUE,
AND(CNTR_ExistSubInstEntries,$T386&gt;COLUMNS($Z385:AD385)) )</f>
        <v>1</v>
      </c>
      <c r="AE386" s="175" t="b">
        <f>IF(OR(AND(CNTR_ExistSubInstEntries,$E386=""),INDEX($AC:$AC,MATCH(EUconst_CessationRow&amp;$V386,$AA:$AA,0))&lt;=COLUMNS($Z385:AE385),SUMIFS(N:N,$P:$P,EUconst_SubAbsoluteReduction&amp;$V386)=0),
TRUE,
AND(CNTR_ExistSubInstEntries,$T386&gt;COLUMNS($Z385:AE385)) )</f>
        <v>1</v>
      </c>
    </row>
    <row r="387" spans="1:32" ht="12.75" customHeight="1" x14ac:dyDescent="0.2">
      <c r="A387" s="19"/>
      <c r="C387" s="161"/>
      <c r="D387" s="345" t="s">
        <v>119</v>
      </c>
      <c r="E387" s="1231" t="str">
        <f>Translations!$B$289</f>
        <v>Намаление в сравнение с изходното ниво (100% = стойности под i.)</v>
      </c>
      <c r="F387" s="1231"/>
      <c r="G387" s="1231"/>
      <c r="H387" s="1232"/>
      <c r="I387" s="428" t="str">
        <f>IF(AND(ISNUMBER(I372),COUNT(I377:I386)&gt;0),SUM(I377:I386)*I372,"")</f>
        <v/>
      </c>
      <c r="J387" s="380" t="str">
        <f t="shared" ref="J387" si="371">IF(AND(ISNUMBER(J372),COUNT(J377:J386)&gt;0),SUM(J377:J386)*J372,"")</f>
        <v/>
      </c>
      <c r="K387" s="380" t="str">
        <f>IF(AND(ISNUMBER(K372),COUNT(K377:K386)&gt;0),SUM(K377:K386)*K372,"")</f>
        <v/>
      </c>
      <c r="L387" s="380" t="str">
        <f t="shared" ref="L387:N387" si="372">IF(AND(ISNUMBER(L372),COUNT(L377:L386)&gt;0),SUM(L377:L386)*L372,"")</f>
        <v/>
      </c>
      <c r="M387" s="380" t="str">
        <f t="shared" si="372"/>
        <v/>
      </c>
      <c r="N387" s="380" t="str">
        <f t="shared" si="372"/>
        <v/>
      </c>
      <c r="P387" s="252"/>
      <c r="V387" s="369"/>
      <c r="X387" s="369"/>
    </row>
    <row r="388" spans="1:32" ht="12.75" customHeight="1" x14ac:dyDescent="0.2">
      <c r="A388" s="19"/>
      <c r="C388" s="161"/>
      <c r="D388" s="345" t="s">
        <v>120</v>
      </c>
      <c r="E388" s="1225" t="str">
        <f>Translations!$B$290</f>
        <v>Проверка на съответствието (= iii. / i.)</v>
      </c>
      <c r="F388" s="1225"/>
      <c r="G388" s="1225"/>
      <c r="H388" s="1226"/>
      <c r="I388" s="429" t="str">
        <f t="shared" ref="I388:N388" si="373">IF(COUNT(I377:I386)&gt;0,SUM(I377:I386),"")</f>
        <v/>
      </c>
      <c r="J388" s="381" t="str">
        <f t="shared" si="373"/>
        <v/>
      </c>
      <c r="K388" s="381" t="str">
        <f t="shared" si="373"/>
        <v/>
      </c>
      <c r="L388" s="381" t="str">
        <f t="shared" si="373"/>
        <v/>
      </c>
      <c r="M388" s="381" t="str">
        <f t="shared" si="373"/>
        <v/>
      </c>
      <c r="N388" s="381" t="str">
        <f t="shared" si="373"/>
        <v/>
      </c>
      <c r="P388" s="252"/>
      <c r="S388" s="316"/>
      <c r="T388" s="316"/>
      <c r="U388" s="316"/>
      <c r="V388" s="316"/>
    </row>
    <row r="389" spans="1:32" ht="12.75" customHeight="1" x14ac:dyDescent="0.2">
      <c r="A389" s="19"/>
      <c r="C389" s="161"/>
      <c r="D389" s="345" t="s">
        <v>121</v>
      </c>
      <c r="E389" s="1227" t="str">
        <f>Translations!$B$291</f>
        <v>Проверка на последователността (съобщение за грешка)</v>
      </c>
      <c r="F389" s="1228"/>
      <c r="G389" s="1228"/>
      <c r="H389" s="1228"/>
      <c r="I389" s="518" t="str">
        <f t="shared" ref="I389:N389" si="374">IF($I341="","",IF(OR(OR(AND(I349&lt;&gt;0,I357=EUconst_Cessation),AND(I349="",OR(I357&lt;&gt;EUconst_Cessation),I357&lt;&gt;"")),OR(AND(I388="",I349&lt;&gt;"",I349&lt;&gt;$G349),AND(I388&lt;&gt;"",OR(I357=EUconst_Cessation,I349="",I349=$G349))),AND(I349&lt;&gt;"",I349&lt;&gt;$G349,IFERROR(ROUND(I388,2),1)&lt;&gt;1)),EUconst_Inconsistent,""))</f>
        <v/>
      </c>
      <c r="J389" s="519" t="str">
        <f t="shared" si="374"/>
        <v/>
      </c>
      <c r="K389" s="519" t="str">
        <f t="shared" si="374"/>
        <v/>
      </c>
      <c r="L389" s="519" t="str">
        <f t="shared" si="374"/>
        <v/>
      </c>
      <c r="M389" s="519" t="str">
        <f t="shared" si="374"/>
        <v/>
      </c>
      <c r="N389" s="519" t="str">
        <f t="shared" si="374"/>
        <v/>
      </c>
      <c r="P389" s="252"/>
    </row>
    <row r="390" spans="1:32" ht="5.0999999999999996" customHeight="1" x14ac:dyDescent="0.2">
      <c r="A390" s="19"/>
      <c r="B390" s="165"/>
      <c r="C390" s="161"/>
      <c r="D390" s="325"/>
      <c r="I390" s="136"/>
      <c r="J390" s="136"/>
      <c r="K390" s="136"/>
      <c r="L390" s="136"/>
      <c r="M390" s="136"/>
      <c r="N390" s="282"/>
      <c r="P390" s="252"/>
    </row>
    <row r="391" spans="1:32" ht="12.75" customHeight="1" x14ac:dyDescent="0.2">
      <c r="C391" s="161"/>
      <c r="D391" s="360" t="s">
        <v>116</v>
      </c>
      <c r="E391" s="1235" t="str">
        <f>Translations!$B$292</f>
        <v>Други коментари</v>
      </c>
      <c r="F391" s="1235"/>
      <c r="G391" s="1235"/>
      <c r="H391" s="1235"/>
      <c r="I391" s="1235"/>
      <c r="J391" s="1235"/>
      <c r="K391" s="1235"/>
      <c r="L391" s="1235"/>
      <c r="M391" s="1235"/>
      <c r="N391" s="1236"/>
      <c r="P391" s="134"/>
      <c r="Q391" s="134"/>
      <c r="R391" s="134"/>
      <c r="S391" s="268"/>
    </row>
    <row r="392" spans="1:32" ht="38.85" customHeight="1" x14ac:dyDescent="0.2">
      <c r="A392" s="19"/>
      <c r="B392" s="165"/>
      <c r="C392" s="161"/>
      <c r="D392" s="325"/>
      <c r="E392" s="1220"/>
      <c r="F392" s="1221"/>
      <c r="G392" s="1221"/>
      <c r="H392" s="1221"/>
      <c r="I392" s="1221"/>
      <c r="J392" s="1221"/>
      <c r="K392" s="1221"/>
      <c r="L392" s="1221"/>
      <c r="M392" s="1221"/>
      <c r="N392" s="1222"/>
      <c r="P392" s="252"/>
    </row>
    <row r="393" spans="1:32" ht="12.75" customHeight="1" x14ac:dyDescent="0.2">
      <c r="A393" s="19"/>
      <c r="B393" s="165"/>
      <c r="C393" s="650"/>
      <c r="D393" s="651"/>
      <c r="E393" s="652"/>
      <c r="F393" s="652"/>
      <c r="G393" s="652"/>
      <c r="H393" s="652"/>
      <c r="I393" s="652"/>
      <c r="J393" s="652"/>
      <c r="K393" s="652"/>
      <c r="L393" s="652"/>
      <c r="M393" s="652"/>
      <c r="N393" s="653"/>
    </row>
    <row r="394" spans="1:32" ht="12.75" customHeight="1" thickBot="1" x14ac:dyDescent="0.25">
      <c r="A394" s="19"/>
      <c r="B394" s="165"/>
      <c r="E394" s="432"/>
      <c r="F394" s="644"/>
      <c r="G394" s="644"/>
      <c r="H394" s="644"/>
      <c r="I394" s="644"/>
      <c r="J394" s="644"/>
      <c r="K394" s="644"/>
      <c r="L394" s="644"/>
      <c r="M394" s="644"/>
      <c r="N394" s="644"/>
    </row>
    <row r="395" spans="1:32" ht="12.75" customHeight="1" thickBot="1" x14ac:dyDescent="0.3">
      <c r="A395" s="19"/>
      <c r="B395" s="165"/>
      <c r="C395" s="433"/>
      <c r="D395" s="433"/>
      <c r="E395" s="433"/>
      <c r="F395" s="433"/>
      <c r="G395" s="433"/>
      <c r="H395" s="433"/>
      <c r="I395" s="433"/>
      <c r="J395" s="433"/>
      <c r="K395" s="433"/>
      <c r="L395" s="433"/>
      <c r="M395" s="433"/>
      <c r="N395" s="433"/>
      <c r="P395" s="276"/>
      <c r="Q395" s="134"/>
      <c r="R395" s="134"/>
      <c r="S395" s="268"/>
    </row>
    <row r="396" spans="1:32" s="370" customFormat="1" ht="18" customHeight="1" thickBot="1" x14ac:dyDescent="0.25">
      <c r="A396" s="399">
        <f>C396</f>
        <v>8</v>
      </c>
      <c r="B396" s="120"/>
      <c r="C396" s="421">
        <f>C341+1</f>
        <v>8</v>
      </c>
      <c r="D396" s="1260" t="str">
        <f>Translations!$B$262</f>
        <v>Подинсталация с еталон за продукт:</v>
      </c>
      <c r="E396" s="1261"/>
      <c r="F396" s="1261"/>
      <c r="G396" s="1261"/>
      <c r="H396" s="1262"/>
      <c r="I396" s="1263" t="str">
        <f>IF(INDEX(CNTR_SubInstListIsProdBM,$C396),INDEX(CNTR_SubInstListNames,$C396),"")</f>
        <v/>
      </c>
      <c r="J396" s="1264"/>
      <c r="K396" s="1264"/>
      <c r="L396" s="1264"/>
      <c r="M396" s="1264"/>
      <c r="N396" s="1265"/>
      <c r="O396" s="120"/>
      <c r="P396" s="287" t="str">
        <f>IF(CNTR_ExistSubInstEntries,IF(I396&lt;&gt;"","BM: " &amp; I396,""),"BM: " &amp; C396)</f>
        <v>BM: 8</v>
      </c>
      <c r="Q396" s="166"/>
      <c r="R396" s="166"/>
      <c r="S396" s="166"/>
      <c r="T396" s="166"/>
      <c r="U396" s="166"/>
      <c r="V396" s="166"/>
      <c r="W396" s="166"/>
      <c r="X396" s="287" t="str">
        <f>EUconst_StartRow&amp;I396</f>
        <v>Start_</v>
      </c>
      <c r="Y396" s="409" t="str">
        <f>IF($I396="","",INDEX(C_InstallationDescription!$V:$V,MATCH($X396,C_InstallationDescription!$P:$P,0)))</f>
        <v/>
      </c>
      <c r="Z396" s="409" t="str">
        <f>IF($I396="","",IF(Y396=INDEX(EUconst_SubinstallationStart,1),1,IF(Y396=INDEX(EUconst_SubinstallationStart,2),2,MATCH(Y396,EUconst_Periods,0))))</f>
        <v/>
      </c>
      <c r="AA396" s="287" t="str">
        <f>EUconst_CessationRow&amp;I396</f>
        <v>Cessation_</v>
      </c>
      <c r="AB396" s="409" t="str">
        <f>IF($I396="","",INDEX(C_InstallationDescription!$W:$W,MATCH($AA396,C_InstallationDescription!$Q:$Q,0)))</f>
        <v/>
      </c>
      <c r="AC396" s="409" t="str">
        <f>IF(OR(I396="",AB396=""),"",IF(AB396=INDEX(EUconst_SubinstallationCessation,1),10,IF(AB396=INDEX(EUconst_SubinstallationCessation,2),1,MATCH(AB396,EUconst_Periods,0))))</f>
        <v/>
      </c>
      <c r="AD396" s="169"/>
      <c r="AE396" s="554" t="b">
        <f>AND(CNTR_ExistSubInstEntries,I396="")</f>
        <v>0</v>
      </c>
      <c r="AF396" s="169"/>
    </row>
    <row r="397" spans="1:32" ht="12.75" customHeight="1" x14ac:dyDescent="0.2">
      <c r="C397" s="420"/>
      <c r="D397" s="644"/>
      <c r="E397" s="1216" t="str">
        <f>Translations!$B$263</f>
        <v>Името на подинсталацията на продуктовия еталон се показва автоматично въз основа на въведените данни в лист "C_InstallationDescription".</v>
      </c>
      <c r="F397" s="1217"/>
      <c r="G397" s="1217"/>
      <c r="H397" s="1217"/>
      <c r="I397" s="1217"/>
      <c r="J397" s="1217"/>
      <c r="K397" s="1217"/>
      <c r="L397" s="1217"/>
      <c r="M397" s="1217"/>
      <c r="N397" s="1218"/>
      <c r="P397" s="134"/>
      <c r="Q397" s="134"/>
      <c r="R397" s="134"/>
      <c r="S397" s="268"/>
    </row>
    <row r="398" spans="1:32" ht="5.0999999999999996" customHeight="1" x14ac:dyDescent="0.2">
      <c r="C398" s="161"/>
      <c r="N398" s="162"/>
      <c r="P398" s="276"/>
      <c r="Q398" s="134"/>
      <c r="R398" s="272"/>
      <c r="S398" s="268"/>
    </row>
    <row r="399" spans="1:32" ht="12.75" customHeight="1" x14ac:dyDescent="0.2">
      <c r="C399" s="161"/>
      <c r="D399" s="360" t="s">
        <v>114</v>
      </c>
      <c r="E399" s="18" t="str">
        <f>Translations!$B$264</f>
        <v>Специфични цели за емисиите</v>
      </c>
      <c r="F399" s="326"/>
      <c r="G399" s="326"/>
      <c r="H399" s="326"/>
      <c r="I399" s="326"/>
      <c r="J399" s="326"/>
      <c r="K399" s="326"/>
      <c r="L399" s="326"/>
      <c r="M399" s="326"/>
      <c r="N399" s="327"/>
      <c r="P399" s="275"/>
      <c r="Q399" s="275"/>
      <c r="R399" s="134"/>
      <c r="S399" s="268"/>
      <c r="Y399" s="559" t="str">
        <f>Translations!$B$265</f>
        <v>Периоди</v>
      </c>
      <c r="Z399" s="560">
        <v>1</v>
      </c>
      <c r="AA399" s="409">
        <v>2</v>
      </c>
      <c r="AB399" s="409">
        <v>3</v>
      </c>
      <c r="AC399" s="409">
        <v>4</v>
      </c>
      <c r="AD399" s="409">
        <v>5</v>
      </c>
      <c r="AE399" s="409">
        <v>6</v>
      </c>
    </row>
    <row r="400" spans="1:32" ht="25.5" customHeight="1" x14ac:dyDescent="0.2">
      <c r="C400" s="161"/>
      <c r="D400" s="18"/>
      <c r="E40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400" s="1242"/>
      <c r="G400" s="1242"/>
      <c r="H400" s="1242"/>
      <c r="I400" s="1242"/>
      <c r="J400" s="1242"/>
      <c r="K400" s="1242"/>
      <c r="L400" s="1242"/>
      <c r="M400" s="1242"/>
      <c r="N400" s="1243"/>
      <c r="P400" s="275"/>
      <c r="Q400" s="275"/>
      <c r="R400" s="134"/>
      <c r="S400" s="268"/>
    </row>
    <row r="401" spans="1:31" ht="12.75" customHeight="1" x14ac:dyDescent="0.2">
      <c r="C401" s="161"/>
      <c r="D401" s="18"/>
      <c r="E401" s="1244" t="str">
        <f>Translations!$B$267</f>
        <v>Базовата линия се изчислява автоматично въз основа на въведените исторически емисии в лист D_HistoricalEmissions.</v>
      </c>
      <c r="F401" s="1244"/>
      <c r="G401" s="1244"/>
      <c r="H401" s="1244"/>
      <c r="I401" s="1244"/>
      <c r="J401" s="1244"/>
      <c r="K401" s="1244"/>
      <c r="L401" s="1244"/>
      <c r="M401" s="1244"/>
      <c r="N401" s="1245"/>
    </row>
    <row r="402" spans="1:31" ht="5.0999999999999996" customHeight="1" x14ac:dyDescent="0.2">
      <c r="C402" s="161"/>
      <c r="D402" s="1005"/>
      <c r="E402" s="1005"/>
      <c r="F402" s="1005"/>
      <c r="G402" s="1005"/>
      <c r="H402" s="1005"/>
      <c r="I402" s="1005"/>
      <c r="J402" s="1005"/>
      <c r="K402" s="1005"/>
      <c r="L402" s="1005"/>
      <c r="M402" s="1005"/>
      <c r="N402" s="1219"/>
    </row>
    <row r="403" spans="1:31" ht="12.75" customHeight="1" x14ac:dyDescent="0.2">
      <c r="A403" s="19"/>
      <c r="B403" s="165"/>
      <c r="C403" s="161"/>
      <c r="D403" s="325"/>
      <c r="F403" s="324"/>
      <c r="G403" s="304" t="str">
        <f>Translations!$B$169</f>
        <v>Базова линия</v>
      </c>
      <c r="H403" s="422" t="str">
        <f xml:space="preserve"> EUconst_Unit</f>
        <v>Единица</v>
      </c>
      <c r="I403" s="424">
        <f t="shared" ref="I403" si="375">INDEX(EUconst_EndOfPeriods,Z399)</f>
        <v>2025</v>
      </c>
      <c r="J403" s="302">
        <f t="shared" ref="J403" si="376">INDEX(EUconst_EndOfPeriods,AA399)</f>
        <v>2030</v>
      </c>
      <c r="K403" s="302">
        <f t="shared" ref="K403" si="377">INDEX(EUconst_EndOfPeriods,AB399)</f>
        <v>2035</v>
      </c>
      <c r="L403" s="302">
        <f t="shared" ref="L403" si="378">INDEX(EUconst_EndOfPeriods,AC399)</f>
        <v>2040</v>
      </c>
      <c r="M403" s="302">
        <f t="shared" ref="M403" si="379">INDEX(EUconst_EndOfPeriods,AD399)</f>
        <v>2045</v>
      </c>
      <c r="N403" s="302">
        <f t="shared" ref="N403" si="380">INDEX(EUconst_EndOfPeriods,AE399)</f>
        <v>2050</v>
      </c>
      <c r="W403" s="166" t="s">
        <v>736</v>
      </c>
      <c r="Z403" s="205">
        <f t="shared" ref="Z403" si="381">I403</f>
        <v>2025</v>
      </c>
      <c r="AA403" s="205">
        <f t="shared" ref="AA403" si="382">J403</f>
        <v>2030</v>
      </c>
      <c r="AB403" s="205">
        <f t="shared" ref="AB403" si="383">K403</f>
        <v>2035</v>
      </c>
      <c r="AC403" s="205">
        <f t="shared" ref="AC403" si="384">L403</f>
        <v>2040</v>
      </c>
      <c r="AD403" s="205">
        <f t="shared" ref="AD403" si="385">M403</f>
        <v>2045</v>
      </c>
      <c r="AE403" s="205">
        <f t="shared" ref="AE403" si="386">N403</f>
        <v>2050</v>
      </c>
    </row>
    <row r="404" spans="1:31" ht="12.75" customHeight="1" x14ac:dyDescent="0.2">
      <c r="A404" s="19"/>
      <c r="B404" s="165"/>
      <c r="C404" s="161"/>
      <c r="D404" s="1237" t="s">
        <v>117</v>
      </c>
      <c r="E404" s="1238" t="str">
        <f>Translations!$B$264</f>
        <v>Специфични цели за емисиите</v>
      </c>
      <c r="F404" s="1239"/>
      <c r="G404" s="1272" t="str">
        <f>IF($I396="","",INDEX(D_HistoricalEmissions!$T:$T,MATCH(EUconst_HistorialEmissions&amp;$I396,D_HistoricalEmissions!$P:$P,0)))</f>
        <v/>
      </c>
      <c r="H404" s="1270" t="str">
        <f>IFERROR((INDEX(EUconst_BMlistUnitHE,MATCH(I396,EUconst_BMlistNames,0))),"")</f>
        <v/>
      </c>
      <c r="I404" s="430"/>
      <c r="J404" s="364"/>
      <c r="K404" s="364"/>
      <c r="L404" s="364"/>
      <c r="M404" s="364"/>
      <c r="N404" s="364"/>
      <c r="P404" s="312" t="str">
        <f>EUConst_Target&amp;I396</f>
        <v>Target_</v>
      </c>
      <c r="W404" s="175" t="str">
        <f>I396</f>
        <v/>
      </c>
      <c r="Y404" s="166" t="s">
        <v>838</v>
      </c>
      <c r="Z404" s="205" t="b">
        <f>AND(CNTR_ExistSubInstEntries,OR($W404="",INDEX($Z:$Z,MATCH(EUconst_StartRow&amp;$W404,$X:$X,0))&gt;COLUMNS($Z403:Z403),INDEX($AC:$AC,MATCH(EUconst_CessationRow&amp;$W404,$AA:$AA,0))&lt;=COLUMNS($Z403:Z403)))</f>
        <v>0</v>
      </c>
      <c r="AA404" s="205" t="b">
        <f>AND(CNTR_ExistSubInstEntries,OR($W404="",INDEX($Z:$Z,MATCH(EUconst_StartRow&amp;$W404,$X:$X,0))&gt;COLUMNS($Z403:AA403),INDEX($AC:$AC,MATCH(EUconst_CessationRow&amp;$W404,$AA:$AA,0))&lt;=COLUMNS($Z403:AA403)))</f>
        <v>0</v>
      </c>
      <c r="AB404" s="205" t="b">
        <f>AND(CNTR_ExistSubInstEntries,OR($W404="",INDEX($Z:$Z,MATCH(EUconst_StartRow&amp;$W404,$X:$X,0))&gt;COLUMNS($Z403:AB403),INDEX($AC:$AC,MATCH(EUconst_CessationRow&amp;$W404,$AA:$AA,0))&lt;=COLUMNS($Z403:AB403)))</f>
        <v>0</v>
      </c>
      <c r="AC404" s="205" t="b">
        <f>AND(CNTR_ExistSubInstEntries,OR($W404="",INDEX($Z:$Z,MATCH(EUconst_StartRow&amp;$W404,$X:$X,0))&gt;COLUMNS($Z403:AC403),INDEX($AC:$AC,MATCH(EUconst_CessationRow&amp;$W404,$AA:$AA,0))&lt;=COLUMNS($Z403:AC403)))</f>
        <v>0</v>
      </c>
      <c r="AD404" s="205" t="b">
        <f>AND(CNTR_ExistSubInstEntries,OR($W404="",INDEX($Z:$Z,MATCH(EUconst_StartRow&amp;$W404,$X:$X,0))&gt;COLUMNS($Z403:AD403),INDEX($AC:$AC,MATCH(EUconst_CessationRow&amp;$W404,$AA:$AA,0))&lt;=COLUMNS($Z403:AD403)))</f>
        <v>0</v>
      </c>
      <c r="AE404" s="205" t="b">
        <f>AND(CNTR_ExistSubInstEntries,OR($W404="",INDEX($Z:$Z,MATCH(EUconst_StartRow&amp;$W404,$X:$X,0))&gt;COLUMNS($Z403:AE403),INDEX($AC:$AC,MATCH(EUconst_CessationRow&amp;$W404,$AA:$AA,0))&lt;=COLUMNS($Z403:AE403)))</f>
        <v>0</v>
      </c>
    </row>
    <row r="405" spans="1:31" ht="9.9499999999999993" customHeight="1" x14ac:dyDescent="0.2">
      <c r="A405" s="19"/>
      <c r="B405" s="165"/>
      <c r="C405" s="161"/>
      <c r="D405" s="1237"/>
      <c r="E405" s="1240"/>
      <c r="F405" s="1241"/>
      <c r="G405" s="1273"/>
      <c r="H405" s="1271"/>
      <c r="I405" s="555" t="str">
        <f>IF(OR($G404="",$G404=0),"",REPT("|",SUM(I404)/$G404*28))</f>
        <v/>
      </c>
      <c r="J405" s="556" t="str">
        <f t="shared" ref="J405:N405" si="387">IF(OR($G404="",$G404=0),"",REPT("|",SUM(J404)/$G404*28))</f>
        <v/>
      </c>
      <c r="K405" s="556" t="str">
        <f t="shared" si="387"/>
        <v/>
      </c>
      <c r="L405" s="556" t="str">
        <f t="shared" si="387"/>
        <v/>
      </c>
      <c r="M405" s="556" t="str">
        <f t="shared" si="387"/>
        <v/>
      </c>
      <c r="N405" s="556" t="str">
        <f t="shared" si="387"/>
        <v/>
      </c>
      <c r="P405" s="284"/>
      <c r="Q405" s="134"/>
      <c r="R405" s="134"/>
      <c r="S405" s="362"/>
      <c r="W405" s="175" t="str">
        <f>W404</f>
        <v/>
      </c>
      <c r="Z405" s="457" t="b">
        <f>AND(CNTR_ExistSubInstEntries,OR($W405="",INDEX($Z:$Z,MATCH(EUconst_StartRow&amp;$W405,$X:$X,0))&gt;COLUMNS($Z404:Z404),INDEX($AC:$AC,MATCH(EUconst_CessationRow&amp;$W405,$AA:$AA,0))&lt;=COLUMNS($Z404:Z404)))</f>
        <v>0</v>
      </c>
      <c r="AA405" s="457" t="b">
        <f>AND(CNTR_ExistSubInstEntries,OR($W405="",INDEX($Z:$Z,MATCH(EUconst_StartRow&amp;$W405,$X:$X,0))&gt;COLUMNS($Z404:AA404),INDEX($AC:$AC,MATCH(EUconst_CessationRow&amp;$W405,$AA:$AA,0))&lt;=COLUMNS($Z404:AA404)))</f>
        <v>0</v>
      </c>
      <c r="AB405" s="457" t="b">
        <f>AND(CNTR_ExistSubInstEntries,OR($W405="",INDEX($Z:$Z,MATCH(EUconst_StartRow&amp;$W405,$X:$X,0))&gt;COLUMNS($Z404:AB404),INDEX($AC:$AC,MATCH(EUconst_CessationRow&amp;$W405,$AA:$AA,0))&lt;=COLUMNS($Z404:AB404)))</f>
        <v>0</v>
      </c>
      <c r="AC405" s="457" t="b">
        <f>AND(CNTR_ExistSubInstEntries,OR($W405="",INDEX($Z:$Z,MATCH(EUconst_StartRow&amp;$W405,$X:$X,0))&gt;COLUMNS($Z404:AC404),INDEX($AC:$AC,MATCH(EUconst_CessationRow&amp;$W405,$AA:$AA,0))&lt;=COLUMNS($Z404:AC404)))</f>
        <v>0</v>
      </c>
      <c r="AD405" s="457" t="b">
        <f>AND(CNTR_ExistSubInstEntries,OR($W405="",INDEX($Z:$Z,MATCH(EUconst_StartRow&amp;$W405,$X:$X,0))&gt;COLUMNS($Z404:AD404),INDEX($AC:$AC,MATCH(EUconst_CessationRow&amp;$W405,$AA:$AA,0))&lt;=COLUMNS($Z404:AD404)))</f>
        <v>0</v>
      </c>
      <c r="AE405" s="457" t="b">
        <f>AND(CNTR_ExistSubInstEntries,OR($W405="",INDEX($Z:$Z,MATCH(EUconst_StartRow&amp;$W405,$X:$X,0))&gt;COLUMNS($Z404:AE404),INDEX($AC:$AC,MATCH(EUconst_CessationRow&amp;$W405,$AA:$AA,0))&lt;=COLUMNS($Z404:AE404)))</f>
        <v>0</v>
      </c>
    </row>
    <row r="406" spans="1:31" ht="12.75" customHeight="1" x14ac:dyDescent="0.2">
      <c r="A406" s="19"/>
      <c r="B406" s="165"/>
      <c r="C406" s="161"/>
      <c r="D406" s="345" t="s">
        <v>118</v>
      </c>
      <c r="E406" s="1266" t="str">
        <f>Translations!$B$268</f>
        <v>Цели за абсолютни емисии</v>
      </c>
      <c r="F406" s="1267"/>
      <c r="G406" s="473" t="str">
        <f>IF($I396="","",INDEX(D_HistoricalEmissions!$T:$T,MATCH(EUconst_HistorialAbsEmissions&amp;$I396,D_HistoricalEmissions!$P:$P,0)))</f>
        <v/>
      </c>
      <c r="H406" s="423" t="str">
        <f>EUconst_tCO2e</f>
        <v>t CO2e</v>
      </c>
      <c r="I406" s="431"/>
      <c r="J406" s="305"/>
      <c r="K406" s="305"/>
      <c r="L406" s="305"/>
      <c r="M406" s="305"/>
      <c r="N406" s="305"/>
      <c r="P406" s="284"/>
      <c r="Q406" s="134"/>
      <c r="R406" s="134"/>
      <c r="S406" s="268"/>
      <c r="W406" s="175" t="str">
        <f t="shared" ref="W406" si="388">W405</f>
        <v/>
      </c>
      <c r="Z406" s="205" t="b">
        <f>AND(CNTR_ExistSubInstEntries,OR($W406="",INDEX($Z:$Z,MATCH(EUconst_StartRow&amp;$W406,$X:$X,0))&gt;COLUMNS($Z405:Z405),INDEX($AC:$AC,MATCH(EUconst_CessationRow&amp;$W406,$AA:$AA,0))&lt;=COLUMNS($Z405:Z405)))</f>
        <v>0</v>
      </c>
      <c r="AA406" s="205" t="b">
        <f>AND(CNTR_ExistSubInstEntries,OR($W406="",INDEX($Z:$Z,MATCH(EUconst_StartRow&amp;$W406,$X:$X,0))&gt;COLUMNS($Z405:AA405),INDEX($AC:$AC,MATCH(EUconst_CessationRow&amp;$W406,$AA:$AA,0))&lt;=COLUMNS($Z405:AA405)))</f>
        <v>0</v>
      </c>
      <c r="AB406" s="205" t="b">
        <f>AND(CNTR_ExistSubInstEntries,OR($W406="",INDEX($Z:$Z,MATCH(EUconst_StartRow&amp;$W406,$X:$X,0))&gt;COLUMNS($Z405:AB405),INDEX($AC:$AC,MATCH(EUconst_CessationRow&amp;$W406,$AA:$AA,0))&lt;=COLUMNS($Z405:AB405)))</f>
        <v>0</v>
      </c>
      <c r="AC406" s="205" t="b">
        <f>AND(CNTR_ExistSubInstEntries,OR($W406="",INDEX($Z:$Z,MATCH(EUconst_StartRow&amp;$W406,$X:$X,0))&gt;COLUMNS($Z405:AC405),INDEX($AC:$AC,MATCH(EUconst_CessationRow&amp;$W406,$AA:$AA,0))&lt;=COLUMNS($Z405:AC405)))</f>
        <v>0</v>
      </c>
      <c r="AD406" s="205" t="b">
        <f>AND(CNTR_ExistSubInstEntries,OR($W406="",INDEX($Z:$Z,MATCH(EUconst_StartRow&amp;$W406,$X:$X,0))&gt;COLUMNS($Z405:AD405),INDEX($AC:$AC,MATCH(EUconst_CessationRow&amp;$W406,$AA:$AA,0))&lt;=COLUMNS($Z405:AD405)))</f>
        <v>0</v>
      </c>
      <c r="AE406" s="205" t="b">
        <f>AND(CNTR_ExistSubInstEntries,OR($W406="",INDEX($Z:$Z,MATCH(EUconst_StartRow&amp;$W406,$X:$X,0))&gt;COLUMNS($Z405:AE405),INDEX($AC:$AC,MATCH(EUconst_CessationRow&amp;$W406,$AA:$AA,0))&lt;=COLUMNS($Z405:AE405)))</f>
        <v>0</v>
      </c>
    </row>
    <row r="407" spans="1:31" ht="5.0999999999999996" customHeight="1" x14ac:dyDescent="0.2">
      <c r="C407" s="161"/>
      <c r="D407" s="1005"/>
      <c r="E407" s="1005"/>
      <c r="F407" s="1005"/>
      <c r="G407" s="1005"/>
      <c r="H407" s="1005"/>
      <c r="I407" s="1005"/>
      <c r="J407" s="1005"/>
      <c r="K407" s="1005"/>
      <c r="L407" s="1005"/>
      <c r="M407" s="1005"/>
      <c r="N407" s="1219"/>
    </row>
    <row r="408" spans="1:31" ht="12.75" customHeight="1" x14ac:dyDescent="0.2">
      <c r="C408" s="161"/>
      <c r="D408" s="360" t="s">
        <v>687</v>
      </c>
      <c r="E408" s="18" t="str">
        <f>Translations!$B$269</f>
        <v>Относителни цели за емисиите</v>
      </c>
      <c r="H408" s="121"/>
      <c r="L408" s="557"/>
      <c r="N408" s="162"/>
      <c r="P408" s="276"/>
      <c r="Q408" s="134"/>
      <c r="R408" s="272"/>
      <c r="S408" s="268"/>
    </row>
    <row r="409" spans="1:31" ht="25.5" customHeight="1" x14ac:dyDescent="0.2">
      <c r="C409" s="161"/>
      <c r="D409" s="736"/>
      <c r="E40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409" s="1242"/>
      <c r="G409" s="1242"/>
      <c r="H409" s="1242"/>
      <c r="I409" s="1242"/>
      <c r="J409" s="1242"/>
      <c r="K409" s="1242"/>
      <c r="L409" s="1242"/>
      <c r="M409" s="1242"/>
      <c r="N409" s="1243"/>
    </row>
    <row r="410" spans="1:31" ht="25.5" customHeight="1" x14ac:dyDescent="0.2">
      <c r="C410" s="161"/>
      <c r="D410" s="736"/>
      <c r="E410" s="736"/>
      <c r="F410" s="736"/>
      <c r="G410" s="736"/>
      <c r="H410" s="746" t="str">
        <f>Translations!$B$271</f>
        <v>Референтна стойност</v>
      </c>
      <c r="I410" s="1246">
        <f t="shared" ref="I410" si="389">INDEX(EUconst_EndOfPeriods,Z399)</f>
        <v>2025</v>
      </c>
      <c r="J410" s="1268">
        <f t="shared" ref="J410" si="390">INDEX(EUconst_EndOfPeriods,AA399)</f>
        <v>2030</v>
      </c>
      <c r="K410" s="1268">
        <f t="shared" ref="K410" si="391">INDEX(EUconst_EndOfPeriods,AB399)</f>
        <v>2035</v>
      </c>
      <c r="L410" s="1268">
        <f t="shared" ref="L410" si="392">INDEX(EUconst_EndOfPeriods,AC399)</f>
        <v>2040</v>
      </c>
      <c r="M410" s="1268">
        <f t="shared" ref="M410" si="393">INDEX(EUconst_EndOfPeriods,AD399)</f>
        <v>2045</v>
      </c>
      <c r="N410" s="1268">
        <f t="shared" ref="N410" si="394">INDEX(EUconst_EndOfPeriods,AE399)</f>
        <v>2050</v>
      </c>
    </row>
    <row r="411" spans="1:31" ht="12.75" customHeight="1" x14ac:dyDescent="0.2">
      <c r="C411" s="161"/>
      <c r="D411" s="736"/>
      <c r="E411" s="736"/>
      <c r="F411" s="736"/>
      <c r="G411" s="736"/>
      <c r="H411" s="456" t="str">
        <f>H404</f>
        <v/>
      </c>
      <c r="I411" s="1247"/>
      <c r="J411" s="1269"/>
      <c r="K411" s="1269"/>
      <c r="L411" s="1269"/>
      <c r="M411" s="1269"/>
      <c r="N411" s="1269"/>
    </row>
    <row r="412" spans="1:31" ht="12.75" customHeight="1" x14ac:dyDescent="0.2">
      <c r="A412" s="19"/>
      <c r="B412" s="165"/>
      <c r="C412" s="161"/>
      <c r="D412" s="345" t="s">
        <v>117</v>
      </c>
      <c r="E412" s="1275" t="str">
        <f>Translations!$B$272</f>
        <v>Относително към изходната стойност</v>
      </c>
      <c r="F412" s="1275"/>
      <c r="G412" s="1276"/>
      <c r="H412" s="474" t="str">
        <f>G404</f>
        <v/>
      </c>
      <c r="I412" s="475" t="str">
        <f t="shared" ref="I412" si="395">IF($I396="","",IF($H412="",Euconst_NA,IF(IFERROR($AC396&lt;=Z399,FALSE),EUconst_Cessation,IF(ISBLANK(I404),"",IF($H412=0,Euconst_NA,(I404/$H412))))))</f>
        <v/>
      </c>
      <c r="J412" s="441" t="str">
        <f t="shared" ref="J412" si="396">IF($I396="","",IF($H412="",Euconst_NA,IF(IFERROR($AC396&lt;=AA399,FALSE),EUconst_Cessation,IF(ISBLANK(J404),"",IF($H412=0,Euconst_NA,(J404/$H412))))))</f>
        <v/>
      </c>
      <c r="K412" s="441" t="str">
        <f t="shared" ref="K412" si="397">IF($I396="","",IF($H412="",Euconst_NA,IF(IFERROR($AC396&lt;=AB399,FALSE),EUconst_Cessation,IF(ISBLANK(K404),"",IF($H412=0,Euconst_NA,(K404/$H412))))))</f>
        <v/>
      </c>
      <c r="L412" s="441" t="str">
        <f t="shared" ref="L412" si="398">IF($I396="","",IF($H412="",Euconst_NA,IF(IFERROR($AC396&lt;=AC399,FALSE),EUconst_Cessation,IF(ISBLANK(L404),"",IF($H412=0,Euconst_NA,(L404/$H412))))))</f>
        <v/>
      </c>
      <c r="M412" s="441" t="str">
        <f t="shared" ref="M412" si="399">IF($I396="","",IF($H412="",Euconst_NA,IF(IFERROR($AC396&lt;=AD399,FALSE),EUconst_Cessation,IF(ISBLANK(M404),"",IF($H412=0,Euconst_NA,(M404/$H412))))))</f>
        <v/>
      </c>
      <c r="N412" s="441" t="str">
        <f t="shared" ref="N412" si="400">IF($I396="","",IF($H412="",Euconst_NA,IF(IFERROR($AC396&lt;=AE399,FALSE),EUconst_Cessation,IF(ISBLANK(N404),"",IF($H412=0,Euconst_NA,(N404/$H412))))))</f>
        <v/>
      </c>
      <c r="P412" s="312" t="str">
        <f>EUconst_SubRelToBaseline&amp;I396</f>
        <v>RelBL_</v>
      </c>
      <c r="Q412" s="134"/>
      <c r="R412" s="134"/>
      <c r="S412" s="268"/>
    </row>
    <row r="413" spans="1:31" ht="12.75" customHeight="1" x14ac:dyDescent="0.2">
      <c r="A413" s="19"/>
      <c r="B413" s="165"/>
      <c r="C413" s="161"/>
      <c r="D413" s="345" t="s">
        <v>118</v>
      </c>
      <c r="E413" s="1277" t="str">
        <f>Translations!$B$273</f>
        <v>Относително към съответната стойност на БМ</v>
      </c>
      <c r="F413" s="1277"/>
      <c r="G413" s="1278"/>
      <c r="H413" s="476" t="str">
        <f>IF(I396="","",INDEX(EUconst_BMlistBMvalue,MATCH(I396,EUconst_BMlistNames,0)))</f>
        <v/>
      </c>
      <c r="I413" s="429" t="str">
        <f t="shared" ref="I413" si="401">IF($I396="","",IF($H413="",Euconst_NA,IF(IFERROR($AC396&lt;=Z399,FALSE),EUconst_Cessation,IF(ISBLANK(I404),"",(I404/$H413)))))</f>
        <v/>
      </c>
      <c r="J413" s="381" t="str">
        <f t="shared" ref="J413" si="402">IF($I396="","",IF($H413="",Euconst_NA,IF(IFERROR($AC396&lt;=AA399,FALSE),EUconst_Cessation,IF(ISBLANK(J404),"",(J404/$H413)))))</f>
        <v/>
      </c>
      <c r="K413" s="381" t="str">
        <f t="shared" ref="K413" si="403">IF($I396="","",IF($H413="",Euconst_NA,IF(IFERROR($AC396&lt;=AB399,FALSE),EUconst_Cessation,IF(ISBLANK(K404),"",(K404/$H413)))))</f>
        <v/>
      </c>
      <c r="L413" s="381" t="str">
        <f t="shared" ref="L413" si="404">IF($I396="","",IF($H413="",Euconst_NA,IF(IFERROR($AC396&lt;=AC399,FALSE),EUconst_Cessation,IF(ISBLANK(L404),"",(L404/$H413)))))</f>
        <v/>
      </c>
      <c r="M413" s="381" t="str">
        <f t="shared" ref="M413" si="405">IF($I396="","",IF($H413="",Euconst_NA,IF(IFERROR($AC396&lt;=AD399,FALSE),EUconst_Cessation,IF(ISBLANK(M404),"",(M404/$H413)))))</f>
        <v/>
      </c>
      <c r="N413" s="381" t="str">
        <f t="shared" ref="N413" si="406">IF($I396="","",IF($H413="",Euconst_NA,IF(IFERROR($AC396&lt;=AE399,FALSE),EUconst_Cessation,IF(ISBLANK(N404),"",(N404/$H413)))))</f>
        <v/>
      </c>
      <c r="P413" s="312" t="str">
        <f>EUconst_SubRelToBM&amp;I396</f>
        <v>RelBM_</v>
      </c>
      <c r="Q413" s="134"/>
      <c r="R413" s="134"/>
      <c r="S413" s="268"/>
    </row>
    <row r="414" spans="1:31" ht="5.0999999999999996" customHeight="1" x14ac:dyDescent="0.2">
      <c r="A414" s="19"/>
      <c r="B414" s="165"/>
      <c r="C414" s="161"/>
      <c r="D414" s="20"/>
      <c r="E414" s="267"/>
      <c r="F414" s="267"/>
      <c r="G414" s="267"/>
      <c r="H414" s="303"/>
      <c r="I414" s="477"/>
      <c r="J414" s="477"/>
      <c r="K414" s="478"/>
      <c r="L414" s="477"/>
      <c r="M414" s="477"/>
      <c r="N414" s="479"/>
      <c r="P414" s="276"/>
      <c r="Q414" s="134"/>
      <c r="R414" s="134"/>
      <c r="S414" s="268"/>
    </row>
    <row r="415" spans="1:31" ht="12.75" customHeight="1" x14ac:dyDescent="0.2">
      <c r="C415" s="161"/>
      <c r="D415" s="360" t="s">
        <v>688</v>
      </c>
      <c r="E415" s="18" t="str">
        <f>Translations!$B$274</f>
        <v>Разпределение на намалението на специфичните емисии по мерки и инвестиции</v>
      </c>
      <c r="F415" s="285"/>
      <c r="G415" s="283"/>
      <c r="H415" s="472"/>
      <c r="N415" s="162"/>
      <c r="P415" s="134"/>
      <c r="Q415" s="134"/>
      <c r="R415" s="134"/>
      <c r="S415" s="268"/>
    </row>
    <row r="416" spans="1:31" ht="12.75" customHeight="1" x14ac:dyDescent="0.2">
      <c r="C416" s="161"/>
      <c r="D416" s="360"/>
      <c r="E416" s="1242" t="str">
        <f>Translations!$B$275</f>
        <v>Моля, изберете от падащия списък всяка мярка, която оказва въздействие върху целите, посочени по-горе за тази подинсталация.</v>
      </c>
      <c r="F416" s="1242"/>
      <c r="G416" s="1242"/>
      <c r="H416" s="1242"/>
      <c r="I416" s="1242"/>
      <c r="J416" s="1242"/>
      <c r="K416" s="1242"/>
      <c r="L416" s="1242"/>
      <c r="M416" s="1242"/>
      <c r="N416" s="1243"/>
      <c r="P416" s="134"/>
      <c r="Q416" s="134"/>
      <c r="R416" s="134"/>
      <c r="S416" s="268"/>
    </row>
    <row r="417" spans="1:31" ht="25.5" customHeight="1" x14ac:dyDescent="0.2">
      <c r="C417" s="161"/>
      <c r="D417" s="20"/>
      <c r="E41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417" s="1242"/>
      <c r="G417" s="1242"/>
      <c r="H417" s="1242"/>
      <c r="I417" s="1242"/>
      <c r="J417" s="1242"/>
      <c r="K417" s="1242"/>
      <c r="L417" s="1242"/>
      <c r="M417" s="1242"/>
      <c r="N417" s="1243"/>
      <c r="P417" s="351"/>
      <c r="Q417" s="134"/>
      <c r="R417" s="134"/>
      <c r="S417" s="268"/>
    </row>
    <row r="418" spans="1:31" ht="25.5" customHeight="1" x14ac:dyDescent="0.2">
      <c r="C418" s="161"/>
      <c r="D418" s="20"/>
      <c r="E41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418" s="1242"/>
      <c r="G418" s="1242"/>
      <c r="H418" s="1242"/>
      <c r="I418" s="1242"/>
      <c r="J418" s="1242"/>
      <c r="K418" s="1242"/>
      <c r="L418" s="1242"/>
      <c r="M418" s="1242"/>
      <c r="N418" s="1243"/>
      <c r="P418" s="351"/>
      <c r="Q418" s="134"/>
      <c r="R418" s="134"/>
      <c r="S418" s="268"/>
    </row>
    <row r="419" spans="1:31" ht="25.5" customHeight="1" x14ac:dyDescent="0.2">
      <c r="C419" s="161"/>
      <c r="D419" s="20"/>
      <c r="E41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419" s="1242"/>
      <c r="G419" s="1242"/>
      <c r="H419" s="1242"/>
      <c r="I419" s="1242"/>
      <c r="J419" s="1242"/>
      <c r="K419" s="1242"/>
      <c r="L419" s="1242"/>
      <c r="M419" s="1242"/>
      <c r="N419" s="1243"/>
      <c r="P419" s="134"/>
      <c r="Q419" s="134"/>
      <c r="R419" s="134"/>
      <c r="S419" s="268"/>
    </row>
    <row r="420" spans="1:31" ht="12.75" customHeight="1" x14ac:dyDescent="0.2">
      <c r="C420" s="161"/>
      <c r="D420" s="20"/>
      <c r="E420" s="1242" t="str">
        <f>Translations!$B$279</f>
        <v>Проверката за съгласуваност под v. ще доведе до съобщение за грешка в следните случаи:</v>
      </c>
      <c r="F420" s="1242"/>
      <c r="G420" s="1242"/>
      <c r="H420" s="1242"/>
      <c r="I420" s="1242"/>
      <c r="J420" s="1242"/>
      <c r="K420" s="1242"/>
      <c r="L420" s="1242"/>
      <c r="M420" s="1242"/>
      <c r="N420" s="1243"/>
      <c r="P420" s="134"/>
      <c r="Q420" s="134"/>
      <c r="R420" s="134"/>
      <c r="S420" s="268"/>
    </row>
    <row r="421" spans="1:31" ht="12.75" customHeight="1" x14ac:dyDescent="0.2">
      <c r="C421" s="161"/>
      <c r="D421" s="20"/>
      <c r="E421" s="514" t="s">
        <v>747</v>
      </c>
      <c r="F421" s="1242" t="str">
        <f>Translations!$B$280</f>
        <v>не се определят цели преди прекратяване или се определят цели след прекратяване;</v>
      </c>
      <c r="G421" s="1242"/>
      <c r="H421" s="1242"/>
      <c r="I421" s="1242"/>
      <c r="J421" s="1242"/>
      <c r="K421" s="1242"/>
      <c r="L421" s="1242"/>
      <c r="M421" s="1242"/>
      <c r="N421" s="1243"/>
      <c r="O421" s="739"/>
      <c r="P421" s="134"/>
      <c r="Q421" s="134"/>
      <c r="R421" s="134"/>
      <c r="S421" s="268"/>
    </row>
    <row r="422" spans="1:31" ht="12.75" customHeight="1" x14ac:dyDescent="0.2">
      <c r="C422" s="161"/>
      <c r="D422" s="20"/>
      <c r="E422" s="514" t="s">
        <v>747</v>
      </c>
      <c r="F42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422" s="1242"/>
      <c r="H422" s="1242"/>
      <c r="I422" s="1242"/>
      <c r="J422" s="1242"/>
      <c r="K422" s="1242"/>
      <c r="L422" s="1242"/>
      <c r="M422" s="1242"/>
      <c r="N422" s="1243"/>
      <c r="O422" s="739"/>
      <c r="P422" s="134"/>
      <c r="Q422" s="134"/>
      <c r="R422" s="134"/>
      <c r="S422" s="268"/>
    </row>
    <row r="423" spans="1:31" ht="12.75" customHeight="1" x14ac:dyDescent="0.2">
      <c r="C423" s="161"/>
      <c r="D423" s="20"/>
      <c r="E423" s="514" t="s">
        <v>747</v>
      </c>
      <c r="F423" s="1242" t="str">
        <f>Translations!$B$282</f>
        <v>въздействията не достигат 100%.</v>
      </c>
      <c r="G423" s="1242"/>
      <c r="H423" s="1242"/>
      <c r="I423" s="1242"/>
      <c r="J423" s="1242"/>
      <c r="K423" s="1242"/>
      <c r="L423" s="1242"/>
      <c r="M423" s="1242"/>
      <c r="N423" s="1243"/>
      <c r="O423" s="739"/>
      <c r="P423" s="134"/>
      <c r="Q423" s="134"/>
      <c r="R423" s="134"/>
      <c r="S423" s="268"/>
    </row>
    <row r="424" spans="1:31" ht="5.0999999999999996" customHeight="1" x14ac:dyDescent="0.2">
      <c r="C424" s="161"/>
      <c r="D424" s="1005"/>
      <c r="E424" s="1005"/>
      <c r="F424" s="1005"/>
      <c r="G424" s="1005"/>
      <c r="H424" s="1005"/>
      <c r="I424" s="1005"/>
      <c r="J424" s="1005"/>
      <c r="K424" s="1005"/>
      <c r="L424" s="1005"/>
      <c r="M424" s="1005"/>
      <c r="N424" s="1219"/>
    </row>
    <row r="425" spans="1:31" ht="25.5" customHeight="1" x14ac:dyDescent="0.2">
      <c r="C425" s="161"/>
      <c r="D425" s="736"/>
      <c r="E425" s="736"/>
      <c r="F425" s="736"/>
      <c r="G425" s="736"/>
      <c r="H425" s="746" t="str">
        <f>Translations!$B$271</f>
        <v>Референтна стойност</v>
      </c>
      <c r="I425" s="749">
        <f t="shared" ref="I425" si="407">INDEX(EUconst_EndOfPeriods,Z399)</f>
        <v>2025</v>
      </c>
      <c r="J425" s="750">
        <f t="shared" ref="J425" si="408">INDEX(EUconst_EndOfPeriods,AA399)</f>
        <v>2030</v>
      </c>
      <c r="K425" s="750">
        <f t="shared" ref="K425" si="409">INDEX(EUconst_EndOfPeriods,AB399)</f>
        <v>2035</v>
      </c>
      <c r="L425" s="750">
        <f t="shared" ref="L425" si="410">INDEX(EUconst_EndOfPeriods,AC399)</f>
        <v>2040</v>
      </c>
      <c r="M425" s="750">
        <f t="shared" ref="M425" si="411">INDEX(EUconst_EndOfPeriods,AD399)</f>
        <v>2045</v>
      </c>
      <c r="N425" s="750">
        <f t="shared" ref="N425" si="412">INDEX(EUconst_EndOfPeriods,AE399)</f>
        <v>2050</v>
      </c>
    </row>
    <row r="426" spans="1:31" ht="12.75" customHeight="1" x14ac:dyDescent="0.2">
      <c r="C426" s="161"/>
      <c r="G426" s="736"/>
      <c r="H426" s="540" t="str">
        <f>H411</f>
        <v/>
      </c>
      <c r="I426" s="541" t="str">
        <f>H426</f>
        <v/>
      </c>
      <c r="J426" s="539" t="str">
        <f t="shared" ref="J426" si="413">I426</f>
        <v/>
      </c>
      <c r="K426" s="539" t="str">
        <f t="shared" ref="K426" si="414">J426</f>
        <v/>
      </c>
      <c r="L426" s="539" t="str">
        <f t="shared" ref="L426" si="415">K426</f>
        <v/>
      </c>
      <c r="M426" s="539" t="str">
        <f t="shared" ref="M426" si="416">L426</f>
        <v/>
      </c>
      <c r="N426" s="539" t="str">
        <f t="shared" ref="N426" si="417">M426</f>
        <v/>
      </c>
      <c r="S426" s="268"/>
    </row>
    <row r="427" spans="1:31" ht="12.75" customHeight="1" x14ac:dyDescent="0.2">
      <c r="C427" s="161"/>
      <c r="D427" s="345" t="s">
        <v>117</v>
      </c>
      <c r="E427" s="1274" t="str">
        <f>Translations!$B$283</f>
        <v>Специфично намаление (целево спрямо базово)</v>
      </c>
      <c r="F427" s="1274"/>
      <c r="G427" s="1274"/>
      <c r="H427" s="361" t="str">
        <f>H412</f>
        <v/>
      </c>
      <c r="I427" s="480" t="str">
        <f t="shared" ref="I427" si="418">IF(IFERROR($AC396&lt;=Z399,FALSE),EUconst_Cessation,IF(ISBLANK(I404),"",IF(OR($H427=0,$H427=""),Euconst_NA,(-($H427-I404)))))</f>
        <v/>
      </c>
      <c r="J427" s="481" t="str">
        <f t="shared" ref="J427" si="419">IF(IFERROR($AC396&lt;=AA399,FALSE),EUconst_Cessation,IF(ISBLANK(J404),"",IF(OR($H427=0,$H427=""),Euconst_NA,(-($H427-J404)))))</f>
        <v/>
      </c>
      <c r="K427" s="481" t="str">
        <f t="shared" ref="K427" si="420">IF(IFERROR($AC396&lt;=AB399,FALSE),EUconst_Cessation,IF(ISBLANK(K404),"",IF(OR($H427=0,$H427=""),Euconst_NA,(-($H427-K404)))))</f>
        <v/>
      </c>
      <c r="L427" s="481" t="str">
        <f t="shared" ref="L427" si="421">IF(IFERROR($AC396&lt;=AC399,FALSE),EUconst_Cessation,IF(ISBLANK(L404),"",IF(OR($H427=0,$H427=""),Euconst_NA,(-($H427-L404)))))</f>
        <v/>
      </c>
      <c r="M427" s="481" t="str">
        <f t="shared" ref="M427" si="422">IF(IFERROR($AC396&lt;=AD399,FALSE),EUconst_Cessation,IF(ISBLANK(M404),"",IF(OR($H427=0,$H427=""),Euconst_NA,(-($H427-M404)))))</f>
        <v/>
      </c>
      <c r="N427" s="481" t="str">
        <f t="shared" ref="N427" si="423">IF(IFERROR($AC396&lt;=AE399,FALSE),EUconst_Cessation,IF(ISBLANK(N404),"",IF(OR($H427=0,$H427=""),Euconst_NA,(-($H427-N404)))))</f>
        <v/>
      </c>
      <c r="P427" s="175" t="str">
        <f>EUconst_SubAbsoluteReduction&amp;I396</f>
        <v>AbsRed_</v>
      </c>
      <c r="S427" s="268"/>
    </row>
    <row r="428" spans="1:31" ht="5.0999999999999996" customHeight="1" x14ac:dyDescent="0.2">
      <c r="C428" s="161"/>
      <c r="D428" s="1005"/>
      <c r="E428" s="1005"/>
      <c r="F428" s="1005"/>
      <c r="G428" s="1005"/>
      <c r="H428" s="1005"/>
      <c r="I428" s="1005"/>
      <c r="J428" s="1005"/>
      <c r="K428" s="1005"/>
      <c r="L428" s="1005"/>
      <c r="M428" s="1005"/>
      <c r="N428" s="1219"/>
    </row>
    <row r="429" spans="1:31" ht="12.75" customHeight="1" x14ac:dyDescent="0.2">
      <c r="C429" s="161"/>
      <c r="D429" s="345" t="s">
        <v>118</v>
      </c>
      <c r="E429" s="1112" t="str">
        <f>Translations!$B$199</f>
        <v>Мярка</v>
      </c>
      <c r="F429" s="1114"/>
      <c r="G429" s="1112" t="str">
        <f>Translations!$B$229</f>
        <v>Инвестиции</v>
      </c>
      <c r="H429" s="1285"/>
      <c r="I429" s="424">
        <f t="shared" ref="I429" si="424">INDEX(EUconst_EndOfPeriods,Z399)</f>
        <v>2025</v>
      </c>
      <c r="J429" s="302">
        <f t="shared" ref="J429" si="425">INDEX(EUconst_EndOfPeriods,AA399)</f>
        <v>2030</v>
      </c>
      <c r="K429" s="302">
        <f t="shared" ref="K429" si="426">INDEX(EUconst_EndOfPeriods,AB399)</f>
        <v>2035</v>
      </c>
      <c r="L429" s="302">
        <f t="shared" ref="L429" si="427">INDEX(EUconst_EndOfPeriods,AC399)</f>
        <v>2040</v>
      </c>
      <c r="M429" s="302">
        <f t="shared" ref="M429" si="428">INDEX(EUconst_EndOfPeriods,AD399)</f>
        <v>2045</v>
      </c>
      <c r="N429" s="302">
        <f t="shared" ref="N429" si="429">INDEX(EUconst_EndOfPeriods,AE399)</f>
        <v>2050</v>
      </c>
      <c r="Q429" s="134"/>
      <c r="R429" s="272"/>
      <c r="S429" s="268"/>
    </row>
    <row r="430" spans="1:31" ht="12.75" customHeight="1" x14ac:dyDescent="0.2">
      <c r="C430" s="161"/>
      <c r="D430" s="363" t="s">
        <v>664</v>
      </c>
      <c r="E430" s="1279" t="str">
        <f>Translations!$B$284</f>
        <v>ME1: Оптимизация на процесите за различни периоди от 2027 г. нататък</v>
      </c>
      <c r="F430" s="1280"/>
      <c r="G430" s="1288" t="str">
        <f>Translations!$B$285</f>
        <v>IN1, IN3</v>
      </c>
      <c r="H430" s="1289"/>
      <c r="I430" s="447"/>
      <c r="J430" s="448">
        <v>1</v>
      </c>
      <c r="K430" s="448">
        <v>1</v>
      </c>
      <c r="L430" s="448">
        <v>0.3</v>
      </c>
      <c r="M430" s="448">
        <v>0.2</v>
      </c>
      <c r="N430" s="448"/>
      <c r="R430" s="273"/>
      <c r="S430" s="268"/>
    </row>
    <row r="431" spans="1:31" ht="12.75" customHeight="1" x14ac:dyDescent="0.2">
      <c r="C431" s="161"/>
      <c r="D431" s="363" t="s">
        <v>693</v>
      </c>
      <c r="E431" s="1281" t="str">
        <f>Translations!$B$286</f>
        <v>ME2: Нова пещ</v>
      </c>
      <c r="F431" s="1282"/>
      <c r="G431" s="1281" t="str">
        <f>Translations!$B$287</f>
        <v>IN2: Нова пещ</v>
      </c>
      <c r="H431" s="1290"/>
      <c r="I431" s="449"/>
      <c r="J431" s="450"/>
      <c r="K431" s="450"/>
      <c r="L431" s="450">
        <v>0.7</v>
      </c>
      <c r="M431" s="450">
        <v>0.8</v>
      </c>
      <c r="N431" s="450">
        <v>1</v>
      </c>
      <c r="S431" s="400" t="s">
        <v>561</v>
      </c>
      <c r="T431" s="166" t="str">
        <f>Translations!$B$288</f>
        <v>Начален период за мярката</v>
      </c>
      <c r="V431" s="166" t="s">
        <v>736</v>
      </c>
      <c r="X431" s="166" t="s">
        <v>738</v>
      </c>
      <c r="Y431" s="166" t="s">
        <v>737</v>
      </c>
      <c r="Z431" s="400">
        <v>2025</v>
      </c>
      <c r="AA431" s="400">
        <v>2030</v>
      </c>
      <c r="AB431" s="400">
        <v>2035</v>
      </c>
      <c r="AC431" s="400">
        <v>2040</v>
      </c>
      <c r="AD431" s="400">
        <v>2045</v>
      </c>
      <c r="AE431" s="400">
        <v>2050</v>
      </c>
    </row>
    <row r="432" spans="1:31" ht="12.75" customHeight="1" x14ac:dyDescent="0.2">
      <c r="A432" s="19"/>
      <c r="C432" s="161"/>
      <c r="D432" s="344">
        <v>1</v>
      </c>
      <c r="E432" s="1286"/>
      <c r="F432" s="1287"/>
      <c r="G432" s="1283"/>
      <c r="H432" s="1284"/>
      <c r="I432" s="425"/>
      <c r="J432" s="338"/>
      <c r="K432" s="338"/>
      <c r="L432" s="339"/>
      <c r="M432" s="338"/>
      <c r="N432" s="338"/>
      <c r="P432" s="288" t="str">
        <f>EUconst_SubMeasureImpact&amp;I396&amp;"_"&amp;D432</f>
        <v>SubMeasImp__1</v>
      </c>
      <c r="S432" s="419" t="str">
        <f ca="1">IFERROR(INDEX(E_MeasuresInvestMilestones!$S$22:$S$31,MATCH($E432,CNTR_ListExistMeasures,0)),"")</f>
        <v/>
      </c>
      <c r="T432" s="419" t="str">
        <f ca="1">IF(S432="","",MATCH(INDEX(E_MeasuresInvestMilestones!$E$22:$E$31,MATCH($S432,E_MeasuresInvestMilestones!$Q$22:$Q$31,0)),EUconst_Periods,0))</f>
        <v/>
      </c>
      <c r="V432" s="175" t="str">
        <f>I396</f>
        <v/>
      </c>
      <c r="X432" s="175" t="b">
        <f>AND(I396&lt;&gt;"",$E432="")</f>
        <v>0</v>
      </c>
      <c r="Z432" s="175" t="b">
        <f>IF(OR(AND(CNTR_ExistSubInstEntries,$E432=""),INDEX($AC:$AC,MATCH(EUconst_CessationRow&amp;$V432,$AA:$AA,0))&lt;=COLUMNS($Z431:Z431),SUMIFS(I:I,$P:$P,EUconst_SubAbsoluteReduction&amp;$V432)=0),
TRUE,
AND(CNTR_ExistSubInstEntries,$T432&gt;COLUMNS($Z431:Z431)) )</f>
        <v>1</v>
      </c>
      <c r="AA432" s="175" t="b">
        <f>IF(OR(AND(CNTR_ExistSubInstEntries,$E432=""),INDEX($AC:$AC,MATCH(EUconst_CessationRow&amp;$V432,$AA:$AA,0))&lt;=COLUMNS($Z431:AA431),SUMIFS(J:J,$P:$P,EUconst_SubAbsoluteReduction&amp;$V432)=0),
TRUE,
AND(CNTR_ExistSubInstEntries,$T432&gt;COLUMNS($Z431:AA431)) )</f>
        <v>1</v>
      </c>
      <c r="AB432" s="175" t="b">
        <f>IF(OR(AND(CNTR_ExistSubInstEntries,$E432=""),INDEX($AC:$AC,MATCH(EUconst_CessationRow&amp;$V432,$AA:$AA,0))&lt;=COLUMNS($Z431:AB431),SUMIFS(K:K,$P:$P,EUconst_SubAbsoluteReduction&amp;$V432)=0),
TRUE,
AND(CNTR_ExistSubInstEntries,$T432&gt;COLUMNS($Z431:AB431)) )</f>
        <v>1</v>
      </c>
      <c r="AC432" s="175" t="b">
        <f>IF(OR(AND(CNTR_ExistSubInstEntries,$E432=""),INDEX($AC:$AC,MATCH(EUconst_CessationRow&amp;$V432,$AA:$AA,0))&lt;=COLUMNS($Z431:AC431),SUMIFS(L:L,$P:$P,EUconst_SubAbsoluteReduction&amp;$V432)=0),
TRUE,
AND(CNTR_ExistSubInstEntries,$T432&gt;COLUMNS($Z431:AC431)) )</f>
        <v>1</v>
      </c>
      <c r="AD432" s="175" t="b">
        <f>IF(OR(AND(CNTR_ExistSubInstEntries,$E432=""),INDEX($AC:$AC,MATCH(EUconst_CessationRow&amp;$V432,$AA:$AA,0))&lt;=COLUMNS($Z431:AD431),SUMIFS(M:M,$P:$P,EUconst_SubAbsoluteReduction&amp;$V432)=0),
TRUE,
AND(CNTR_ExistSubInstEntries,$T432&gt;COLUMNS($Z431:AD431)) )</f>
        <v>1</v>
      </c>
      <c r="AE432" s="175" t="b">
        <f>IF(OR(AND(CNTR_ExistSubInstEntries,$E432=""),INDEX($AC:$AC,MATCH(EUconst_CessationRow&amp;$V432,$AA:$AA,0))&lt;=COLUMNS($Z431:AE431),SUMIFS(N:N,$P:$P,EUconst_SubAbsoluteReduction&amp;$V432)=0),
TRUE,
AND(CNTR_ExistSubInstEntries,$T432&gt;COLUMNS($Z431:AE431)) )</f>
        <v>1</v>
      </c>
    </row>
    <row r="433" spans="1:31" ht="12.75" customHeight="1" x14ac:dyDescent="0.2">
      <c r="A433" s="19"/>
      <c r="C433" s="161"/>
      <c r="D433" s="344">
        <v>2</v>
      </c>
      <c r="E433" s="1223"/>
      <c r="F433" s="1224"/>
      <c r="G433" s="1223"/>
      <c r="H433" s="1233"/>
      <c r="I433" s="426"/>
      <c r="J433" s="306"/>
      <c r="K433" s="306"/>
      <c r="L433" s="314"/>
      <c r="M433" s="306"/>
      <c r="N433" s="306"/>
      <c r="P433" s="288" t="str">
        <f>EUconst_SubMeasureImpact&amp;I396&amp;"_"&amp;D433</f>
        <v>SubMeasImp__2</v>
      </c>
      <c r="S433" s="419" t="str">
        <f ca="1">IFERROR(INDEX(E_MeasuresInvestMilestones!$S$22:$S$31,MATCH($E433,CNTR_ListExistMeasures,0)),"")</f>
        <v/>
      </c>
      <c r="T433" s="419" t="str">
        <f ca="1">IF(S433="","",MATCH(INDEX(E_MeasuresInvestMilestones!$E$22:$E$31,MATCH($S433,E_MeasuresInvestMilestones!$Q$22:$Q$31,0)),EUconst_Periods,0))</f>
        <v/>
      </c>
      <c r="V433" s="175" t="str">
        <f>V432</f>
        <v/>
      </c>
      <c r="X433" s="175" t="b">
        <f>AND(I396&lt;&gt;"",$E433="")</f>
        <v>0</v>
      </c>
      <c r="Z433" s="175" t="b">
        <f>IF(OR(AND(CNTR_ExistSubInstEntries,$E433=""),INDEX($AC:$AC,MATCH(EUconst_CessationRow&amp;$V433,$AA:$AA,0))&lt;=COLUMNS($Z432:Z432),SUMIFS(I:I,$P:$P,EUconst_SubAbsoluteReduction&amp;$V433)=0),
TRUE,
AND(CNTR_ExistSubInstEntries,$T433&gt;COLUMNS($Z432:Z432)) )</f>
        <v>1</v>
      </c>
      <c r="AA433" s="175" t="b">
        <f>IF(OR(AND(CNTR_ExistSubInstEntries,$E433=""),INDEX($AC:$AC,MATCH(EUconst_CessationRow&amp;$V433,$AA:$AA,0))&lt;=COLUMNS($Z432:AA432),SUMIFS(J:J,$P:$P,EUconst_SubAbsoluteReduction&amp;$V433)=0),
TRUE,
AND(CNTR_ExistSubInstEntries,$T433&gt;COLUMNS($Z432:AA432)) )</f>
        <v>1</v>
      </c>
      <c r="AB433" s="175" t="b">
        <f>IF(OR(AND(CNTR_ExistSubInstEntries,$E433=""),INDEX($AC:$AC,MATCH(EUconst_CessationRow&amp;$V433,$AA:$AA,0))&lt;=COLUMNS($Z432:AB432),SUMIFS(K:K,$P:$P,EUconst_SubAbsoluteReduction&amp;$V433)=0),
TRUE,
AND(CNTR_ExistSubInstEntries,$T433&gt;COLUMNS($Z432:AB432)) )</f>
        <v>1</v>
      </c>
      <c r="AC433" s="175" t="b">
        <f>IF(OR(AND(CNTR_ExistSubInstEntries,$E433=""),INDEX($AC:$AC,MATCH(EUconst_CessationRow&amp;$V433,$AA:$AA,0))&lt;=COLUMNS($Z432:AC432),SUMIFS(L:L,$P:$P,EUconst_SubAbsoluteReduction&amp;$V433)=0),
TRUE,
AND(CNTR_ExistSubInstEntries,$T433&gt;COLUMNS($Z432:AC432)) )</f>
        <v>1</v>
      </c>
      <c r="AD433" s="175" t="b">
        <f>IF(OR(AND(CNTR_ExistSubInstEntries,$E433=""),INDEX($AC:$AC,MATCH(EUconst_CessationRow&amp;$V433,$AA:$AA,0))&lt;=COLUMNS($Z432:AD432),SUMIFS(M:M,$P:$P,EUconst_SubAbsoluteReduction&amp;$V433)=0),
TRUE,
AND(CNTR_ExistSubInstEntries,$T433&gt;COLUMNS($Z432:AD432)) )</f>
        <v>1</v>
      </c>
      <c r="AE433" s="175" t="b">
        <f>IF(OR(AND(CNTR_ExistSubInstEntries,$E433=""),INDEX($AC:$AC,MATCH(EUconst_CessationRow&amp;$V433,$AA:$AA,0))&lt;=COLUMNS($Z432:AE432),SUMIFS(N:N,$P:$P,EUconst_SubAbsoluteReduction&amp;$V433)=0),
TRUE,
AND(CNTR_ExistSubInstEntries,$T433&gt;COLUMNS($Z432:AE432)) )</f>
        <v>1</v>
      </c>
    </row>
    <row r="434" spans="1:31" ht="12.75" customHeight="1" x14ac:dyDescent="0.2">
      <c r="A434" s="19"/>
      <c r="C434" s="161"/>
      <c r="D434" s="344">
        <v>3</v>
      </c>
      <c r="E434" s="1223"/>
      <c r="F434" s="1224"/>
      <c r="G434" s="1223"/>
      <c r="H434" s="1233"/>
      <c r="I434" s="426"/>
      <c r="J434" s="306"/>
      <c r="K434" s="306"/>
      <c r="L434" s="314"/>
      <c r="M434" s="306"/>
      <c r="N434" s="306"/>
      <c r="P434" s="288" t="str">
        <f>EUconst_SubMeasureImpact&amp;I396&amp;"_"&amp;D434</f>
        <v>SubMeasImp__3</v>
      </c>
      <c r="S434" s="419" t="str">
        <f ca="1">IFERROR(INDEX(E_MeasuresInvestMilestones!$S$22:$S$31,MATCH($E434,CNTR_ListExistMeasures,0)),"")</f>
        <v/>
      </c>
      <c r="T434" s="419" t="str">
        <f ca="1">IF(S434="","",MATCH(INDEX(E_MeasuresInvestMilestones!$E$22:$E$31,MATCH($S434,E_MeasuresInvestMilestones!$Q$22:$Q$31,0)),EUconst_Periods,0))</f>
        <v/>
      </c>
      <c r="V434" s="175" t="str">
        <f t="shared" ref="V434:V441" si="430">V433</f>
        <v/>
      </c>
      <c r="X434" s="175" t="b">
        <f>AND(I396&lt;&gt;"",$E434="")</f>
        <v>0</v>
      </c>
      <c r="Z434" s="175" t="b">
        <f>IF(OR(AND(CNTR_ExistSubInstEntries,$E434=""),INDEX($AC:$AC,MATCH(EUconst_CessationRow&amp;$V434,$AA:$AA,0))&lt;=COLUMNS($Z433:Z433),SUMIFS(I:I,$P:$P,EUconst_SubAbsoluteReduction&amp;$V434)=0),
TRUE,
AND(CNTR_ExistSubInstEntries,$T434&gt;COLUMNS($Z433:Z433)) )</f>
        <v>1</v>
      </c>
      <c r="AA434" s="175" t="b">
        <f>IF(OR(AND(CNTR_ExistSubInstEntries,$E434=""),INDEX($AC:$AC,MATCH(EUconst_CessationRow&amp;$V434,$AA:$AA,0))&lt;=COLUMNS($Z433:AA433),SUMIFS(J:J,$P:$P,EUconst_SubAbsoluteReduction&amp;$V434)=0),
TRUE,
AND(CNTR_ExistSubInstEntries,$T434&gt;COLUMNS($Z433:AA433)) )</f>
        <v>1</v>
      </c>
      <c r="AB434" s="175" t="b">
        <f>IF(OR(AND(CNTR_ExistSubInstEntries,$E434=""),INDEX($AC:$AC,MATCH(EUconst_CessationRow&amp;$V434,$AA:$AA,0))&lt;=COLUMNS($Z433:AB433),SUMIFS(K:K,$P:$P,EUconst_SubAbsoluteReduction&amp;$V434)=0),
TRUE,
AND(CNTR_ExistSubInstEntries,$T434&gt;COLUMNS($Z433:AB433)) )</f>
        <v>1</v>
      </c>
      <c r="AC434" s="175" t="b">
        <f>IF(OR(AND(CNTR_ExistSubInstEntries,$E434=""),INDEX($AC:$AC,MATCH(EUconst_CessationRow&amp;$V434,$AA:$AA,0))&lt;=COLUMNS($Z433:AC433),SUMIFS(L:L,$P:$P,EUconst_SubAbsoluteReduction&amp;$V434)=0),
TRUE,
AND(CNTR_ExistSubInstEntries,$T434&gt;COLUMNS($Z433:AC433)) )</f>
        <v>1</v>
      </c>
      <c r="AD434" s="175" t="b">
        <f>IF(OR(AND(CNTR_ExistSubInstEntries,$E434=""),INDEX($AC:$AC,MATCH(EUconst_CessationRow&amp;$V434,$AA:$AA,0))&lt;=COLUMNS($Z433:AD433),SUMIFS(M:M,$P:$P,EUconst_SubAbsoluteReduction&amp;$V434)=0),
TRUE,
AND(CNTR_ExistSubInstEntries,$T434&gt;COLUMNS($Z433:AD433)) )</f>
        <v>1</v>
      </c>
      <c r="AE434" s="175" t="b">
        <f>IF(OR(AND(CNTR_ExistSubInstEntries,$E434=""),INDEX($AC:$AC,MATCH(EUconst_CessationRow&amp;$V434,$AA:$AA,0))&lt;=COLUMNS($Z433:AE433),SUMIFS(N:N,$P:$P,EUconst_SubAbsoluteReduction&amp;$V434)=0),
TRUE,
AND(CNTR_ExistSubInstEntries,$T434&gt;COLUMNS($Z433:AE433)) )</f>
        <v>1</v>
      </c>
    </row>
    <row r="435" spans="1:31" ht="12.75" customHeight="1" x14ac:dyDescent="0.2">
      <c r="A435" s="19"/>
      <c r="C435" s="161"/>
      <c r="D435" s="344">
        <v>4</v>
      </c>
      <c r="E435" s="1223"/>
      <c r="F435" s="1224"/>
      <c r="G435" s="1223"/>
      <c r="H435" s="1233"/>
      <c r="I435" s="426"/>
      <c r="J435" s="306"/>
      <c r="K435" s="306"/>
      <c r="L435" s="314"/>
      <c r="M435" s="306"/>
      <c r="N435" s="306"/>
      <c r="P435" s="288" t="str">
        <f>EUconst_SubMeasureImpact&amp;I396&amp;"_"&amp;D435</f>
        <v>SubMeasImp__4</v>
      </c>
      <c r="S435" s="419" t="str">
        <f ca="1">IFERROR(INDEX(E_MeasuresInvestMilestones!$S$22:$S$31,MATCH($E435,CNTR_ListExistMeasures,0)),"")</f>
        <v/>
      </c>
      <c r="T435" s="419" t="str">
        <f ca="1">IF(S435="","",MATCH(INDEX(E_MeasuresInvestMilestones!$E$22:$E$31,MATCH($S435,E_MeasuresInvestMilestones!$Q$22:$Q$31,0)),EUconst_Periods,0))</f>
        <v/>
      </c>
      <c r="V435" s="175" t="str">
        <f t="shared" si="430"/>
        <v/>
      </c>
      <c r="X435" s="175" t="b">
        <f>AND(I396&lt;&gt;"",$E435="")</f>
        <v>0</v>
      </c>
      <c r="Z435" s="175" t="b">
        <f>IF(OR(AND(CNTR_ExistSubInstEntries,$E435=""),INDEX($AC:$AC,MATCH(EUconst_CessationRow&amp;$V435,$AA:$AA,0))&lt;=COLUMNS($Z434:Z434),SUMIFS(I:I,$P:$P,EUconst_SubAbsoluteReduction&amp;$V435)=0),
TRUE,
AND(CNTR_ExistSubInstEntries,$T435&gt;COLUMNS($Z434:Z434)) )</f>
        <v>1</v>
      </c>
      <c r="AA435" s="175" t="b">
        <f>IF(OR(AND(CNTR_ExistSubInstEntries,$E435=""),INDEX($AC:$AC,MATCH(EUconst_CessationRow&amp;$V435,$AA:$AA,0))&lt;=COLUMNS($Z434:AA434),SUMIFS(J:J,$P:$P,EUconst_SubAbsoluteReduction&amp;$V435)=0),
TRUE,
AND(CNTR_ExistSubInstEntries,$T435&gt;COLUMNS($Z434:AA434)) )</f>
        <v>1</v>
      </c>
      <c r="AB435" s="175" t="b">
        <f>IF(OR(AND(CNTR_ExistSubInstEntries,$E435=""),INDEX($AC:$AC,MATCH(EUconst_CessationRow&amp;$V435,$AA:$AA,0))&lt;=COLUMNS($Z434:AB434),SUMIFS(K:K,$P:$P,EUconst_SubAbsoluteReduction&amp;$V435)=0),
TRUE,
AND(CNTR_ExistSubInstEntries,$T435&gt;COLUMNS($Z434:AB434)) )</f>
        <v>1</v>
      </c>
      <c r="AC435" s="175" t="b">
        <f>IF(OR(AND(CNTR_ExistSubInstEntries,$E435=""),INDEX($AC:$AC,MATCH(EUconst_CessationRow&amp;$V435,$AA:$AA,0))&lt;=COLUMNS($Z434:AC434),SUMIFS(L:L,$P:$P,EUconst_SubAbsoluteReduction&amp;$V435)=0),
TRUE,
AND(CNTR_ExistSubInstEntries,$T435&gt;COLUMNS($Z434:AC434)) )</f>
        <v>1</v>
      </c>
      <c r="AD435" s="175" t="b">
        <f>IF(OR(AND(CNTR_ExistSubInstEntries,$E435=""),INDEX($AC:$AC,MATCH(EUconst_CessationRow&amp;$V435,$AA:$AA,0))&lt;=COLUMNS($Z434:AD434),SUMIFS(M:M,$P:$P,EUconst_SubAbsoluteReduction&amp;$V435)=0),
TRUE,
AND(CNTR_ExistSubInstEntries,$T435&gt;COLUMNS($Z434:AD434)) )</f>
        <v>1</v>
      </c>
      <c r="AE435" s="175" t="b">
        <f>IF(OR(AND(CNTR_ExistSubInstEntries,$E435=""),INDEX($AC:$AC,MATCH(EUconst_CessationRow&amp;$V435,$AA:$AA,0))&lt;=COLUMNS($Z434:AE434),SUMIFS(N:N,$P:$P,EUconst_SubAbsoluteReduction&amp;$V435)=0),
TRUE,
AND(CNTR_ExistSubInstEntries,$T435&gt;COLUMNS($Z434:AE434)) )</f>
        <v>1</v>
      </c>
    </row>
    <row r="436" spans="1:31" ht="12.75" customHeight="1" x14ac:dyDescent="0.2">
      <c r="A436" s="19"/>
      <c r="C436" s="161"/>
      <c r="D436" s="344">
        <v>5</v>
      </c>
      <c r="E436" s="1223"/>
      <c r="F436" s="1224"/>
      <c r="G436" s="1223"/>
      <c r="H436" s="1233"/>
      <c r="I436" s="426"/>
      <c r="J436" s="306"/>
      <c r="K436" s="306"/>
      <c r="L436" s="314"/>
      <c r="M436" s="306"/>
      <c r="N436" s="306"/>
      <c r="P436" s="288" t="str">
        <f>EUconst_SubMeasureImpact&amp;I396&amp;"_"&amp;D436</f>
        <v>SubMeasImp__5</v>
      </c>
      <c r="S436" s="419" t="str">
        <f ca="1">IFERROR(INDEX(E_MeasuresInvestMilestones!$S$22:$S$31,MATCH($E436,CNTR_ListExistMeasures,0)),"")</f>
        <v/>
      </c>
      <c r="T436" s="419" t="str">
        <f ca="1">IF(S436="","",MATCH(INDEX(E_MeasuresInvestMilestones!$E$22:$E$31,MATCH($S436,E_MeasuresInvestMilestones!$Q$22:$Q$31,0)),EUconst_Periods,0))</f>
        <v/>
      </c>
      <c r="V436" s="175" t="str">
        <f t="shared" si="430"/>
        <v/>
      </c>
      <c r="X436" s="175" t="b">
        <f>AND(I396&lt;&gt;"",$E436="")</f>
        <v>0</v>
      </c>
      <c r="Z436" s="175" t="b">
        <f>IF(OR(AND(CNTR_ExistSubInstEntries,$E436=""),INDEX($AC:$AC,MATCH(EUconst_CessationRow&amp;$V436,$AA:$AA,0))&lt;=COLUMNS($Z435:Z435),SUMIFS(I:I,$P:$P,EUconst_SubAbsoluteReduction&amp;$V436)=0),
TRUE,
AND(CNTR_ExistSubInstEntries,$T436&gt;COLUMNS($Z435:Z435)) )</f>
        <v>1</v>
      </c>
      <c r="AA436" s="175" t="b">
        <f>IF(OR(AND(CNTR_ExistSubInstEntries,$E436=""),INDEX($AC:$AC,MATCH(EUconst_CessationRow&amp;$V436,$AA:$AA,0))&lt;=COLUMNS($Z435:AA435),SUMIFS(J:J,$P:$P,EUconst_SubAbsoluteReduction&amp;$V436)=0),
TRUE,
AND(CNTR_ExistSubInstEntries,$T436&gt;COLUMNS($Z435:AA435)) )</f>
        <v>1</v>
      </c>
      <c r="AB436" s="175" t="b">
        <f>IF(OR(AND(CNTR_ExistSubInstEntries,$E436=""),INDEX($AC:$AC,MATCH(EUconst_CessationRow&amp;$V436,$AA:$AA,0))&lt;=COLUMNS($Z435:AB435),SUMIFS(K:K,$P:$P,EUconst_SubAbsoluteReduction&amp;$V436)=0),
TRUE,
AND(CNTR_ExistSubInstEntries,$T436&gt;COLUMNS($Z435:AB435)) )</f>
        <v>1</v>
      </c>
      <c r="AC436" s="175" t="b">
        <f>IF(OR(AND(CNTR_ExistSubInstEntries,$E436=""),INDEX($AC:$AC,MATCH(EUconst_CessationRow&amp;$V436,$AA:$AA,0))&lt;=COLUMNS($Z435:AC435),SUMIFS(L:L,$P:$P,EUconst_SubAbsoluteReduction&amp;$V436)=0),
TRUE,
AND(CNTR_ExistSubInstEntries,$T436&gt;COLUMNS($Z435:AC435)) )</f>
        <v>1</v>
      </c>
      <c r="AD436" s="175" t="b">
        <f>IF(OR(AND(CNTR_ExistSubInstEntries,$E436=""),INDEX($AC:$AC,MATCH(EUconst_CessationRow&amp;$V436,$AA:$AA,0))&lt;=COLUMNS($Z435:AD435),SUMIFS(M:M,$P:$P,EUconst_SubAbsoluteReduction&amp;$V436)=0),
TRUE,
AND(CNTR_ExistSubInstEntries,$T436&gt;COLUMNS($Z435:AD435)) )</f>
        <v>1</v>
      </c>
      <c r="AE436" s="175" t="b">
        <f>IF(OR(AND(CNTR_ExistSubInstEntries,$E436=""),INDEX($AC:$AC,MATCH(EUconst_CessationRow&amp;$V436,$AA:$AA,0))&lt;=COLUMNS($Z435:AE435),SUMIFS(N:N,$P:$P,EUconst_SubAbsoluteReduction&amp;$V436)=0),
TRUE,
AND(CNTR_ExistSubInstEntries,$T436&gt;COLUMNS($Z435:AE435)) )</f>
        <v>1</v>
      </c>
    </row>
    <row r="437" spans="1:31" ht="12.75" customHeight="1" x14ac:dyDescent="0.2">
      <c r="A437" s="19"/>
      <c r="C437" s="161"/>
      <c r="D437" s="344">
        <v>6</v>
      </c>
      <c r="E437" s="1223"/>
      <c r="F437" s="1224"/>
      <c r="G437" s="1223"/>
      <c r="H437" s="1233"/>
      <c r="I437" s="426"/>
      <c r="J437" s="306"/>
      <c r="K437" s="306"/>
      <c r="L437" s="314"/>
      <c r="M437" s="306"/>
      <c r="N437" s="306"/>
      <c r="P437" s="288" t="str">
        <f>EUconst_SubMeasureImpact&amp;I396&amp;"_"&amp;D437</f>
        <v>SubMeasImp__6</v>
      </c>
      <c r="S437" s="419" t="str">
        <f ca="1">IFERROR(INDEX(E_MeasuresInvestMilestones!$S$22:$S$31,MATCH($E437,CNTR_ListExistMeasures,0)),"")</f>
        <v/>
      </c>
      <c r="T437" s="419" t="str">
        <f ca="1">IF(S437="","",MATCH(INDEX(E_MeasuresInvestMilestones!$E$22:$E$31,MATCH($S437,E_MeasuresInvestMilestones!$Q$22:$Q$31,0)),EUconst_Periods,0))</f>
        <v/>
      </c>
      <c r="V437" s="175" t="str">
        <f t="shared" si="430"/>
        <v/>
      </c>
      <c r="X437" s="175" t="b">
        <f>AND(I396&lt;&gt;"",$E437="")</f>
        <v>0</v>
      </c>
      <c r="Z437" s="175" t="b">
        <f>IF(OR(AND(CNTR_ExistSubInstEntries,$E437=""),INDEX($AC:$AC,MATCH(EUconst_CessationRow&amp;$V437,$AA:$AA,0))&lt;=COLUMNS($Z436:Z436),SUMIFS(I:I,$P:$P,EUconst_SubAbsoluteReduction&amp;$V437)=0),
TRUE,
AND(CNTR_ExistSubInstEntries,$T437&gt;COLUMNS($Z436:Z436)) )</f>
        <v>1</v>
      </c>
      <c r="AA437" s="175" t="b">
        <f>IF(OR(AND(CNTR_ExistSubInstEntries,$E437=""),INDEX($AC:$AC,MATCH(EUconst_CessationRow&amp;$V437,$AA:$AA,0))&lt;=COLUMNS($Z436:AA436),SUMIFS(J:J,$P:$P,EUconst_SubAbsoluteReduction&amp;$V437)=0),
TRUE,
AND(CNTR_ExistSubInstEntries,$T437&gt;COLUMNS($Z436:AA436)) )</f>
        <v>1</v>
      </c>
      <c r="AB437" s="175" t="b">
        <f>IF(OR(AND(CNTR_ExistSubInstEntries,$E437=""),INDEX($AC:$AC,MATCH(EUconst_CessationRow&amp;$V437,$AA:$AA,0))&lt;=COLUMNS($Z436:AB436),SUMIFS(K:K,$P:$P,EUconst_SubAbsoluteReduction&amp;$V437)=0),
TRUE,
AND(CNTR_ExistSubInstEntries,$T437&gt;COLUMNS($Z436:AB436)) )</f>
        <v>1</v>
      </c>
      <c r="AC437" s="175" t="b">
        <f>IF(OR(AND(CNTR_ExistSubInstEntries,$E437=""),INDEX($AC:$AC,MATCH(EUconst_CessationRow&amp;$V437,$AA:$AA,0))&lt;=COLUMNS($Z436:AC436),SUMIFS(L:L,$P:$P,EUconst_SubAbsoluteReduction&amp;$V437)=0),
TRUE,
AND(CNTR_ExistSubInstEntries,$T437&gt;COLUMNS($Z436:AC436)) )</f>
        <v>1</v>
      </c>
      <c r="AD437" s="175" t="b">
        <f>IF(OR(AND(CNTR_ExistSubInstEntries,$E437=""),INDEX($AC:$AC,MATCH(EUconst_CessationRow&amp;$V437,$AA:$AA,0))&lt;=COLUMNS($Z436:AD436),SUMIFS(M:M,$P:$P,EUconst_SubAbsoluteReduction&amp;$V437)=0),
TRUE,
AND(CNTR_ExistSubInstEntries,$T437&gt;COLUMNS($Z436:AD436)) )</f>
        <v>1</v>
      </c>
      <c r="AE437" s="175" t="b">
        <f>IF(OR(AND(CNTR_ExistSubInstEntries,$E437=""),INDEX($AC:$AC,MATCH(EUconst_CessationRow&amp;$V437,$AA:$AA,0))&lt;=COLUMNS($Z436:AE436),SUMIFS(N:N,$P:$P,EUconst_SubAbsoluteReduction&amp;$V437)=0),
TRUE,
AND(CNTR_ExistSubInstEntries,$T437&gt;COLUMNS($Z436:AE436)) )</f>
        <v>1</v>
      </c>
    </row>
    <row r="438" spans="1:31" ht="12.75" customHeight="1" x14ac:dyDescent="0.2">
      <c r="A438" s="19"/>
      <c r="C438" s="193"/>
      <c r="D438" s="344">
        <v>7</v>
      </c>
      <c r="E438" s="1223"/>
      <c r="F438" s="1224"/>
      <c r="G438" s="1223"/>
      <c r="H438" s="1233"/>
      <c r="I438" s="426"/>
      <c r="J438" s="306"/>
      <c r="K438" s="306"/>
      <c r="L438" s="314"/>
      <c r="M438" s="306"/>
      <c r="N438" s="306"/>
      <c r="P438" s="288" t="str">
        <f>EUconst_SubMeasureImpact&amp;I396&amp;"_"&amp;D438</f>
        <v>SubMeasImp__7</v>
      </c>
      <c r="S438" s="419" t="str">
        <f ca="1">IFERROR(INDEX(E_MeasuresInvestMilestones!$S$22:$S$31,MATCH($E438,CNTR_ListExistMeasures,0)),"")</f>
        <v/>
      </c>
      <c r="T438" s="419" t="str">
        <f ca="1">IF(S438="","",MATCH(INDEX(E_MeasuresInvestMilestones!$E$22:$E$31,MATCH($S438,E_MeasuresInvestMilestones!$Q$22:$Q$31,0)),EUconst_Periods,0))</f>
        <v/>
      </c>
      <c r="V438" s="175" t="str">
        <f t="shared" si="430"/>
        <v/>
      </c>
      <c r="X438" s="175" t="b">
        <f>AND(I396&lt;&gt;"",$E438="")</f>
        <v>0</v>
      </c>
      <c r="Z438" s="175" t="b">
        <f>IF(OR(AND(CNTR_ExistSubInstEntries,$E438=""),INDEX($AC:$AC,MATCH(EUconst_CessationRow&amp;$V438,$AA:$AA,0))&lt;=COLUMNS($Z437:Z437),SUMIFS(I:I,$P:$P,EUconst_SubAbsoluteReduction&amp;$V438)=0),
TRUE,
AND(CNTR_ExistSubInstEntries,$T438&gt;COLUMNS($Z437:Z437)) )</f>
        <v>1</v>
      </c>
      <c r="AA438" s="175" t="b">
        <f>IF(OR(AND(CNTR_ExistSubInstEntries,$E438=""),INDEX($AC:$AC,MATCH(EUconst_CessationRow&amp;$V438,$AA:$AA,0))&lt;=COLUMNS($Z437:AA437),SUMIFS(J:J,$P:$P,EUconst_SubAbsoluteReduction&amp;$V438)=0),
TRUE,
AND(CNTR_ExistSubInstEntries,$T438&gt;COLUMNS($Z437:AA437)) )</f>
        <v>1</v>
      </c>
      <c r="AB438" s="175" t="b">
        <f>IF(OR(AND(CNTR_ExistSubInstEntries,$E438=""),INDEX($AC:$AC,MATCH(EUconst_CessationRow&amp;$V438,$AA:$AA,0))&lt;=COLUMNS($Z437:AB437),SUMIFS(K:K,$P:$P,EUconst_SubAbsoluteReduction&amp;$V438)=0),
TRUE,
AND(CNTR_ExistSubInstEntries,$T438&gt;COLUMNS($Z437:AB437)) )</f>
        <v>1</v>
      </c>
      <c r="AC438" s="175" t="b">
        <f>IF(OR(AND(CNTR_ExistSubInstEntries,$E438=""),INDEX($AC:$AC,MATCH(EUconst_CessationRow&amp;$V438,$AA:$AA,0))&lt;=COLUMNS($Z437:AC437),SUMIFS(L:L,$P:$P,EUconst_SubAbsoluteReduction&amp;$V438)=0),
TRUE,
AND(CNTR_ExistSubInstEntries,$T438&gt;COLUMNS($Z437:AC437)) )</f>
        <v>1</v>
      </c>
      <c r="AD438" s="175" t="b">
        <f>IF(OR(AND(CNTR_ExistSubInstEntries,$E438=""),INDEX($AC:$AC,MATCH(EUconst_CessationRow&amp;$V438,$AA:$AA,0))&lt;=COLUMNS($Z437:AD437),SUMIFS(M:M,$P:$P,EUconst_SubAbsoluteReduction&amp;$V438)=0),
TRUE,
AND(CNTR_ExistSubInstEntries,$T438&gt;COLUMNS($Z437:AD437)) )</f>
        <v>1</v>
      </c>
      <c r="AE438" s="175" t="b">
        <f>IF(OR(AND(CNTR_ExistSubInstEntries,$E438=""),INDEX($AC:$AC,MATCH(EUconst_CessationRow&amp;$V438,$AA:$AA,0))&lt;=COLUMNS($Z437:AE437),SUMIFS(N:N,$P:$P,EUconst_SubAbsoluteReduction&amp;$V438)=0),
TRUE,
AND(CNTR_ExistSubInstEntries,$T438&gt;COLUMNS($Z437:AE437)) )</f>
        <v>1</v>
      </c>
    </row>
    <row r="439" spans="1:31" ht="12.75" customHeight="1" x14ac:dyDescent="0.2">
      <c r="A439" s="19"/>
      <c r="C439" s="161"/>
      <c r="D439" s="344">
        <v>8</v>
      </c>
      <c r="E439" s="1223"/>
      <c r="F439" s="1224"/>
      <c r="G439" s="1223"/>
      <c r="H439" s="1233"/>
      <c r="I439" s="426"/>
      <c r="J439" s="306"/>
      <c r="K439" s="306"/>
      <c r="L439" s="314"/>
      <c r="M439" s="306"/>
      <c r="N439" s="306"/>
      <c r="P439" s="288" t="str">
        <f>EUconst_SubMeasureImpact&amp;I396&amp;"_"&amp;D439</f>
        <v>SubMeasImp__8</v>
      </c>
      <c r="S439" s="419" t="str">
        <f ca="1">IFERROR(INDEX(E_MeasuresInvestMilestones!$S$22:$S$31,MATCH($E439,CNTR_ListExistMeasures,0)),"")</f>
        <v/>
      </c>
      <c r="T439" s="419" t="str">
        <f ca="1">IF(S439="","",MATCH(INDEX(E_MeasuresInvestMilestones!$E$22:$E$31,MATCH($S439,E_MeasuresInvestMilestones!$Q$22:$Q$31,0)),EUconst_Periods,0))</f>
        <v/>
      </c>
      <c r="V439" s="175" t="str">
        <f t="shared" si="430"/>
        <v/>
      </c>
      <c r="X439" s="175" t="b">
        <f>AND(I396&lt;&gt;"",$E439="")</f>
        <v>0</v>
      </c>
      <c r="Z439" s="175" t="b">
        <f>IF(OR(AND(CNTR_ExistSubInstEntries,$E439=""),INDEX($AC:$AC,MATCH(EUconst_CessationRow&amp;$V439,$AA:$AA,0))&lt;=COLUMNS($Z438:Z438),SUMIFS(I:I,$P:$P,EUconst_SubAbsoluteReduction&amp;$V439)=0),
TRUE,
AND(CNTR_ExistSubInstEntries,$T439&gt;COLUMNS($Z438:Z438)) )</f>
        <v>1</v>
      </c>
      <c r="AA439" s="175" t="b">
        <f>IF(OR(AND(CNTR_ExistSubInstEntries,$E439=""),INDEX($AC:$AC,MATCH(EUconst_CessationRow&amp;$V439,$AA:$AA,0))&lt;=COLUMNS($Z438:AA438),SUMIFS(J:J,$P:$P,EUconst_SubAbsoluteReduction&amp;$V439)=0),
TRUE,
AND(CNTR_ExistSubInstEntries,$T439&gt;COLUMNS($Z438:AA438)) )</f>
        <v>1</v>
      </c>
      <c r="AB439" s="175" t="b">
        <f>IF(OR(AND(CNTR_ExistSubInstEntries,$E439=""),INDEX($AC:$AC,MATCH(EUconst_CessationRow&amp;$V439,$AA:$AA,0))&lt;=COLUMNS($Z438:AB438),SUMIFS(K:K,$P:$P,EUconst_SubAbsoluteReduction&amp;$V439)=0),
TRUE,
AND(CNTR_ExistSubInstEntries,$T439&gt;COLUMNS($Z438:AB438)) )</f>
        <v>1</v>
      </c>
      <c r="AC439" s="175" t="b">
        <f>IF(OR(AND(CNTR_ExistSubInstEntries,$E439=""),INDEX($AC:$AC,MATCH(EUconst_CessationRow&amp;$V439,$AA:$AA,0))&lt;=COLUMNS($Z438:AC438),SUMIFS(L:L,$P:$P,EUconst_SubAbsoluteReduction&amp;$V439)=0),
TRUE,
AND(CNTR_ExistSubInstEntries,$T439&gt;COLUMNS($Z438:AC438)) )</f>
        <v>1</v>
      </c>
      <c r="AD439" s="175" t="b">
        <f>IF(OR(AND(CNTR_ExistSubInstEntries,$E439=""),INDEX($AC:$AC,MATCH(EUconst_CessationRow&amp;$V439,$AA:$AA,0))&lt;=COLUMNS($Z438:AD438),SUMIFS(M:M,$P:$P,EUconst_SubAbsoluteReduction&amp;$V439)=0),
TRUE,
AND(CNTR_ExistSubInstEntries,$T439&gt;COLUMNS($Z438:AD438)) )</f>
        <v>1</v>
      </c>
      <c r="AE439" s="175" t="b">
        <f>IF(OR(AND(CNTR_ExistSubInstEntries,$E439=""),INDEX($AC:$AC,MATCH(EUconst_CessationRow&amp;$V439,$AA:$AA,0))&lt;=COLUMNS($Z438:AE438),SUMIFS(N:N,$P:$P,EUconst_SubAbsoluteReduction&amp;$V439)=0),
TRUE,
AND(CNTR_ExistSubInstEntries,$T439&gt;COLUMNS($Z438:AE438)) )</f>
        <v>1</v>
      </c>
    </row>
    <row r="440" spans="1:31" ht="12.75" customHeight="1" x14ac:dyDescent="0.2">
      <c r="A440" s="19"/>
      <c r="C440" s="161"/>
      <c r="D440" s="344">
        <v>9</v>
      </c>
      <c r="E440" s="1223"/>
      <c r="F440" s="1224"/>
      <c r="G440" s="1223"/>
      <c r="H440" s="1233"/>
      <c r="I440" s="426"/>
      <c r="J440" s="306"/>
      <c r="K440" s="306"/>
      <c r="L440" s="314"/>
      <c r="M440" s="306"/>
      <c r="N440" s="306"/>
      <c r="P440" s="288" t="str">
        <f>EUconst_SubMeasureImpact&amp;I396&amp;"_"&amp;D440</f>
        <v>SubMeasImp__9</v>
      </c>
      <c r="S440" s="419" t="str">
        <f ca="1">IFERROR(INDEX(E_MeasuresInvestMilestones!$S$22:$S$31,MATCH($E440,CNTR_ListExistMeasures,0)),"")</f>
        <v/>
      </c>
      <c r="T440" s="419" t="str">
        <f ca="1">IF(S440="","",MATCH(INDEX(E_MeasuresInvestMilestones!$E$22:$E$31,MATCH($S440,E_MeasuresInvestMilestones!$Q$22:$Q$31,0)),EUconst_Periods,0))</f>
        <v/>
      </c>
      <c r="V440" s="175" t="str">
        <f t="shared" si="430"/>
        <v/>
      </c>
      <c r="X440" s="175" t="b">
        <f>AND(I396&lt;&gt;"",$E440="")</f>
        <v>0</v>
      </c>
      <c r="Z440" s="175" t="b">
        <f>IF(OR(AND(CNTR_ExistSubInstEntries,$E440=""),INDEX($AC:$AC,MATCH(EUconst_CessationRow&amp;$V440,$AA:$AA,0))&lt;=COLUMNS($Z439:Z439),SUMIFS(I:I,$P:$P,EUconst_SubAbsoluteReduction&amp;$V440)=0),
TRUE,
AND(CNTR_ExistSubInstEntries,$T440&gt;COLUMNS($Z439:Z439)) )</f>
        <v>1</v>
      </c>
      <c r="AA440" s="175" t="b">
        <f>IF(OR(AND(CNTR_ExistSubInstEntries,$E440=""),INDEX($AC:$AC,MATCH(EUconst_CessationRow&amp;$V440,$AA:$AA,0))&lt;=COLUMNS($Z439:AA439),SUMIFS(J:J,$P:$P,EUconst_SubAbsoluteReduction&amp;$V440)=0),
TRUE,
AND(CNTR_ExistSubInstEntries,$T440&gt;COLUMNS($Z439:AA439)) )</f>
        <v>1</v>
      </c>
      <c r="AB440" s="175" t="b">
        <f>IF(OR(AND(CNTR_ExistSubInstEntries,$E440=""),INDEX($AC:$AC,MATCH(EUconst_CessationRow&amp;$V440,$AA:$AA,0))&lt;=COLUMNS($Z439:AB439),SUMIFS(K:K,$P:$P,EUconst_SubAbsoluteReduction&amp;$V440)=0),
TRUE,
AND(CNTR_ExistSubInstEntries,$T440&gt;COLUMNS($Z439:AB439)) )</f>
        <v>1</v>
      </c>
      <c r="AC440" s="175" t="b">
        <f>IF(OR(AND(CNTR_ExistSubInstEntries,$E440=""),INDEX($AC:$AC,MATCH(EUconst_CessationRow&amp;$V440,$AA:$AA,0))&lt;=COLUMNS($Z439:AC439),SUMIFS(L:L,$P:$P,EUconst_SubAbsoluteReduction&amp;$V440)=0),
TRUE,
AND(CNTR_ExistSubInstEntries,$T440&gt;COLUMNS($Z439:AC439)) )</f>
        <v>1</v>
      </c>
      <c r="AD440" s="175" t="b">
        <f>IF(OR(AND(CNTR_ExistSubInstEntries,$E440=""),INDEX($AC:$AC,MATCH(EUconst_CessationRow&amp;$V440,$AA:$AA,0))&lt;=COLUMNS($Z439:AD439),SUMIFS(M:M,$P:$P,EUconst_SubAbsoluteReduction&amp;$V440)=0),
TRUE,
AND(CNTR_ExistSubInstEntries,$T440&gt;COLUMNS($Z439:AD439)) )</f>
        <v>1</v>
      </c>
      <c r="AE440" s="175" t="b">
        <f>IF(OR(AND(CNTR_ExistSubInstEntries,$E440=""),INDEX($AC:$AC,MATCH(EUconst_CessationRow&amp;$V440,$AA:$AA,0))&lt;=COLUMNS($Z439:AE439),SUMIFS(N:N,$P:$P,EUconst_SubAbsoluteReduction&amp;$V440)=0),
TRUE,
AND(CNTR_ExistSubInstEntries,$T440&gt;COLUMNS($Z439:AE439)) )</f>
        <v>1</v>
      </c>
    </row>
    <row r="441" spans="1:31" ht="12.75" customHeight="1" x14ac:dyDescent="0.2">
      <c r="A441" s="19"/>
      <c r="C441" s="161"/>
      <c r="D441" s="344">
        <v>10</v>
      </c>
      <c r="E441" s="1229"/>
      <c r="F441" s="1230"/>
      <c r="G441" s="1229"/>
      <c r="H441" s="1234"/>
      <c r="I441" s="427"/>
      <c r="J441" s="307"/>
      <c r="K441" s="307"/>
      <c r="L441" s="315"/>
      <c r="M441" s="307"/>
      <c r="N441" s="307"/>
      <c r="P441" s="288" t="str">
        <f>EUconst_SubMeasureImpact&amp;I396&amp;"_"&amp;D441</f>
        <v>SubMeasImp__10</v>
      </c>
      <c r="S441" s="419" t="str">
        <f ca="1">IFERROR(INDEX(E_MeasuresInvestMilestones!$S$22:$S$31,MATCH($E441,CNTR_ListExistMeasures,0)),"")</f>
        <v/>
      </c>
      <c r="T441" s="419" t="str">
        <f ca="1">IF(S441="","",MATCH(INDEX(E_MeasuresInvestMilestones!$E$22:$E$31,MATCH($S441,E_MeasuresInvestMilestones!$Q$22:$Q$31,0)),EUconst_Periods,0))</f>
        <v/>
      </c>
      <c r="V441" s="175" t="str">
        <f t="shared" si="430"/>
        <v/>
      </c>
      <c r="X441" s="175" t="b">
        <f>AND(I396&lt;&gt;"",$E441="")</f>
        <v>0</v>
      </c>
      <c r="Z441" s="175" t="b">
        <f>IF(OR(AND(CNTR_ExistSubInstEntries,$E441=""),INDEX($AC:$AC,MATCH(EUconst_CessationRow&amp;$V441,$AA:$AA,0))&lt;=COLUMNS($Z440:Z440),SUMIFS(I:I,$P:$P,EUconst_SubAbsoluteReduction&amp;$V441)=0),
TRUE,
AND(CNTR_ExistSubInstEntries,$T441&gt;COLUMNS($Z440:Z440)) )</f>
        <v>1</v>
      </c>
      <c r="AA441" s="175" t="b">
        <f>IF(OR(AND(CNTR_ExistSubInstEntries,$E441=""),INDEX($AC:$AC,MATCH(EUconst_CessationRow&amp;$V441,$AA:$AA,0))&lt;=COLUMNS($Z440:AA440),SUMIFS(J:J,$P:$P,EUconst_SubAbsoluteReduction&amp;$V441)=0),
TRUE,
AND(CNTR_ExistSubInstEntries,$T441&gt;COLUMNS($Z440:AA440)) )</f>
        <v>1</v>
      </c>
      <c r="AB441" s="175" t="b">
        <f>IF(OR(AND(CNTR_ExistSubInstEntries,$E441=""),INDEX($AC:$AC,MATCH(EUconst_CessationRow&amp;$V441,$AA:$AA,0))&lt;=COLUMNS($Z440:AB440),SUMIFS(K:K,$P:$P,EUconst_SubAbsoluteReduction&amp;$V441)=0),
TRUE,
AND(CNTR_ExistSubInstEntries,$T441&gt;COLUMNS($Z440:AB440)) )</f>
        <v>1</v>
      </c>
      <c r="AC441" s="175" t="b">
        <f>IF(OR(AND(CNTR_ExistSubInstEntries,$E441=""),INDEX($AC:$AC,MATCH(EUconst_CessationRow&amp;$V441,$AA:$AA,0))&lt;=COLUMNS($Z440:AC440),SUMIFS(L:L,$P:$P,EUconst_SubAbsoluteReduction&amp;$V441)=0),
TRUE,
AND(CNTR_ExistSubInstEntries,$T441&gt;COLUMNS($Z440:AC440)) )</f>
        <v>1</v>
      </c>
      <c r="AD441" s="175" t="b">
        <f>IF(OR(AND(CNTR_ExistSubInstEntries,$E441=""),INDEX($AC:$AC,MATCH(EUconst_CessationRow&amp;$V441,$AA:$AA,0))&lt;=COLUMNS($Z440:AD440),SUMIFS(M:M,$P:$P,EUconst_SubAbsoluteReduction&amp;$V441)=0),
TRUE,
AND(CNTR_ExistSubInstEntries,$T441&gt;COLUMNS($Z440:AD440)) )</f>
        <v>1</v>
      </c>
      <c r="AE441" s="175" t="b">
        <f>IF(OR(AND(CNTR_ExistSubInstEntries,$E441=""),INDEX($AC:$AC,MATCH(EUconst_CessationRow&amp;$V441,$AA:$AA,0))&lt;=COLUMNS($Z440:AE440),SUMIFS(N:N,$P:$P,EUconst_SubAbsoluteReduction&amp;$V441)=0),
TRUE,
AND(CNTR_ExistSubInstEntries,$T441&gt;COLUMNS($Z440:AE440)) )</f>
        <v>1</v>
      </c>
    </row>
    <row r="442" spans="1:31" ht="12.75" customHeight="1" x14ac:dyDescent="0.2">
      <c r="A442" s="19"/>
      <c r="C442" s="161"/>
      <c r="D442" s="345" t="s">
        <v>119</v>
      </c>
      <c r="E442" s="1231" t="str">
        <f>Translations!$B$289</f>
        <v>Намаление в сравнение с изходното ниво (100% = стойности под i.)</v>
      </c>
      <c r="F442" s="1231"/>
      <c r="G442" s="1231"/>
      <c r="H442" s="1232"/>
      <c r="I442" s="428" t="str">
        <f>IF(AND(ISNUMBER(I427),COUNT(I432:I441)&gt;0),SUM(I432:I441)*I427,"")</f>
        <v/>
      </c>
      <c r="J442" s="380" t="str">
        <f t="shared" ref="J442" si="431">IF(AND(ISNUMBER(J427),COUNT(J432:J441)&gt;0),SUM(J432:J441)*J427,"")</f>
        <v/>
      </c>
      <c r="K442" s="380" t="str">
        <f>IF(AND(ISNUMBER(K427),COUNT(K432:K441)&gt;0),SUM(K432:K441)*K427,"")</f>
        <v/>
      </c>
      <c r="L442" s="380" t="str">
        <f t="shared" ref="L442:N442" si="432">IF(AND(ISNUMBER(L427),COUNT(L432:L441)&gt;0),SUM(L432:L441)*L427,"")</f>
        <v/>
      </c>
      <c r="M442" s="380" t="str">
        <f t="shared" si="432"/>
        <v/>
      </c>
      <c r="N442" s="380" t="str">
        <f t="shared" si="432"/>
        <v/>
      </c>
      <c r="P442" s="252"/>
      <c r="V442" s="369"/>
      <c r="X442" s="369"/>
    </row>
    <row r="443" spans="1:31" ht="12.75" customHeight="1" x14ac:dyDescent="0.2">
      <c r="A443" s="19"/>
      <c r="C443" s="161"/>
      <c r="D443" s="345" t="s">
        <v>120</v>
      </c>
      <c r="E443" s="1225" t="str">
        <f>Translations!$B$290</f>
        <v>Проверка на съответствието (= iii. / i.)</v>
      </c>
      <c r="F443" s="1225"/>
      <c r="G443" s="1225"/>
      <c r="H443" s="1226"/>
      <c r="I443" s="429" t="str">
        <f t="shared" ref="I443:N443" si="433">IF(COUNT(I432:I441)&gt;0,SUM(I432:I441),"")</f>
        <v/>
      </c>
      <c r="J443" s="381" t="str">
        <f t="shared" si="433"/>
        <v/>
      </c>
      <c r="K443" s="381" t="str">
        <f t="shared" si="433"/>
        <v/>
      </c>
      <c r="L443" s="381" t="str">
        <f t="shared" si="433"/>
        <v/>
      </c>
      <c r="M443" s="381" t="str">
        <f t="shared" si="433"/>
        <v/>
      </c>
      <c r="N443" s="381" t="str">
        <f t="shared" si="433"/>
        <v/>
      </c>
      <c r="P443" s="252"/>
      <c r="S443" s="316"/>
      <c r="T443" s="316"/>
      <c r="U443" s="316"/>
      <c r="V443" s="316"/>
    </row>
    <row r="444" spans="1:31" ht="12.75" customHeight="1" x14ac:dyDescent="0.2">
      <c r="A444" s="19"/>
      <c r="C444" s="161"/>
      <c r="D444" s="345" t="s">
        <v>121</v>
      </c>
      <c r="E444" s="1227" t="str">
        <f>Translations!$B$291</f>
        <v>Проверка на последователността (съобщение за грешка)</v>
      </c>
      <c r="F444" s="1228"/>
      <c r="G444" s="1228"/>
      <c r="H444" s="1228"/>
      <c r="I444" s="518" t="str">
        <f t="shared" ref="I444:N444" si="434">IF($I396="","",IF(OR(OR(AND(I404&lt;&gt;0,I412=EUconst_Cessation),AND(I404="",OR(I412&lt;&gt;EUconst_Cessation),I412&lt;&gt;"")),OR(AND(I443="",I404&lt;&gt;"",I404&lt;&gt;$G404),AND(I443&lt;&gt;"",OR(I412=EUconst_Cessation,I404="",I404=$G404))),AND(I404&lt;&gt;"",I404&lt;&gt;$G404,IFERROR(ROUND(I443,2),1)&lt;&gt;1)),EUconst_Inconsistent,""))</f>
        <v/>
      </c>
      <c r="J444" s="519" t="str">
        <f t="shared" si="434"/>
        <v/>
      </c>
      <c r="K444" s="519" t="str">
        <f t="shared" si="434"/>
        <v/>
      </c>
      <c r="L444" s="519" t="str">
        <f t="shared" si="434"/>
        <v/>
      </c>
      <c r="M444" s="519" t="str">
        <f t="shared" si="434"/>
        <v/>
      </c>
      <c r="N444" s="519" t="str">
        <f t="shared" si="434"/>
        <v/>
      </c>
      <c r="P444" s="252"/>
    </row>
    <row r="445" spans="1:31" ht="5.0999999999999996" customHeight="1" x14ac:dyDescent="0.2">
      <c r="A445" s="19"/>
      <c r="B445" s="165"/>
      <c r="C445" s="161"/>
      <c r="D445" s="325"/>
      <c r="I445" s="136"/>
      <c r="J445" s="136"/>
      <c r="K445" s="136"/>
      <c r="L445" s="136"/>
      <c r="M445" s="136"/>
      <c r="N445" s="282"/>
      <c r="P445" s="252"/>
    </row>
    <row r="446" spans="1:31" ht="12.75" customHeight="1" x14ac:dyDescent="0.2">
      <c r="C446" s="161"/>
      <c r="D446" s="360" t="s">
        <v>116</v>
      </c>
      <c r="E446" s="1235" t="str">
        <f>Translations!$B$292</f>
        <v>Други коментари</v>
      </c>
      <c r="F446" s="1235"/>
      <c r="G446" s="1235"/>
      <c r="H446" s="1235"/>
      <c r="I446" s="1235"/>
      <c r="J446" s="1235"/>
      <c r="K446" s="1235"/>
      <c r="L446" s="1235"/>
      <c r="M446" s="1235"/>
      <c r="N446" s="1236"/>
      <c r="P446" s="134"/>
      <c r="Q446" s="134"/>
      <c r="R446" s="134"/>
      <c r="S446" s="268"/>
    </row>
    <row r="447" spans="1:31" ht="38.85" customHeight="1" x14ac:dyDescent="0.2">
      <c r="A447" s="19"/>
      <c r="B447" s="165"/>
      <c r="C447" s="161"/>
      <c r="D447" s="325"/>
      <c r="E447" s="1220"/>
      <c r="F447" s="1221"/>
      <c r="G447" s="1221"/>
      <c r="H447" s="1221"/>
      <c r="I447" s="1221"/>
      <c r="J447" s="1221"/>
      <c r="K447" s="1221"/>
      <c r="L447" s="1221"/>
      <c r="M447" s="1221"/>
      <c r="N447" s="1222"/>
      <c r="P447" s="252"/>
    </row>
    <row r="448" spans="1:31" ht="12.75" customHeight="1" x14ac:dyDescent="0.2">
      <c r="A448" s="19"/>
      <c r="B448" s="165"/>
      <c r="C448" s="650"/>
      <c r="D448" s="651"/>
      <c r="E448" s="652"/>
      <c r="F448" s="652"/>
      <c r="G448" s="652"/>
      <c r="H448" s="652"/>
      <c r="I448" s="652"/>
      <c r="J448" s="652"/>
      <c r="K448" s="652"/>
      <c r="L448" s="652"/>
      <c r="M448" s="652"/>
      <c r="N448" s="653"/>
    </row>
    <row r="449" spans="1:32" ht="12.75" customHeight="1" thickBot="1" x14ac:dyDescent="0.25">
      <c r="A449" s="19"/>
      <c r="B449" s="165"/>
      <c r="E449" s="432"/>
      <c r="F449" s="644"/>
      <c r="G449" s="644"/>
      <c r="H449" s="644"/>
      <c r="I449" s="644"/>
      <c r="J449" s="644"/>
      <c r="K449" s="644"/>
      <c r="L449" s="644"/>
      <c r="M449" s="644"/>
      <c r="N449" s="644"/>
    </row>
    <row r="450" spans="1:32" ht="12.75" customHeight="1" thickBot="1" x14ac:dyDescent="0.3">
      <c r="A450" s="19"/>
      <c r="B450" s="165"/>
      <c r="C450" s="433"/>
      <c r="D450" s="433"/>
      <c r="E450" s="433"/>
      <c r="F450" s="433"/>
      <c r="G450" s="433"/>
      <c r="H450" s="433"/>
      <c r="I450" s="433"/>
      <c r="J450" s="433"/>
      <c r="K450" s="433"/>
      <c r="L450" s="433"/>
      <c r="M450" s="433"/>
      <c r="N450" s="433"/>
      <c r="P450" s="276"/>
      <c r="Q450" s="134"/>
      <c r="R450" s="134"/>
      <c r="S450" s="268"/>
    </row>
    <row r="451" spans="1:32" s="370" customFormat="1" ht="18" customHeight="1" thickBot="1" x14ac:dyDescent="0.25">
      <c r="A451" s="399">
        <f>C451</f>
        <v>9</v>
      </c>
      <c r="B451" s="120"/>
      <c r="C451" s="421">
        <f>C396+1</f>
        <v>9</v>
      </c>
      <c r="D451" s="1260" t="str">
        <f>Translations!$B$262</f>
        <v>Подинсталация с еталон за продукт:</v>
      </c>
      <c r="E451" s="1261"/>
      <c r="F451" s="1261"/>
      <c r="G451" s="1261"/>
      <c r="H451" s="1262"/>
      <c r="I451" s="1263" t="str">
        <f>IF(INDEX(CNTR_SubInstListIsProdBM,$C451),INDEX(CNTR_SubInstListNames,$C451),"")</f>
        <v/>
      </c>
      <c r="J451" s="1264"/>
      <c r="K451" s="1264"/>
      <c r="L451" s="1264"/>
      <c r="M451" s="1264"/>
      <c r="N451" s="1265"/>
      <c r="O451" s="120"/>
      <c r="P451" s="287" t="str">
        <f>IF(CNTR_ExistSubInstEntries,IF(I451&lt;&gt;"","BM: " &amp; I451,""),"BM: " &amp; C451)</f>
        <v>BM: 9</v>
      </c>
      <c r="Q451" s="166"/>
      <c r="R451" s="166"/>
      <c r="S451" s="166"/>
      <c r="T451" s="166"/>
      <c r="U451" s="166"/>
      <c r="V451" s="166"/>
      <c r="W451" s="166"/>
      <c r="X451" s="287" t="str">
        <f>EUconst_StartRow&amp;I451</f>
        <v>Start_</v>
      </c>
      <c r="Y451" s="409" t="str">
        <f>IF($I451="","",INDEX(C_InstallationDescription!$V:$V,MATCH($X451,C_InstallationDescription!$P:$P,0)))</f>
        <v/>
      </c>
      <c r="Z451" s="409" t="str">
        <f>IF($I451="","",IF(Y451=INDEX(EUconst_SubinstallationStart,1),1,IF(Y451=INDEX(EUconst_SubinstallationStart,2),2,MATCH(Y451,EUconst_Periods,0))))</f>
        <v/>
      </c>
      <c r="AA451" s="287" t="str">
        <f>EUconst_CessationRow&amp;I451</f>
        <v>Cessation_</v>
      </c>
      <c r="AB451" s="409" t="str">
        <f>IF($I451="","",INDEX(C_InstallationDescription!$W:$W,MATCH($AA451,C_InstallationDescription!$Q:$Q,0)))</f>
        <v/>
      </c>
      <c r="AC451" s="409" t="str">
        <f>IF(OR(I451="",AB451=""),"",IF(AB451=INDEX(EUconst_SubinstallationCessation,1),10,IF(AB451=INDEX(EUconst_SubinstallationCessation,2),1,MATCH(AB451,EUconst_Periods,0))))</f>
        <v/>
      </c>
      <c r="AD451" s="169"/>
      <c r="AE451" s="554" t="b">
        <f>AND(CNTR_ExistSubInstEntries,I451="")</f>
        <v>0</v>
      </c>
      <c r="AF451" s="169"/>
    </row>
    <row r="452" spans="1:32" ht="12.75" customHeight="1" x14ac:dyDescent="0.2">
      <c r="C452" s="420"/>
      <c r="D452" s="644"/>
      <c r="E452" s="1216" t="str">
        <f>Translations!$B$263</f>
        <v>Името на подинсталацията на продуктовия еталон се показва автоматично въз основа на въведените данни в лист "C_InstallationDescription".</v>
      </c>
      <c r="F452" s="1217"/>
      <c r="G452" s="1217"/>
      <c r="H452" s="1217"/>
      <c r="I452" s="1217"/>
      <c r="J452" s="1217"/>
      <c r="K452" s="1217"/>
      <c r="L452" s="1217"/>
      <c r="M452" s="1217"/>
      <c r="N452" s="1218"/>
      <c r="P452" s="134"/>
      <c r="Q452" s="134"/>
      <c r="R452" s="134"/>
      <c r="S452" s="268"/>
    </row>
    <row r="453" spans="1:32" ht="5.0999999999999996" customHeight="1" x14ac:dyDescent="0.2">
      <c r="C453" s="161"/>
      <c r="N453" s="162"/>
      <c r="P453" s="276"/>
      <c r="Q453" s="134"/>
      <c r="R453" s="272"/>
      <c r="S453" s="268"/>
    </row>
    <row r="454" spans="1:32" ht="12.75" customHeight="1" x14ac:dyDescent="0.2">
      <c r="C454" s="161"/>
      <c r="D454" s="360" t="s">
        <v>114</v>
      </c>
      <c r="E454" s="18" t="str">
        <f>Translations!$B$264</f>
        <v>Специфични цели за емисиите</v>
      </c>
      <c r="F454" s="326"/>
      <c r="G454" s="326"/>
      <c r="H454" s="326"/>
      <c r="I454" s="326"/>
      <c r="J454" s="326"/>
      <c r="K454" s="326"/>
      <c r="L454" s="326"/>
      <c r="M454" s="326"/>
      <c r="N454" s="327"/>
      <c r="P454" s="275"/>
      <c r="Q454" s="275"/>
      <c r="R454" s="134"/>
      <c r="S454" s="268"/>
      <c r="Y454" s="559" t="str">
        <f>Translations!$B$265</f>
        <v>Периоди</v>
      </c>
      <c r="Z454" s="560">
        <v>1</v>
      </c>
      <c r="AA454" s="409">
        <v>2</v>
      </c>
      <c r="AB454" s="409">
        <v>3</v>
      </c>
      <c r="AC454" s="409">
        <v>4</v>
      </c>
      <c r="AD454" s="409">
        <v>5</v>
      </c>
      <c r="AE454" s="409">
        <v>6</v>
      </c>
    </row>
    <row r="455" spans="1:32" ht="25.5" customHeight="1" x14ac:dyDescent="0.2">
      <c r="C455" s="161"/>
      <c r="D455" s="18"/>
      <c r="E45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455" s="1242"/>
      <c r="G455" s="1242"/>
      <c r="H455" s="1242"/>
      <c r="I455" s="1242"/>
      <c r="J455" s="1242"/>
      <c r="K455" s="1242"/>
      <c r="L455" s="1242"/>
      <c r="M455" s="1242"/>
      <c r="N455" s="1243"/>
      <c r="P455" s="275"/>
      <c r="Q455" s="275"/>
      <c r="R455" s="134"/>
      <c r="S455" s="268"/>
    </row>
    <row r="456" spans="1:32" ht="12.75" customHeight="1" x14ac:dyDescent="0.2">
      <c r="C456" s="161"/>
      <c r="D456" s="18"/>
      <c r="E456" s="1244" t="str">
        <f>Translations!$B$267</f>
        <v>Базовата линия се изчислява автоматично въз основа на въведените исторически емисии в лист D_HistoricalEmissions.</v>
      </c>
      <c r="F456" s="1244"/>
      <c r="G456" s="1244"/>
      <c r="H456" s="1244"/>
      <c r="I456" s="1244"/>
      <c r="J456" s="1244"/>
      <c r="K456" s="1244"/>
      <c r="L456" s="1244"/>
      <c r="M456" s="1244"/>
      <c r="N456" s="1245"/>
    </row>
    <row r="457" spans="1:32" ht="5.0999999999999996" customHeight="1" x14ac:dyDescent="0.2">
      <c r="C457" s="161"/>
      <c r="D457" s="1005"/>
      <c r="E457" s="1005"/>
      <c r="F457" s="1005"/>
      <c r="G457" s="1005"/>
      <c r="H457" s="1005"/>
      <c r="I457" s="1005"/>
      <c r="J457" s="1005"/>
      <c r="K457" s="1005"/>
      <c r="L457" s="1005"/>
      <c r="M457" s="1005"/>
      <c r="N457" s="1219"/>
    </row>
    <row r="458" spans="1:32" ht="12.75" customHeight="1" x14ac:dyDescent="0.2">
      <c r="A458" s="19"/>
      <c r="B458" s="165"/>
      <c r="C458" s="161"/>
      <c r="D458" s="325"/>
      <c r="F458" s="324"/>
      <c r="G458" s="304" t="str">
        <f>Translations!$B$169</f>
        <v>Базова линия</v>
      </c>
      <c r="H458" s="422" t="str">
        <f xml:space="preserve"> EUconst_Unit</f>
        <v>Единица</v>
      </c>
      <c r="I458" s="424">
        <f t="shared" ref="I458" si="435">INDEX(EUconst_EndOfPeriods,Z454)</f>
        <v>2025</v>
      </c>
      <c r="J458" s="302">
        <f t="shared" ref="J458" si="436">INDEX(EUconst_EndOfPeriods,AA454)</f>
        <v>2030</v>
      </c>
      <c r="K458" s="302">
        <f t="shared" ref="K458" si="437">INDEX(EUconst_EndOfPeriods,AB454)</f>
        <v>2035</v>
      </c>
      <c r="L458" s="302">
        <f t="shared" ref="L458" si="438">INDEX(EUconst_EndOfPeriods,AC454)</f>
        <v>2040</v>
      </c>
      <c r="M458" s="302">
        <f t="shared" ref="M458" si="439">INDEX(EUconst_EndOfPeriods,AD454)</f>
        <v>2045</v>
      </c>
      <c r="N458" s="302">
        <f t="shared" ref="N458" si="440">INDEX(EUconst_EndOfPeriods,AE454)</f>
        <v>2050</v>
      </c>
      <c r="W458" s="166" t="s">
        <v>736</v>
      </c>
      <c r="Z458" s="205">
        <f t="shared" ref="Z458" si="441">I458</f>
        <v>2025</v>
      </c>
      <c r="AA458" s="205">
        <f t="shared" ref="AA458" si="442">J458</f>
        <v>2030</v>
      </c>
      <c r="AB458" s="205">
        <f t="shared" ref="AB458" si="443">K458</f>
        <v>2035</v>
      </c>
      <c r="AC458" s="205">
        <f t="shared" ref="AC458" si="444">L458</f>
        <v>2040</v>
      </c>
      <c r="AD458" s="205">
        <f t="shared" ref="AD458" si="445">M458</f>
        <v>2045</v>
      </c>
      <c r="AE458" s="205">
        <f t="shared" ref="AE458" si="446">N458</f>
        <v>2050</v>
      </c>
    </row>
    <row r="459" spans="1:32" ht="12.75" customHeight="1" x14ac:dyDescent="0.2">
      <c r="A459" s="19"/>
      <c r="B459" s="165"/>
      <c r="C459" s="161"/>
      <c r="D459" s="1237" t="s">
        <v>117</v>
      </c>
      <c r="E459" s="1238" t="str">
        <f>Translations!$B$264</f>
        <v>Специфични цели за емисиите</v>
      </c>
      <c r="F459" s="1239"/>
      <c r="G459" s="1272" t="str">
        <f>IF($I451="","",INDEX(D_HistoricalEmissions!$T:$T,MATCH(EUconst_HistorialEmissions&amp;$I451,D_HistoricalEmissions!$P:$P,0)))</f>
        <v/>
      </c>
      <c r="H459" s="1270" t="str">
        <f>IFERROR((INDEX(EUconst_BMlistUnitHE,MATCH(I451,EUconst_BMlistNames,0))),"")</f>
        <v/>
      </c>
      <c r="I459" s="430"/>
      <c r="J459" s="364"/>
      <c r="K459" s="364"/>
      <c r="L459" s="364"/>
      <c r="M459" s="364"/>
      <c r="N459" s="364"/>
      <c r="P459" s="312" t="str">
        <f>EUConst_Target&amp;I451</f>
        <v>Target_</v>
      </c>
      <c r="W459" s="175" t="str">
        <f>I451</f>
        <v/>
      </c>
      <c r="Y459" s="166" t="s">
        <v>838</v>
      </c>
      <c r="Z459" s="205" t="b">
        <f>AND(CNTR_ExistSubInstEntries,OR($W459="",INDEX($Z:$Z,MATCH(EUconst_StartRow&amp;$W459,$X:$X,0))&gt;COLUMNS($Z458:Z458),INDEX($AC:$AC,MATCH(EUconst_CessationRow&amp;$W459,$AA:$AA,0))&lt;=COLUMNS($Z458:Z458)))</f>
        <v>0</v>
      </c>
      <c r="AA459" s="205" t="b">
        <f>AND(CNTR_ExistSubInstEntries,OR($W459="",INDEX($Z:$Z,MATCH(EUconst_StartRow&amp;$W459,$X:$X,0))&gt;COLUMNS($Z458:AA458),INDEX($AC:$AC,MATCH(EUconst_CessationRow&amp;$W459,$AA:$AA,0))&lt;=COLUMNS($Z458:AA458)))</f>
        <v>0</v>
      </c>
      <c r="AB459" s="205" t="b">
        <f>AND(CNTR_ExistSubInstEntries,OR($W459="",INDEX($Z:$Z,MATCH(EUconst_StartRow&amp;$W459,$X:$X,0))&gt;COLUMNS($Z458:AB458),INDEX($AC:$AC,MATCH(EUconst_CessationRow&amp;$W459,$AA:$AA,0))&lt;=COLUMNS($Z458:AB458)))</f>
        <v>0</v>
      </c>
      <c r="AC459" s="205" t="b">
        <f>AND(CNTR_ExistSubInstEntries,OR($W459="",INDEX($Z:$Z,MATCH(EUconst_StartRow&amp;$W459,$X:$X,0))&gt;COLUMNS($Z458:AC458),INDEX($AC:$AC,MATCH(EUconst_CessationRow&amp;$W459,$AA:$AA,0))&lt;=COLUMNS($Z458:AC458)))</f>
        <v>0</v>
      </c>
      <c r="AD459" s="205" t="b">
        <f>AND(CNTR_ExistSubInstEntries,OR($W459="",INDEX($Z:$Z,MATCH(EUconst_StartRow&amp;$W459,$X:$X,0))&gt;COLUMNS($Z458:AD458),INDEX($AC:$AC,MATCH(EUconst_CessationRow&amp;$W459,$AA:$AA,0))&lt;=COLUMNS($Z458:AD458)))</f>
        <v>0</v>
      </c>
      <c r="AE459" s="205" t="b">
        <f>AND(CNTR_ExistSubInstEntries,OR($W459="",INDEX($Z:$Z,MATCH(EUconst_StartRow&amp;$W459,$X:$X,0))&gt;COLUMNS($Z458:AE458),INDEX($AC:$AC,MATCH(EUconst_CessationRow&amp;$W459,$AA:$AA,0))&lt;=COLUMNS($Z458:AE458)))</f>
        <v>0</v>
      </c>
    </row>
    <row r="460" spans="1:32" ht="9.9499999999999993" customHeight="1" x14ac:dyDescent="0.2">
      <c r="A460" s="19"/>
      <c r="B460" s="165"/>
      <c r="C460" s="161"/>
      <c r="D460" s="1237"/>
      <c r="E460" s="1240"/>
      <c r="F460" s="1241"/>
      <c r="G460" s="1273"/>
      <c r="H460" s="1271"/>
      <c r="I460" s="555" t="str">
        <f>IF(OR($G459="",$G459=0),"",REPT("|",SUM(I459)/$G459*28))</f>
        <v/>
      </c>
      <c r="J460" s="556" t="str">
        <f t="shared" ref="J460:N460" si="447">IF(OR($G459="",$G459=0),"",REPT("|",SUM(J459)/$G459*28))</f>
        <v/>
      </c>
      <c r="K460" s="556" t="str">
        <f t="shared" si="447"/>
        <v/>
      </c>
      <c r="L460" s="556" t="str">
        <f t="shared" si="447"/>
        <v/>
      </c>
      <c r="M460" s="556" t="str">
        <f t="shared" si="447"/>
        <v/>
      </c>
      <c r="N460" s="556" t="str">
        <f t="shared" si="447"/>
        <v/>
      </c>
      <c r="P460" s="284"/>
      <c r="Q460" s="134"/>
      <c r="R460" s="134"/>
      <c r="S460" s="362"/>
      <c r="W460" s="175" t="str">
        <f>W459</f>
        <v/>
      </c>
      <c r="Z460" s="457" t="b">
        <f>AND(CNTR_ExistSubInstEntries,OR($W460="",INDEX($Z:$Z,MATCH(EUconst_StartRow&amp;$W460,$X:$X,0))&gt;COLUMNS($Z459:Z459),INDEX($AC:$AC,MATCH(EUconst_CessationRow&amp;$W460,$AA:$AA,0))&lt;=COLUMNS($Z459:Z459)))</f>
        <v>0</v>
      </c>
      <c r="AA460" s="457" t="b">
        <f>AND(CNTR_ExistSubInstEntries,OR($W460="",INDEX($Z:$Z,MATCH(EUconst_StartRow&amp;$W460,$X:$X,0))&gt;COLUMNS($Z459:AA459),INDEX($AC:$AC,MATCH(EUconst_CessationRow&amp;$W460,$AA:$AA,0))&lt;=COLUMNS($Z459:AA459)))</f>
        <v>0</v>
      </c>
      <c r="AB460" s="457" t="b">
        <f>AND(CNTR_ExistSubInstEntries,OR($W460="",INDEX($Z:$Z,MATCH(EUconst_StartRow&amp;$W460,$X:$X,0))&gt;COLUMNS($Z459:AB459),INDEX($AC:$AC,MATCH(EUconst_CessationRow&amp;$W460,$AA:$AA,0))&lt;=COLUMNS($Z459:AB459)))</f>
        <v>0</v>
      </c>
      <c r="AC460" s="457" t="b">
        <f>AND(CNTR_ExistSubInstEntries,OR($W460="",INDEX($Z:$Z,MATCH(EUconst_StartRow&amp;$W460,$X:$X,0))&gt;COLUMNS($Z459:AC459),INDEX($AC:$AC,MATCH(EUconst_CessationRow&amp;$W460,$AA:$AA,0))&lt;=COLUMNS($Z459:AC459)))</f>
        <v>0</v>
      </c>
      <c r="AD460" s="457" t="b">
        <f>AND(CNTR_ExistSubInstEntries,OR($W460="",INDEX($Z:$Z,MATCH(EUconst_StartRow&amp;$W460,$X:$X,0))&gt;COLUMNS($Z459:AD459),INDEX($AC:$AC,MATCH(EUconst_CessationRow&amp;$W460,$AA:$AA,0))&lt;=COLUMNS($Z459:AD459)))</f>
        <v>0</v>
      </c>
      <c r="AE460" s="457" t="b">
        <f>AND(CNTR_ExistSubInstEntries,OR($W460="",INDEX($Z:$Z,MATCH(EUconst_StartRow&amp;$W460,$X:$X,0))&gt;COLUMNS($Z459:AE459),INDEX($AC:$AC,MATCH(EUconst_CessationRow&amp;$W460,$AA:$AA,0))&lt;=COLUMNS($Z459:AE459)))</f>
        <v>0</v>
      </c>
    </row>
    <row r="461" spans="1:32" ht="12.75" customHeight="1" x14ac:dyDescent="0.2">
      <c r="A461" s="19"/>
      <c r="B461" s="165"/>
      <c r="C461" s="161"/>
      <c r="D461" s="345" t="s">
        <v>118</v>
      </c>
      <c r="E461" s="1266" t="str">
        <f>Translations!$B$268</f>
        <v>Цели за абсолютни емисии</v>
      </c>
      <c r="F461" s="1267"/>
      <c r="G461" s="473" t="str">
        <f>IF($I451="","",INDEX(D_HistoricalEmissions!$T:$T,MATCH(EUconst_HistorialAbsEmissions&amp;$I451,D_HistoricalEmissions!$P:$P,0)))</f>
        <v/>
      </c>
      <c r="H461" s="423" t="str">
        <f>EUconst_tCO2e</f>
        <v>t CO2e</v>
      </c>
      <c r="I461" s="431"/>
      <c r="J461" s="305"/>
      <c r="K461" s="305"/>
      <c r="L461" s="305"/>
      <c r="M461" s="305"/>
      <c r="N461" s="305"/>
      <c r="P461" s="284"/>
      <c r="Q461" s="134"/>
      <c r="R461" s="134"/>
      <c r="S461" s="268"/>
      <c r="W461" s="175" t="str">
        <f t="shared" ref="W461" si="448">W460</f>
        <v/>
      </c>
      <c r="Z461" s="205" t="b">
        <f>AND(CNTR_ExistSubInstEntries,OR($W461="",INDEX($Z:$Z,MATCH(EUconst_StartRow&amp;$W461,$X:$X,0))&gt;COLUMNS($Z460:Z460),INDEX($AC:$AC,MATCH(EUconst_CessationRow&amp;$W461,$AA:$AA,0))&lt;=COLUMNS($Z460:Z460)))</f>
        <v>0</v>
      </c>
      <c r="AA461" s="205" t="b">
        <f>AND(CNTR_ExistSubInstEntries,OR($W461="",INDEX($Z:$Z,MATCH(EUconst_StartRow&amp;$W461,$X:$X,0))&gt;COLUMNS($Z460:AA460),INDEX($AC:$AC,MATCH(EUconst_CessationRow&amp;$W461,$AA:$AA,0))&lt;=COLUMNS($Z460:AA460)))</f>
        <v>0</v>
      </c>
      <c r="AB461" s="205" t="b">
        <f>AND(CNTR_ExistSubInstEntries,OR($W461="",INDEX($Z:$Z,MATCH(EUconst_StartRow&amp;$W461,$X:$X,0))&gt;COLUMNS($Z460:AB460),INDEX($AC:$AC,MATCH(EUconst_CessationRow&amp;$W461,$AA:$AA,0))&lt;=COLUMNS($Z460:AB460)))</f>
        <v>0</v>
      </c>
      <c r="AC461" s="205" t="b">
        <f>AND(CNTR_ExistSubInstEntries,OR($W461="",INDEX($Z:$Z,MATCH(EUconst_StartRow&amp;$W461,$X:$X,0))&gt;COLUMNS($Z460:AC460),INDEX($AC:$AC,MATCH(EUconst_CessationRow&amp;$W461,$AA:$AA,0))&lt;=COLUMNS($Z460:AC460)))</f>
        <v>0</v>
      </c>
      <c r="AD461" s="205" t="b">
        <f>AND(CNTR_ExistSubInstEntries,OR($W461="",INDEX($Z:$Z,MATCH(EUconst_StartRow&amp;$W461,$X:$X,0))&gt;COLUMNS($Z460:AD460),INDEX($AC:$AC,MATCH(EUconst_CessationRow&amp;$W461,$AA:$AA,0))&lt;=COLUMNS($Z460:AD460)))</f>
        <v>0</v>
      </c>
      <c r="AE461" s="205" t="b">
        <f>AND(CNTR_ExistSubInstEntries,OR($W461="",INDEX($Z:$Z,MATCH(EUconst_StartRow&amp;$W461,$X:$X,0))&gt;COLUMNS($Z460:AE460),INDEX($AC:$AC,MATCH(EUconst_CessationRow&amp;$W461,$AA:$AA,0))&lt;=COLUMNS($Z460:AE460)))</f>
        <v>0</v>
      </c>
    </row>
    <row r="462" spans="1:32" ht="5.0999999999999996" customHeight="1" x14ac:dyDescent="0.2">
      <c r="C462" s="161"/>
      <c r="D462" s="1005"/>
      <c r="E462" s="1005"/>
      <c r="F462" s="1005"/>
      <c r="G462" s="1005"/>
      <c r="H462" s="1005"/>
      <c r="I462" s="1005"/>
      <c r="J462" s="1005"/>
      <c r="K462" s="1005"/>
      <c r="L462" s="1005"/>
      <c r="M462" s="1005"/>
      <c r="N462" s="1219"/>
    </row>
    <row r="463" spans="1:32" ht="12.75" customHeight="1" x14ac:dyDescent="0.2">
      <c r="C463" s="161"/>
      <c r="D463" s="360" t="s">
        <v>687</v>
      </c>
      <c r="E463" s="18" t="str">
        <f>Translations!$B$269</f>
        <v>Относителни цели за емисиите</v>
      </c>
      <c r="H463" s="121"/>
      <c r="L463" s="557"/>
      <c r="N463" s="162"/>
      <c r="P463" s="276"/>
      <c r="Q463" s="134"/>
      <c r="R463" s="272"/>
      <c r="S463" s="268"/>
    </row>
    <row r="464" spans="1:32" ht="25.5" customHeight="1" x14ac:dyDescent="0.2">
      <c r="C464" s="161"/>
      <c r="D464" s="736"/>
      <c r="E46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464" s="1242"/>
      <c r="G464" s="1242"/>
      <c r="H464" s="1242"/>
      <c r="I464" s="1242"/>
      <c r="J464" s="1242"/>
      <c r="K464" s="1242"/>
      <c r="L464" s="1242"/>
      <c r="M464" s="1242"/>
      <c r="N464" s="1243"/>
    </row>
    <row r="465" spans="1:19" ht="25.5" customHeight="1" x14ac:dyDescent="0.2">
      <c r="C465" s="161"/>
      <c r="D465" s="736"/>
      <c r="E465" s="736"/>
      <c r="F465" s="736"/>
      <c r="G465" s="736"/>
      <c r="H465" s="746" t="str">
        <f>Translations!$B$271</f>
        <v>Референтна стойност</v>
      </c>
      <c r="I465" s="1246">
        <f t="shared" ref="I465" si="449">INDEX(EUconst_EndOfPeriods,Z454)</f>
        <v>2025</v>
      </c>
      <c r="J465" s="1268">
        <f t="shared" ref="J465" si="450">INDEX(EUconst_EndOfPeriods,AA454)</f>
        <v>2030</v>
      </c>
      <c r="K465" s="1268">
        <f t="shared" ref="K465" si="451">INDEX(EUconst_EndOfPeriods,AB454)</f>
        <v>2035</v>
      </c>
      <c r="L465" s="1268">
        <f t="shared" ref="L465" si="452">INDEX(EUconst_EndOfPeriods,AC454)</f>
        <v>2040</v>
      </c>
      <c r="M465" s="1268">
        <f t="shared" ref="M465" si="453">INDEX(EUconst_EndOfPeriods,AD454)</f>
        <v>2045</v>
      </c>
      <c r="N465" s="1268">
        <f t="shared" ref="N465" si="454">INDEX(EUconst_EndOfPeriods,AE454)</f>
        <v>2050</v>
      </c>
    </row>
    <row r="466" spans="1:19" ht="12.75" customHeight="1" x14ac:dyDescent="0.2">
      <c r="C466" s="161"/>
      <c r="D466" s="736"/>
      <c r="E466" s="736"/>
      <c r="F466" s="736"/>
      <c r="G466" s="736"/>
      <c r="H466" s="456" t="str">
        <f>H459</f>
        <v/>
      </c>
      <c r="I466" s="1247"/>
      <c r="J466" s="1269"/>
      <c r="K466" s="1269"/>
      <c r="L466" s="1269"/>
      <c r="M466" s="1269"/>
      <c r="N466" s="1269"/>
    </row>
    <row r="467" spans="1:19" ht="12.75" customHeight="1" x14ac:dyDescent="0.2">
      <c r="A467" s="19"/>
      <c r="B467" s="165"/>
      <c r="C467" s="161"/>
      <c r="D467" s="345" t="s">
        <v>117</v>
      </c>
      <c r="E467" s="1275" t="str">
        <f>Translations!$B$272</f>
        <v>Относително към изходната стойност</v>
      </c>
      <c r="F467" s="1275"/>
      <c r="G467" s="1276"/>
      <c r="H467" s="474" t="str">
        <f>G459</f>
        <v/>
      </c>
      <c r="I467" s="475" t="str">
        <f t="shared" ref="I467" si="455">IF($I451="","",IF($H467="",Euconst_NA,IF(IFERROR($AC451&lt;=Z454,FALSE),EUconst_Cessation,IF(ISBLANK(I459),"",IF($H467=0,Euconst_NA,(I459/$H467))))))</f>
        <v/>
      </c>
      <c r="J467" s="441" t="str">
        <f t="shared" ref="J467" si="456">IF($I451="","",IF($H467="",Euconst_NA,IF(IFERROR($AC451&lt;=AA454,FALSE),EUconst_Cessation,IF(ISBLANK(J459),"",IF($H467=0,Euconst_NA,(J459/$H467))))))</f>
        <v/>
      </c>
      <c r="K467" s="441" t="str">
        <f t="shared" ref="K467" si="457">IF($I451="","",IF($H467="",Euconst_NA,IF(IFERROR($AC451&lt;=AB454,FALSE),EUconst_Cessation,IF(ISBLANK(K459),"",IF($H467=0,Euconst_NA,(K459/$H467))))))</f>
        <v/>
      </c>
      <c r="L467" s="441" t="str">
        <f t="shared" ref="L467" si="458">IF($I451="","",IF($H467="",Euconst_NA,IF(IFERROR($AC451&lt;=AC454,FALSE),EUconst_Cessation,IF(ISBLANK(L459),"",IF($H467=0,Euconst_NA,(L459/$H467))))))</f>
        <v/>
      </c>
      <c r="M467" s="441" t="str">
        <f t="shared" ref="M467" si="459">IF($I451="","",IF($H467="",Euconst_NA,IF(IFERROR($AC451&lt;=AD454,FALSE),EUconst_Cessation,IF(ISBLANK(M459),"",IF($H467=0,Euconst_NA,(M459/$H467))))))</f>
        <v/>
      </c>
      <c r="N467" s="441" t="str">
        <f t="shared" ref="N467" si="460">IF($I451="","",IF($H467="",Euconst_NA,IF(IFERROR($AC451&lt;=AE454,FALSE),EUconst_Cessation,IF(ISBLANK(N459),"",IF($H467=0,Euconst_NA,(N459/$H467))))))</f>
        <v/>
      </c>
      <c r="P467" s="312" t="str">
        <f>EUconst_SubRelToBaseline&amp;I451</f>
        <v>RelBL_</v>
      </c>
      <c r="Q467" s="134"/>
      <c r="R467" s="134"/>
      <c r="S467" s="268"/>
    </row>
    <row r="468" spans="1:19" ht="12.75" customHeight="1" x14ac:dyDescent="0.2">
      <c r="A468" s="19"/>
      <c r="B468" s="165"/>
      <c r="C468" s="161"/>
      <c r="D468" s="345" t="s">
        <v>118</v>
      </c>
      <c r="E468" s="1277" t="str">
        <f>Translations!$B$273</f>
        <v>Относително към съответната стойност на БМ</v>
      </c>
      <c r="F468" s="1277"/>
      <c r="G468" s="1278"/>
      <c r="H468" s="476" t="str">
        <f>IF(I451="","",INDEX(EUconst_BMlistBMvalue,MATCH(I451,EUconst_BMlistNames,0)))</f>
        <v/>
      </c>
      <c r="I468" s="429" t="str">
        <f t="shared" ref="I468" si="461">IF($I451="","",IF($H468="",Euconst_NA,IF(IFERROR($AC451&lt;=Z454,FALSE),EUconst_Cessation,IF(ISBLANK(I459),"",(I459/$H468)))))</f>
        <v/>
      </c>
      <c r="J468" s="381" t="str">
        <f t="shared" ref="J468" si="462">IF($I451="","",IF($H468="",Euconst_NA,IF(IFERROR($AC451&lt;=AA454,FALSE),EUconst_Cessation,IF(ISBLANK(J459),"",(J459/$H468)))))</f>
        <v/>
      </c>
      <c r="K468" s="381" t="str">
        <f t="shared" ref="K468" si="463">IF($I451="","",IF($H468="",Euconst_NA,IF(IFERROR($AC451&lt;=AB454,FALSE),EUconst_Cessation,IF(ISBLANK(K459),"",(K459/$H468)))))</f>
        <v/>
      </c>
      <c r="L468" s="381" t="str">
        <f t="shared" ref="L468" si="464">IF($I451="","",IF($H468="",Euconst_NA,IF(IFERROR($AC451&lt;=AC454,FALSE),EUconst_Cessation,IF(ISBLANK(L459),"",(L459/$H468)))))</f>
        <v/>
      </c>
      <c r="M468" s="381" t="str">
        <f t="shared" ref="M468" si="465">IF($I451="","",IF($H468="",Euconst_NA,IF(IFERROR($AC451&lt;=AD454,FALSE),EUconst_Cessation,IF(ISBLANK(M459),"",(M459/$H468)))))</f>
        <v/>
      </c>
      <c r="N468" s="381" t="str">
        <f t="shared" ref="N468" si="466">IF($I451="","",IF($H468="",Euconst_NA,IF(IFERROR($AC451&lt;=AE454,FALSE),EUconst_Cessation,IF(ISBLANK(N459),"",(N459/$H468)))))</f>
        <v/>
      </c>
      <c r="P468" s="312" t="str">
        <f>EUconst_SubRelToBM&amp;I451</f>
        <v>RelBM_</v>
      </c>
      <c r="Q468" s="134"/>
      <c r="R468" s="134"/>
      <c r="S468" s="268"/>
    </row>
    <row r="469" spans="1:19" ht="5.0999999999999996" customHeight="1" x14ac:dyDescent="0.2">
      <c r="A469" s="19"/>
      <c r="B469" s="165"/>
      <c r="C469" s="161"/>
      <c r="D469" s="20"/>
      <c r="E469" s="267"/>
      <c r="F469" s="267"/>
      <c r="G469" s="267"/>
      <c r="H469" s="303"/>
      <c r="I469" s="477"/>
      <c r="J469" s="477"/>
      <c r="K469" s="478"/>
      <c r="L469" s="477"/>
      <c r="M469" s="477"/>
      <c r="N469" s="479"/>
      <c r="P469" s="276"/>
      <c r="Q469" s="134"/>
      <c r="R469" s="134"/>
      <c r="S469" s="268"/>
    </row>
    <row r="470" spans="1:19" ht="12.75" customHeight="1" x14ac:dyDescent="0.2">
      <c r="C470" s="161"/>
      <c r="D470" s="360" t="s">
        <v>688</v>
      </c>
      <c r="E470" s="18" t="str">
        <f>Translations!$B$274</f>
        <v>Разпределение на намалението на специфичните емисии по мерки и инвестиции</v>
      </c>
      <c r="F470" s="285"/>
      <c r="G470" s="283"/>
      <c r="H470" s="472"/>
      <c r="N470" s="162"/>
      <c r="P470" s="134"/>
      <c r="Q470" s="134"/>
      <c r="R470" s="134"/>
      <c r="S470" s="268"/>
    </row>
    <row r="471" spans="1:19" ht="12.75" customHeight="1" x14ac:dyDescent="0.2">
      <c r="C471" s="161"/>
      <c r="D471" s="360"/>
      <c r="E471" s="1242" t="str">
        <f>Translations!$B$275</f>
        <v>Моля, изберете от падащия списък всяка мярка, която оказва въздействие върху целите, посочени по-горе за тази подинсталация.</v>
      </c>
      <c r="F471" s="1242"/>
      <c r="G471" s="1242"/>
      <c r="H471" s="1242"/>
      <c r="I471" s="1242"/>
      <c r="J471" s="1242"/>
      <c r="K471" s="1242"/>
      <c r="L471" s="1242"/>
      <c r="M471" s="1242"/>
      <c r="N471" s="1243"/>
      <c r="P471" s="134"/>
      <c r="Q471" s="134"/>
      <c r="R471" s="134"/>
      <c r="S471" s="268"/>
    </row>
    <row r="472" spans="1:19" ht="25.5" customHeight="1" x14ac:dyDescent="0.2">
      <c r="C472" s="161"/>
      <c r="D472" s="20"/>
      <c r="E47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472" s="1242"/>
      <c r="G472" s="1242"/>
      <c r="H472" s="1242"/>
      <c r="I472" s="1242"/>
      <c r="J472" s="1242"/>
      <c r="K472" s="1242"/>
      <c r="L472" s="1242"/>
      <c r="M472" s="1242"/>
      <c r="N472" s="1243"/>
      <c r="P472" s="351"/>
      <c r="Q472" s="134"/>
      <c r="R472" s="134"/>
      <c r="S472" s="268"/>
    </row>
    <row r="473" spans="1:19" ht="25.5" customHeight="1" x14ac:dyDescent="0.2">
      <c r="C473" s="161"/>
      <c r="D473" s="20"/>
      <c r="E47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473" s="1242"/>
      <c r="G473" s="1242"/>
      <c r="H473" s="1242"/>
      <c r="I473" s="1242"/>
      <c r="J473" s="1242"/>
      <c r="K473" s="1242"/>
      <c r="L473" s="1242"/>
      <c r="M473" s="1242"/>
      <c r="N473" s="1243"/>
      <c r="P473" s="351"/>
      <c r="Q473" s="134"/>
      <c r="R473" s="134"/>
      <c r="S473" s="268"/>
    </row>
    <row r="474" spans="1:19" ht="25.5" customHeight="1" x14ac:dyDescent="0.2">
      <c r="C474" s="161"/>
      <c r="D474" s="20"/>
      <c r="E47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474" s="1242"/>
      <c r="G474" s="1242"/>
      <c r="H474" s="1242"/>
      <c r="I474" s="1242"/>
      <c r="J474" s="1242"/>
      <c r="K474" s="1242"/>
      <c r="L474" s="1242"/>
      <c r="M474" s="1242"/>
      <c r="N474" s="1243"/>
      <c r="P474" s="134"/>
      <c r="Q474" s="134"/>
      <c r="R474" s="134"/>
      <c r="S474" s="268"/>
    </row>
    <row r="475" spans="1:19" ht="12.75" customHeight="1" x14ac:dyDescent="0.2">
      <c r="C475" s="161"/>
      <c r="D475" s="20"/>
      <c r="E475" s="1242" t="str">
        <f>Translations!$B$279</f>
        <v>Проверката за съгласуваност под v. ще доведе до съобщение за грешка в следните случаи:</v>
      </c>
      <c r="F475" s="1242"/>
      <c r="G475" s="1242"/>
      <c r="H475" s="1242"/>
      <c r="I475" s="1242"/>
      <c r="J475" s="1242"/>
      <c r="K475" s="1242"/>
      <c r="L475" s="1242"/>
      <c r="M475" s="1242"/>
      <c r="N475" s="1243"/>
      <c r="P475" s="134"/>
      <c r="Q475" s="134"/>
      <c r="R475" s="134"/>
      <c r="S475" s="268"/>
    </row>
    <row r="476" spans="1:19" ht="12.75" customHeight="1" x14ac:dyDescent="0.2">
      <c r="C476" s="161"/>
      <c r="D476" s="20"/>
      <c r="E476" s="514" t="s">
        <v>747</v>
      </c>
      <c r="F476" s="1242" t="str">
        <f>Translations!$B$280</f>
        <v>не се определят цели преди прекратяване или се определят цели след прекратяване;</v>
      </c>
      <c r="G476" s="1242"/>
      <c r="H476" s="1242"/>
      <c r="I476" s="1242"/>
      <c r="J476" s="1242"/>
      <c r="K476" s="1242"/>
      <c r="L476" s="1242"/>
      <c r="M476" s="1242"/>
      <c r="N476" s="1243"/>
      <c r="O476" s="739"/>
      <c r="P476" s="134"/>
      <c r="Q476" s="134"/>
      <c r="R476" s="134"/>
      <c r="S476" s="268"/>
    </row>
    <row r="477" spans="1:19" ht="12.75" customHeight="1" x14ac:dyDescent="0.2">
      <c r="C477" s="161"/>
      <c r="D477" s="20"/>
      <c r="E477" s="514" t="s">
        <v>747</v>
      </c>
      <c r="F47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477" s="1242"/>
      <c r="H477" s="1242"/>
      <c r="I477" s="1242"/>
      <c r="J477" s="1242"/>
      <c r="K477" s="1242"/>
      <c r="L477" s="1242"/>
      <c r="M477" s="1242"/>
      <c r="N477" s="1243"/>
      <c r="O477" s="739"/>
      <c r="P477" s="134"/>
      <c r="Q477" s="134"/>
      <c r="R477" s="134"/>
      <c r="S477" s="268"/>
    </row>
    <row r="478" spans="1:19" ht="12.75" customHeight="1" x14ac:dyDescent="0.2">
      <c r="C478" s="161"/>
      <c r="D478" s="20"/>
      <c r="E478" s="514" t="s">
        <v>747</v>
      </c>
      <c r="F478" s="1242" t="str">
        <f>Translations!$B$282</f>
        <v>въздействията не достигат 100%.</v>
      </c>
      <c r="G478" s="1242"/>
      <c r="H478" s="1242"/>
      <c r="I478" s="1242"/>
      <c r="J478" s="1242"/>
      <c r="K478" s="1242"/>
      <c r="L478" s="1242"/>
      <c r="M478" s="1242"/>
      <c r="N478" s="1243"/>
      <c r="O478" s="739"/>
      <c r="P478" s="134"/>
      <c r="Q478" s="134"/>
      <c r="R478" s="134"/>
      <c r="S478" s="268"/>
    </row>
    <row r="479" spans="1:19" ht="5.0999999999999996" customHeight="1" x14ac:dyDescent="0.2">
      <c r="C479" s="161"/>
      <c r="D479" s="1005"/>
      <c r="E479" s="1005"/>
      <c r="F479" s="1005"/>
      <c r="G479" s="1005"/>
      <c r="H479" s="1005"/>
      <c r="I479" s="1005"/>
      <c r="J479" s="1005"/>
      <c r="K479" s="1005"/>
      <c r="L479" s="1005"/>
      <c r="M479" s="1005"/>
      <c r="N479" s="1219"/>
    </row>
    <row r="480" spans="1:19" ht="25.5" customHeight="1" x14ac:dyDescent="0.2">
      <c r="C480" s="161"/>
      <c r="D480" s="736"/>
      <c r="E480" s="736"/>
      <c r="F480" s="736"/>
      <c r="G480" s="736"/>
      <c r="H480" s="746" t="str">
        <f>Translations!$B$271</f>
        <v>Референтна стойност</v>
      </c>
      <c r="I480" s="749">
        <f t="shared" ref="I480" si="467">INDEX(EUconst_EndOfPeriods,Z454)</f>
        <v>2025</v>
      </c>
      <c r="J480" s="750">
        <f t="shared" ref="J480" si="468">INDEX(EUconst_EndOfPeriods,AA454)</f>
        <v>2030</v>
      </c>
      <c r="K480" s="750">
        <f t="shared" ref="K480" si="469">INDEX(EUconst_EndOfPeriods,AB454)</f>
        <v>2035</v>
      </c>
      <c r="L480" s="750">
        <f t="shared" ref="L480" si="470">INDEX(EUconst_EndOfPeriods,AC454)</f>
        <v>2040</v>
      </c>
      <c r="M480" s="750">
        <f t="shared" ref="M480" si="471">INDEX(EUconst_EndOfPeriods,AD454)</f>
        <v>2045</v>
      </c>
      <c r="N480" s="750">
        <f t="shared" ref="N480" si="472">INDEX(EUconst_EndOfPeriods,AE454)</f>
        <v>2050</v>
      </c>
    </row>
    <row r="481" spans="1:31" ht="12.75" customHeight="1" x14ac:dyDescent="0.2">
      <c r="C481" s="161"/>
      <c r="G481" s="736"/>
      <c r="H481" s="540" t="str">
        <f>H466</f>
        <v/>
      </c>
      <c r="I481" s="541" t="str">
        <f>H481</f>
        <v/>
      </c>
      <c r="J481" s="539" t="str">
        <f t="shared" ref="J481" si="473">I481</f>
        <v/>
      </c>
      <c r="K481" s="539" t="str">
        <f t="shared" ref="K481" si="474">J481</f>
        <v/>
      </c>
      <c r="L481" s="539" t="str">
        <f t="shared" ref="L481" si="475">K481</f>
        <v/>
      </c>
      <c r="M481" s="539" t="str">
        <f t="shared" ref="M481" si="476">L481</f>
        <v/>
      </c>
      <c r="N481" s="539" t="str">
        <f t="shared" ref="N481" si="477">M481</f>
        <v/>
      </c>
      <c r="S481" s="268"/>
    </row>
    <row r="482" spans="1:31" ht="12.75" customHeight="1" x14ac:dyDescent="0.2">
      <c r="C482" s="161"/>
      <c r="D482" s="345" t="s">
        <v>117</v>
      </c>
      <c r="E482" s="1274" t="str">
        <f>Translations!$B$283</f>
        <v>Специфично намаление (целево спрямо базово)</v>
      </c>
      <c r="F482" s="1274"/>
      <c r="G482" s="1274"/>
      <c r="H482" s="361" t="str">
        <f>H467</f>
        <v/>
      </c>
      <c r="I482" s="480" t="str">
        <f t="shared" ref="I482" si="478">IF(IFERROR($AC451&lt;=Z454,FALSE),EUconst_Cessation,IF(ISBLANK(I459),"",IF(OR($H482=0,$H482=""),Euconst_NA,(-($H482-I459)))))</f>
        <v/>
      </c>
      <c r="J482" s="481" t="str">
        <f t="shared" ref="J482" si="479">IF(IFERROR($AC451&lt;=AA454,FALSE),EUconst_Cessation,IF(ISBLANK(J459),"",IF(OR($H482=0,$H482=""),Euconst_NA,(-($H482-J459)))))</f>
        <v/>
      </c>
      <c r="K482" s="481" t="str">
        <f t="shared" ref="K482" si="480">IF(IFERROR($AC451&lt;=AB454,FALSE),EUconst_Cessation,IF(ISBLANK(K459),"",IF(OR($H482=0,$H482=""),Euconst_NA,(-($H482-K459)))))</f>
        <v/>
      </c>
      <c r="L482" s="481" t="str">
        <f t="shared" ref="L482" si="481">IF(IFERROR($AC451&lt;=AC454,FALSE),EUconst_Cessation,IF(ISBLANK(L459),"",IF(OR($H482=0,$H482=""),Euconst_NA,(-($H482-L459)))))</f>
        <v/>
      </c>
      <c r="M482" s="481" t="str">
        <f t="shared" ref="M482" si="482">IF(IFERROR($AC451&lt;=AD454,FALSE),EUconst_Cessation,IF(ISBLANK(M459),"",IF(OR($H482=0,$H482=""),Euconst_NA,(-($H482-M459)))))</f>
        <v/>
      </c>
      <c r="N482" s="481" t="str">
        <f t="shared" ref="N482" si="483">IF(IFERROR($AC451&lt;=AE454,FALSE),EUconst_Cessation,IF(ISBLANK(N459),"",IF(OR($H482=0,$H482=""),Euconst_NA,(-($H482-N459)))))</f>
        <v/>
      </c>
      <c r="P482" s="175" t="str">
        <f>EUconst_SubAbsoluteReduction&amp;I451</f>
        <v>AbsRed_</v>
      </c>
      <c r="S482" s="268"/>
    </row>
    <row r="483" spans="1:31" ht="5.0999999999999996" customHeight="1" x14ac:dyDescent="0.2">
      <c r="C483" s="161"/>
      <c r="D483" s="1005"/>
      <c r="E483" s="1005"/>
      <c r="F483" s="1005"/>
      <c r="G483" s="1005"/>
      <c r="H483" s="1005"/>
      <c r="I483" s="1005"/>
      <c r="J483" s="1005"/>
      <c r="K483" s="1005"/>
      <c r="L483" s="1005"/>
      <c r="M483" s="1005"/>
      <c r="N483" s="1219"/>
    </row>
    <row r="484" spans="1:31" ht="12.75" customHeight="1" x14ac:dyDescent="0.2">
      <c r="C484" s="161"/>
      <c r="D484" s="345" t="s">
        <v>118</v>
      </c>
      <c r="E484" s="1112" t="str">
        <f>Translations!$B$199</f>
        <v>Мярка</v>
      </c>
      <c r="F484" s="1114"/>
      <c r="G484" s="1112" t="str">
        <f>Translations!$B$229</f>
        <v>Инвестиции</v>
      </c>
      <c r="H484" s="1285"/>
      <c r="I484" s="424">
        <f t="shared" ref="I484" si="484">INDEX(EUconst_EndOfPeriods,Z454)</f>
        <v>2025</v>
      </c>
      <c r="J484" s="302">
        <f t="shared" ref="J484" si="485">INDEX(EUconst_EndOfPeriods,AA454)</f>
        <v>2030</v>
      </c>
      <c r="K484" s="302">
        <f t="shared" ref="K484" si="486">INDEX(EUconst_EndOfPeriods,AB454)</f>
        <v>2035</v>
      </c>
      <c r="L484" s="302">
        <f t="shared" ref="L484" si="487">INDEX(EUconst_EndOfPeriods,AC454)</f>
        <v>2040</v>
      </c>
      <c r="M484" s="302">
        <f t="shared" ref="M484" si="488">INDEX(EUconst_EndOfPeriods,AD454)</f>
        <v>2045</v>
      </c>
      <c r="N484" s="302">
        <f t="shared" ref="N484" si="489">INDEX(EUconst_EndOfPeriods,AE454)</f>
        <v>2050</v>
      </c>
      <c r="Q484" s="134"/>
      <c r="R484" s="272"/>
      <c r="S484" s="268"/>
    </row>
    <row r="485" spans="1:31" ht="12.75" customHeight="1" x14ac:dyDescent="0.2">
      <c r="C485" s="161"/>
      <c r="D485" s="363" t="s">
        <v>664</v>
      </c>
      <c r="E485" s="1279" t="str">
        <f>Translations!$B$284</f>
        <v>ME1: Оптимизация на процесите за различни периоди от 2027 г. нататък</v>
      </c>
      <c r="F485" s="1280"/>
      <c r="G485" s="1288" t="str">
        <f>Translations!$B$285</f>
        <v>IN1, IN3</v>
      </c>
      <c r="H485" s="1289"/>
      <c r="I485" s="447"/>
      <c r="J485" s="448">
        <v>1</v>
      </c>
      <c r="K485" s="448">
        <v>1</v>
      </c>
      <c r="L485" s="448">
        <v>0.3</v>
      </c>
      <c r="M485" s="448">
        <v>0.2</v>
      </c>
      <c r="N485" s="448"/>
      <c r="R485" s="273"/>
      <c r="S485" s="268"/>
    </row>
    <row r="486" spans="1:31" ht="12.75" customHeight="1" x14ac:dyDescent="0.2">
      <c r="C486" s="161"/>
      <c r="D486" s="363" t="s">
        <v>693</v>
      </c>
      <c r="E486" s="1281" t="str">
        <f>Translations!$B$286</f>
        <v>ME2: Нова пещ</v>
      </c>
      <c r="F486" s="1282"/>
      <c r="G486" s="1281" t="str">
        <f>Translations!$B$287</f>
        <v>IN2: Нова пещ</v>
      </c>
      <c r="H486" s="1290"/>
      <c r="I486" s="449"/>
      <c r="J486" s="450"/>
      <c r="K486" s="450"/>
      <c r="L486" s="450">
        <v>0.7</v>
      </c>
      <c r="M486" s="450">
        <v>0.8</v>
      </c>
      <c r="N486" s="450">
        <v>1</v>
      </c>
      <c r="S486" s="400" t="s">
        <v>561</v>
      </c>
      <c r="T486" s="166" t="str">
        <f>Translations!$B$288</f>
        <v>Начален период за мярката</v>
      </c>
      <c r="V486" s="166" t="s">
        <v>736</v>
      </c>
      <c r="X486" s="166" t="s">
        <v>738</v>
      </c>
      <c r="Y486" s="166" t="s">
        <v>737</v>
      </c>
      <c r="Z486" s="400">
        <v>2025</v>
      </c>
      <c r="AA486" s="400">
        <v>2030</v>
      </c>
      <c r="AB486" s="400">
        <v>2035</v>
      </c>
      <c r="AC486" s="400">
        <v>2040</v>
      </c>
      <c r="AD486" s="400">
        <v>2045</v>
      </c>
      <c r="AE486" s="400">
        <v>2050</v>
      </c>
    </row>
    <row r="487" spans="1:31" ht="12.75" customHeight="1" x14ac:dyDescent="0.2">
      <c r="A487" s="19"/>
      <c r="C487" s="161"/>
      <c r="D487" s="344">
        <v>1</v>
      </c>
      <c r="E487" s="1286"/>
      <c r="F487" s="1287"/>
      <c r="G487" s="1283"/>
      <c r="H487" s="1284"/>
      <c r="I487" s="425"/>
      <c r="J487" s="338"/>
      <c r="K487" s="338"/>
      <c r="L487" s="339"/>
      <c r="M487" s="338"/>
      <c r="N487" s="338"/>
      <c r="P487" s="288" t="str">
        <f>EUconst_SubMeasureImpact&amp;I451&amp;"_"&amp;D487</f>
        <v>SubMeasImp__1</v>
      </c>
      <c r="S487" s="419" t="str">
        <f ca="1">IFERROR(INDEX(E_MeasuresInvestMilestones!$S$22:$S$31,MATCH($E487,CNTR_ListExistMeasures,0)),"")</f>
        <v/>
      </c>
      <c r="T487" s="419" t="str">
        <f ca="1">IF(S487="","",MATCH(INDEX(E_MeasuresInvestMilestones!$E$22:$E$31,MATCH($S487,E_MeasuresInvestMilestones!$Q$22:$Q$31,0)),EUconst_Periods,0))</f>
        <v/>
      </c>
      <c r="V487" s="175" t="str">
        <f>I451</f>
        <v/>
      </c>
      <c r="X487" s="175" t="b">
        <f>AND(I451&lt;&gt;"",$E487="")</f>
        <v>0</v>
      </c>
      <c r="Z487" s="175" t="b">
        <f>IF(OR(AND(CNTR_ExistSubInstEntries,$E487=""),INDEX($AC:$AC,MATCH(EUconst_CessationRow&amp;$V487,$AA:$AA,0))&lt;=COLUMNS($Z486:Z486),SUMIFS(I:I,$P:$P,EUconst_SubAbsoluteReduction&amp;$V487)=0),
TRUE,
AND(CNTR_ExistSubInstEntries,$T487&gt;COLUMNS($Z486:Z486)) )</f>
        <v>1</v>
      </c>
      <c r="AA487" s="175" t="b">
        <f>IF(OR(AND(CNTR_ExistSubInstEntries,$E487=""),INDEX($AC:$AC,MATCH(EUconst_CessationRow&amp;$V487,$AA:$AA,0))&lt;=COLUMNS($Z486:AA486),SUMIFS(J:J,$P:$P,EUconst_SubAbsoluteReduction&amp;$V487)=0),
TRUE,
AND(CNTR_ExistSubInstEntries,$T487&gt;COLUMNS($Z486:AA486)) )</f>
        <v>1</v>
      </c>
      <c r="AB487" s="175" t="b">
        <f>IF(OR(AND(CNTR_ExistSubInstEntries,$E487=""),INDEX($AC:$AC,MATCH(EUconst_CessationRow&amp;$V487,$AA:$AA,0))&lt;=COLUMNS($Z486:AB486),SUMIFS(K:K,$P:$P,EUconst_SubAbsoluteReduction&amp;$V487)=0),
TRUE,
AND(CNTR_ExistSubInstEntries,$T487&gt;COLUMNS($Z486:AB486)) )</f>
        <v>1</v>
      </c>
      <c r="AC487" s="175" t="b">
        <f>IF(OR(AND(CNTR_ExistSubInstEntries,$E487=""),INDEX($AC:$AC,MATCH(EUconst_CessationRow&amp;$V487,$AA:$AA,0))&lt;=COLUMNS($Z486:AC486),SUMIFS(L:L,$P:$P,EUconst_SubAbsoluteReduction&amp;$V487)=0),
TRUE,
AND(CNTR_ExistSubInstEntries,$T487&gt;COLUMNS($Z486:AC486)) )</f>
        <v>1</v>
      </c>
      <c r="AD487" s="175" t="b">
        <f>IF(OR(AND(CNTR_ExistSubInstEntries,$E487=""),INDEX($AC:$AC,MATCH(EUconst_CessationRow&amp;$V487,$AA:$AA,0))&lt;=COLUMNS($Z486:AD486),SUMIFS(M:M,$P:$P,EUconst_SubAbsoluteReduction&amp;$V487)=0),
TRUE,
AND(CNTR_ExistSubInstEntries,$T487&gt;COLUMNS($Z486:AD486)) )</f>
        <v>1</v>
      </c>
      <c r="AE487" s="175" t="b">
        <f>IF(OR(AND(CNTR_ExistSubInstEntries,$E487=""),INDEX($AC:$AC,MATCH(EUconst_CessationRow&amp;$V487,$AA:$AA,0))&lt;=COLUMNS($Z486:AE486),SUMIFS(N:N,$P:$P,EUconst_SubAbsoluteReduction&amp;$V487)=0),
TRUE,
AND(CNTR_ExistSubInstEntries,$T487&gt;COLUMNS($Z486:AE486)) )</f>
        <v>1</v>
      </c>
    </row>
    <row r="488" spans="1:31" ht="12.75" customHeight="1" x14ac:dyDescent="0.2">
      <c r="A488" s="19"/>
      <c r="C488" s="161"/>
      <c r="D488" s="344">
        <v>2</v>
      </c>
      <c r="E488" s="1223"/>
      <c r="F488" s="1224"/>
      <c r="G488" s="1223"/>
      <c r="H488" s="1233"/>
      <c r="I488" s="426"/>
      <c r="J488" s="306"/>
      <c r="K488" s="306"/>
      <c r="L488" s="314"/>
      <c r="M488" s="306"/>
      <c r="N488" s="306"/>
      <c r="P488" s="288" t="str">
        <f>EUconst_SubMeasureImpact&amp;I451&amp;"_"&amp;D488</f>
        <v>SubMeasImp__2</v>
      </c>
      <c r="S488" s="419" t="str">
        <f ca="1">IFERROR(INDEX(E_MeasuresInvestMilestones!$S$22:$S$31,MATCH($E488,CNTR_ListExistMeasures,0)),"")</f>
        <v/>
      </c>
      <c r="T488" s="419" t="str">
        <f ca="1">IF(S488="","",MATCH(INDEX(E_MeasuresInvestMilestones!$E$22:$E$31,MATCH($S488,E_MeasuresInvestMilestones!$Q$22:$Q$31,0)),EUconst_Periods,0))</f>
        <v/>
      </c>
      <c r="V488" s="175" t="str">
        <f>V487</f>
        <v/>
      </c>
      <c r="X488" s="175" t="b">
        <f>AND(I451&lt;&gt;"",$E488="")</f>
        <v>0</v>
      </c>
      <c r="Z488" s="175" t="b">
        <f>IF(OR(AND(CNTR_ExistSubInstEntries,$E488=""),INDEX($AC:$AC,MATCH(EUconst_CessationRow&amp;$V488,$AA:$AA,0))&lt;=COLUMNS($Z487:Z487),SUMIFS(I:I,$P:$P,EUconst_SubAbsoluteReduction&amp;$V488)=0),
TRUE,
AND(CNTR_ExistSubInstEntries,$T488&gt;COLUMNS($Z487:Z487)) )</f>
        <v>1</v>
      </c>
      <c r="AA488" s="175" t="b">
        <f>IF(OR(AND(CNTR_ExistSubInstEntries,$E488=""),INDEX($AC:$AC,MATCH(EUconst_CessationRow&amp;$V488,$AA:$AA,0))&lt;=COLUMNS($Z487:AA487),SUMIFS(J:J,$P:$P,EUconst_SubAbsoluteReduction&amp;$V488)=0),
TRUE,
AND(CNTR_ExistSubInstEntries,$T488&gt;COLUMNS($Z487:AA487)) )</f>
        <v>1</v>
      </c>
      <c r="AB488" s="175" t="b">
        <f>IF(OR(AND(CNTR_ExistSubInstEntries,$E488=""),INDEX($AC:$AC,MATCH(EUconst_CessationRow&amp;$V488,$AA:$AA,0))&lt;=COLUMNS($Z487:AB487),SUMIFS(K:K,$P:$P,EUconst_SubAbsoluteReduction&amp;$V488)=0),
TRUE,
AND(CNTR_ExistSubInstEntries,$T488&gt;COLUMNS($Z487:AB487)) )</f>
        <v>1</v>
      </c>
      <c r="AC488" s="175" t="b">
        <f>IF(OR(AND(CNTR_ExistSubInstEntries,$E488=""),INDEX($AC:$AC,MATCH(EUconst_CessationRow&amp;$V488,$AA:$AA,0))&lt;=COLUMNS($Z487:AC487),SUMIFS(L:L,$P:$P,EUconst_SubAbsoluteReduction&amp;$V488)=0),
TRUE,
AND(CNTR_ExistSubInstEntries,$T488&gt;COLUMNS($Z487:AC487)) )</f>
        <v>1</v>
      </c>
      <c r="AD488" s="175" t="b">
        <f>IF(OR(AND(CNTR_ExistSubInstEntries,$E488=""),INDEX($AC:$AC,MATCH(EUconst_CessationRow&amp;$V488,$AA:$AA,0))&lt;=COLUMNS($Z487:AD487),SUMIFS(M:M,$P:$P,EUconst_SubAbsoluteReduction&amp;$V488)=0),
TRUE,
AND(CNTR_ExistSubInstEntries,$T488&gt;COLUMNS($Z487:AD487)) )</f>
        <v>1</v>
      </c>
      <c r="AE488" s="175" t="b">
        <f>IF(OR(AND(CNTR_ExistSubInstEntries,$E488=""),INDEX($AC:$AC,MATCH(EUconst_CessationRow&amp;$V488,$AA:$AA,0))&lt;=COLUMNS($Z487:AE487),SUMIFS(N:N,$P:$P,EUconst_SubAbsoluteReduction&amp;$V488)=0),
TRUE,
AND(CNTR_ExistSubInstEntries,$T488&gt;COLUMNS($Z487:AE487)) )</f>
        <v>1</v>
      </c>
    </row>
    <row r="489" spans="1:31" ht="12.75" customHeight="1" x14ac:dyDescent="0.2">
      <c r="A489" s="19"/>
      <c r="C489" s="161"/>
      <c r="D489" s="344">
        <v>3</v>
      </c>
      <c r="E489" s="1223"/>
      <c r="F489" s="1224"/>
      <c r="G489" s="1223"/>
      <c r="H489" s="1233"/>
      <c r="I489" s="426"/>
      <c r="J489" s="306"/>
      <c r="K489" s="306"/>
      <c r="L489" s="314"/>
      <c r="M489" s="306"/>
      <c r="N489" s="306"/>
      <c r="P489" s="288" t="str">
        <f>EUconst_SubMeasureImpact&amp;I451&amp;"_"&amp;D489</f>
        <v>SubMeasImp__3</v>
      </c>
      <c r="S489" s="419" t="str">
        <f ca="1">IFERROR(INDEX(E_MeasuresInvestMilestones!$S$22:$S$31,MATCH($E489,CNTR_ListExistMeasures,0)),"")</f>
        <v/>
      </c>
      <c r="T489" s="419" t="str">
        <f ca="1">IF(S489="","",MATCH(INDEX(E_MeasuresInvestMilestones!$E$22:$E$31,MATCH($S489,E_MeasuresInvestMilestones!$Q$22:$Q$31,0)),EUconst_Periods,0))</f>
        <v/>
      </c>
      <c r="V489" s="175" t="str">
        <f t="shared" ref="V489:V496" si="490">V488</f>
        <v/>
      </c>
      <c r="X489" s="175" t="b">
        <f>AND(I451&lt;&gt;"",$E489="")</f>
        <v>0</v>
      </c>
      <c r="Z489" s="175" t="b">
        <f>IF(OR(AND(CNTR_ExistSubInstEntries,$E489=""),INDEX($AC:$AC,MATCH(EUconst_CessationRow&amp;$V489,$AA:$AA,0))&lt;=COLUMNS($Z488:Z488),SUMIFS(I:I,$P:$P,EUconst_SubAbsoluteReduction&amp;$V489)=0),
TRUE,
AND(CNTR_ExistSubInstEntries,$T489&gt;COLUMNS($Z488:Z488)) )</f>
        <v>1</v>
      </c>
      <c r="AA489" s="175" t="b">
        <f>IF(OR(AND(CNTR_ExistSubInstEntries,$E489=""),INDEX($AC:$AC,MATCH(EUconst_CessationRow&amp;$V489,$AA:$AA,0))&lt;=COLUMNS($Z488:AA488),SUMIFS(J:J,$P:$P,EUconst_SubAbsoluteReduction&amp;$V489)=0),
TRUE,
AND(CNTR_ExistSubInstEntries,$T489&gt;COLUMNS($Z488:AA488)) )</f>
        <v>1</v>
      </c>
      <c r="AB489" s="175" t="b">
        <f>IF(OR(AND(CNTR_ExistSubInstEntries,$E489=""),INDEX($AC:$AC,MATCH(EUconst_CessationRow&amp;$V489,$AA:$AA,0))&lt;=COLUMNS($Z488:AB488),SUMIFS(K:K,$P:$P,EUconst_SubAbsoluteReduction&amp;$V489)=0),
TRUE,
AND(CNTR_ExistSubInstEntries,$T489&gt;COLUMNS($Z488:AB488)) )</f>
        <v>1</v>
      </c>
      <c r="AC489" s="175" t="b">
        <f>IF(OR(AND(CNTR_ExistSubInstEntries,$E489=""),INDEX($AC:$AC,MATCH(EUconst_CessationRow&amp;$V489,$AA:$AA,0))&lt;=COLUMNS($Z488:AC488),SUMIFS(L:L,$P:$P,EUconst_SubAbsoluteReduction&amp;$V489)=0),
TRUE,
AND(CNTR_ExistSubInstEntries,$T489&gt;COLUMNS($Z488:AC488)) )</f>
        <v>1</v>
      </c>
      <c r="AD489" s="175" t="b">
        <f>IF(OR(AND(CNTR_ExistSubInstEntries,$E489=""),INDEX($AC:$AC,MATCH(EUconst_CessationRow&amp;$V489,$AA:$AA,0))&lt;=COLUMNS($Z488:AD488),SUMIFS(M:M,$P:$P,EUconst_SubAbsoluteReduction&amp;$V489)=0),
TRUE,
AND(CNTR_ExistSubInstEntries,$T489&gt;COLUMNS($Z488:AD488)) )</f>
        <v>1</v>
      </c>
      <c r="AE489" s="175" t="b">
        <f>IF(OR(AND(CNTR_ExistSubInstEntries,$E489=""),INDEX($AC:$AC,MATCH(EUconst_CessationRow&amp;$V489,$AA:$AA,0))&lt;=COLUMNS($Z488:AE488),SUMIFS(N:N,$P:$P,EUconst_SubAbsoluteReduction&amp;$V489)=0),
TRUE,
AND(CNTR_ExistSubInstEntries,$T489&gt;COLUMNS($Z488:AE488)) )</f>
        <v>1</v>
      </c>
    </row>
    <row r="490" spans="1:31" ht="12.75" customHeight="1" x14ac:dyDescent="0.2">
      <c r="A490" s="19"/>
      <c r="C490" s="161"/>
      <c r="D490" s="344">
        <v>4</v>
      </c>
      <c r="E490" s="1223"/>
      <c r="F490" s="1224"/>
      <c r="G490" s="1223"/>
      <c r="H490" s="1233"/>
      <c r="I490" s="426"/>
      <c r="J490" s="306"/>
      <c r="K490" s="306"/>
      <c r="L490" s="314"/>
      <c r="M490" s="306"/>
      <c r="N490" s="306"/>
      <c r="P490" s="288" t="str">
        <f>EUconst_SubMeasureImpact&amp;I451&amp;"_"&amp;D490</f>
        <v>SubMeasImp__4</v>
      </c>
      <c r="S490" s="419" t="str">
        <f ca="1">IFERROR(INDEX(E_MeasuresInvestMilestones!$S$22:$S$31,MATCH($E490,CNTR_ListExistMeasures,0)),"")</f>
        <v/>
      </c>
      <c r="T490" s="419" t="str">
        <f ca="1">IF(S490="","",MATCH(INDEX(E_MeasuresInvestMilestones!$E$22:$E$31,MATCH($S490,E_MeasuresInvestMilestones!$Q$22:$Q$31,0)),EUconst_Periods,0))</f>
        <v/>
      </c>
      <c r="V490" s="175" t="str">
        <f t="shared" si="490"/>
        <v/>
      </c>
      <c r="X490" s="175" t="b">
        <f>AND(I451&lt;&gt;"",$E490="")</f>
        <v>0</v>
      </c>
      <c r="Z490" s="175" t="b">
        <f>IF(OR(AND(CNTR_ExistSubInstEntries,$E490=""),INDEX($AC:$AC,MATCH(EUconst_CessationRow&amp;$V490,$AA:$AA,0))&lt;=COLUMNS($Z489:Z489),SUMIFS(I:I,$P:$P,EUconst_SubAbsoluteReduction&amp;$V490)=0),
TRUE,
AND(CNTR_ExistSubInstEntries,$T490&gt;COLUMNS($Z489:Z489)) )</f>
        <v>1</v>
      </c>
      <c r="AA490" s="175" t="b">
        <f>IF(OR(AND(CNTR_ExistSubInstEntries,$E490=""),INDEX($AC:$AC,MATCH(EUconst_CessationRow&amp;$V490,$AA:$AA,0))&lt;=COLUMNS($Z489:AA489),SUMIFS(J:J,$P:$P,EUconst_SubAbsoluteReduction&amp;$V490)=0),
TRUE,
AND(CNTR_ExistSubInstEntries,$T490&gt;COLUMNS($Z489:AA489)) )</f>
        <v>1</v>
      </c>
      <c r="AB490" s="175" t="b">
        <f>IF(OR(AND(CNTR_ExistSubInstEntries,$E490=""),INDEX($AC:$AC,MATCH(EUconst_CessationRow&amp;$V490,$AA:$AA,0))&lt;=COLUMNS($Z489:AB489),SUMIFS(K:K,$P:$P,EUconst_SubAbsoluteReduction&amp;$V490)=0),
TRUE,
AND(CNTR_ExistSubInstEntries,$T490&gt;COLUMNS($Z489:AB489)) )</f>
        <v>1</v>
      </c>
      <c r="AC490" s="175" t="b">
        <f>IF(OR(AND(CNTR_ExistSubInstEntries,$E490=""),INDEX($AC:$AC,MATCH(EUconst_CessationRow&amp;$V490,$AA:$AA,0))&lt;=COLUMNS($Z489:AC489),SUMIFS(L:L,$P:$P,EUconst_SubAbsoluteReduction&amp;$V490)=0),
TRUE,
AND(CNTR_ExistSubInstEntries,$T490&gt;COLUMNS($Z489:AC489)) )</f>
        <v>1</v>
      </c>
      <c r="AD490" s="175" t="b">
        <f>IF(OR(AND(CNTR_ExistSubInstEntries,$E490=""),INDEX($AC:$AC,MATCH(EUconst_CessationRow&amp;$V490,$AA:$AA,0))&lt;=COLUMNS($Z489:AD489),SUMIFS(M:M,$P:$P,EUconst_SubAbsoluteReduction&amp;$V490)=0),
TRUE,
AND(CNTR_ExistSubInstEntries,$T490&gt;COLUMNS($Z489:AD489)) )</f>
        <v>1</v>
      </c>
      <c r="AE490" s="175" t="b">
        <f>IF(OR(AND(CNTR_ExistSubInstEntries,$E490=""),INDEX($AC:$AC,MATCH(EUconst_CessationRow&amp;$V490,$AA:$AA,0))&lt;=COLUMNS($Z489:AE489),SUMIFS(N:N,$P:$P,EUconst_SubAbsoluteReduction&amp;$V490)=0),
TRUE,
AND(CNTR_ExistSubInstEntries,$T490&gt;COLUMNS($Z489:AE489)) )</f>
        <v>1</v>
      </c>
    </row>
    <row r="491" spans="1:31" ht="12.75" customHeight="1" x14ac:dyDescent="0.2">
      <c r="A491" s="19"/>
      <c r="C491" s="161"/>
      <c r="D491" s="344">
        <v>5</v>
      </c>
      <c r="E491" s="1223"/>
      <c r="F491" s="1224"/>
      <c r="G491" s="1223"/>
      <c r="H491" s="1233"/>
      <c r="I491" s="426"/>
      <c r="J491" s="306"/>
      <c r="K491" s="306"/>
      <c r="L491" s="314"/>
      <c r="M491" s="306"/>
      <c r="N491" s="306"/>
      <c r="P491" s="288" t="str">
        <f>EUconst_SubMeasureImpact&amp;I451&amp;"_"&amp;D491</f>
        <v>SubMeasImp__5</v>
      </c>
      <c r="S491" s="419" t="str">
        <f ca="1">IFERROR(INDEX(E_MeasuresInvestMilestones!$S$22:$S$31,MATCH($E491,CNTR_ListExistMeasures,0)),"")</f>
        <v/>
      </c>
      <c r="T491" s="419" t="str">
        <f ca="1">IF(S491="","",MATCH(INDEX(E_MeasuresInvestMilestones!$E$22:$E$31,MATCH($S491,E_MeasuresInvestMilestones!$Q$22:$Q$31,0)),EUconst_Periods,0))</f>
        <v/>
      </c>
      <c r="V491" s="175" t="str">
        <f t="shared" si="490"/>
        <v/>
      </c>
      <c r="X491" s="175" t="b">
        <f>AND(I451&lt;&gt;"",$E491="")</f>
        <v>0</v>
      </c>
      <c r="Z491" s="175" t="b">
        <f>IF(OR(AND(CNTR_ExistSubInstEntries,$E491=""),INDEX($AC:$AC,MATCH(EUconst_CessationRow&amp;$V491,$AA:$AA,0))&lt;=COLUMNS($Z490:Z490),SUMIFS(I:I,$P:$P,EUconst_SubAbsoluteReduction&amp;$V491)=0),
TRUE,
AND(CNTR_ExistSubInstEntries,$T491&gt;COLUMNS($Z490:Z490)) )</f>
        <v>1</v>
      </c>
      <c r="AA491" s="175" t="b">
        <f>IF(OR(AND(CNTR_ExistSubInstEntries,$E491=""),INDEX($AC:$AC,MATCH(EUconst_CessationRow&amp;$V491,$AA:$AA,0))&lt;=COLUMNS($Z490:AA490),SUMIFS(J:J,$P:$P,EUconst_SubAbsoluteReduction&amp;$V491)=0),
TRUE,
AND(CNTR_ExistSubInstEntries,$T491&gt;COLUMNS($Z490:AA490)) )</f>
        <v>1</v>
      </c>
      <c r="AB491" s="175" t="b">
        <f>IF(OR(AND(CNTR_ExistSubInstEntries,$E491=""),INDEX($AC:$AC,MATCH(EUconst_CessationRow&amp;$V491,$AA:$AA,0))&lt;=COLUMNS($Z490:AB490),SUMIFS(K:K,$P:$P,EUconst_SubAbsoluteReduction&amp;$V491)=0),
TRUE,
AND(CNTR_ExistSubInstEntries,$T491&gt;COLUMNS($Z490:AB490)) )</f>
        <v>1</v>
      </c>
      <c r="AC491" s="175" t="b">
        <f>IF(OR(AND(CNTR_ExistSubInstEntries,$E491=""),INDEX($AC:$AC,MATCH(EUconst_CessationRow&amp;$V491,$AA:$AA,0))&lt;=COLUMNS($Z490:AC490),SUMIFS(L:L,$P:$P,EUconst_SubAbsoluteReduction&amp;$V491)=0),
TRUE,
AND(CNTR_ExistSubInstEntries,$T491&gt;COLUMNS($Z490:AC490)) )</f>
        <v>1</v>
      </c>
      <c r="AD491" s="175" t="b">
        <f>IF(OR(AND(CNTR_ExistSubInstEntries,$E491=""),INDEX($AC:$AC,MATCH(EUconst_CessationRow&amp;$V491,$AA:$AA,0))&lt;=COLUMNS($Z490:AD490),SUMIFS(M:M,$P:$P,EUconst_SubAbsoluteReduction&amp;$V491)=0),
TRUE,
AND(CNTR_ExistSubInstEntries,$T491&gt;COLUMNS($Z490:AD490)) )</f>
        <v>1</v>
      </c>
      <c r="AE491" s="175" t="b">
        <f>IF(OR(AND(CNTR_ExistSubInstEntries,$E491=""),INDEX($AC:$AC,MATCH(EUconst_CessationRow&amp;$V491,$AA:$AA,0))&lt;=COLUMNS($Z490:AE490),SUMIFS(N:N,$P:$P,EUconst_SubAbsoluteReduction&amp;$V491)=0),
TRUE,
AND(CNTR_ExistSubInstEntries,$T491&gt;COLUMNS($Z490:AE490)) )</f>
        <v>1</v>
      </c>
    </row>
    <row r="492" spans="1:31" ht="12.75" customHeight="1" x14ac:dyDescent="0.2">
      <c r="A492" s="19"/>
      <c r="C492" s="161"/>
      <c r="D492" s="344">
        <v>6</v>
      </c>
      <c r="E492" s="1223"/>
      <c r="F492" s="1224"/>
      <c r="G492" s="1223"/>
      <c r="H492" s="1233"/>
      <c r="I492" s="426"/>
      <c r="J492" s="306"/>
      <c r="K492" s="306"/>
      <c r="L492" s="314"/>
      <c r="M492" s="306"/>
      <c r="N492" s="306"/>
      <c r="P492" s="288" t="str">
        <f>EUconst_SubMeasureImpact&amp;I451&amp;"_"&amp;D492</f>
        <v>SubMeasImp__6</v>
      </c>
      <c r="S492" s="419" t="str">
        <f ca="1">IFERROR(INDEX(E_MeasuresInvestMilestones!$S$22:$S$31,MATCH($E492,CNTR_ListExistMeasures,0)),"")</f>
        <v/>
      </c>
      <c r="T492" s="419" t="str">
        <f ca="1">IF(S492="","",MATCH(INDEX(E_MeasuresInvestMilestones!$E$22:$E$31,MATCH($S492,E_MeasuresInvestMilestones!$Q$22:$Q$31,0)),EUconst_Periods,0))</f>
        <v/>
      </c>
      <c r="V492" s="175" t="str">
        <f t="shared" si="490"/>
        <v/>
      </c>
      <c r="X492" s="175" t="b">
        <f>AND(I451&lt;&gt;"",$E492="")</f>
        <v>0</v>
      </c>
      <c r="Z492" s="175" t="b">
        <f>IF(OR(AND(CNTR_ExistSubInstEntries,$E492=""),INDEX($AC:$AC,MATCH(EUconst_CessationRow&amp;$V492,$AA:$AA,0))&lt;=COLUMNS($Z491:Z491),SUMIFS(I:I,$P:$P,EUconst_SubAbsoluteReduction&amp;$V492)=0),
TRUE,
AND(CNTR_ExistSubInstEntries,$T492&gt;COLUMNS($Z491:Z491)) )</f>
        <v>1</v>
      </c>
      <c r="AA492" s="175" t="b">
        <f>IF(OR(AND(CNTR_ExistSubInstEntries,$E492=""),INDEX($AC:$AC,MATCH(EUconst_CessationRow&amp;$V492,$AA:$AA,0))&lt;=COLUMNS($Z491:AA491),SUMIFS(J:J,$P:$P,EUconst_SubAbsoluteReduction&amp;$V492)=0),
TRUE,
AND(CNTR_ExistSubInstEntries,$T492&gt;COLUMNS($Z491:AA491)) )</f>
        <v>1</v>
      </c>
      <c r="AB492" s="175" t="b">
        <f>IF(OR(AND(CNTR_ExistSubInstEntries,$E492=""),INDEX($AC:$AC,MATCH(EUconst_CessationRow&amp;$V492,$AA:$AA,0))&lt;=COLUMNS($Z491:AB491),SUMIFS(K:K,$P:$P,EUconst_SubAbsoluteReduction&amp;$V492)=0),
TRUE,
AND(CNTR_ExistSubInstEntries,$T492&gt;COLUMNS($Z491:AB491)) )</f>
        <v>1</v>
      </c>
      <c r="AC492" s="175" t="b">
        <f>IF(OR(AND(CNTR_ExistSubInstEntries,$E492=""),INDEX($AC:$AC,MATCH(EUconst_CessationRow&amp;$V492,$AA:$AA,0))&lt;=COLUMNS($Z491:AC491),SUMIFS(L:L,$P:$P,EUconst_SubAbsoluteReduction&amp;$V492)=0),
TRUE,
AND(CNTR_ExistSubInstEntries,$T492&gt;COLUMNS($Z491:AC491)) )</f>
        <v>1</v>
      </c>
      <c r="AD492" s="175" t="b">
        <f>IF(OR(AND(CNTR_ExistSubInstEntries,$E492=""),INDEX($AC:$AC,MATCH(EUconst_CessationRow&amp;$V492,$AA:$AA,0))&lt;=COLUMNS($Z491:AD491),SUMIFS(M:M,$P:$P,EUconst_SubAbsoluteReduction&amp;$V492)=0),
TRUE,
AND(CNTR_ExistSubInstEntries,$T492&gt;COLUMNS($Z491:AD491)) )</f>
        <v>1</v>
      </c>
      <c r="AE492" s="175" t="b">
        <f>IF(OR(AND(CNTR_ExistSubInstEntries,$E492=""),INDEX($AC:$AC,MATCH(EUconst_CessationRow&amp;$V492,$AA:$AA,0))&lt;=COLUMNS($Z491:AE491),SUMIFS(N:N,$P:$P,EUconst_SubAbsoluteReduction&amp;$V492)=0),
TRUE,
AND(CNTR_ExistSubInstEntries,$T492&gt;COLUMNS($Z491:AE491)) )</f>
        <v>1</v>
      </c>
    </row>
    <row r="493" spans="1:31" ht="12.75" customHeight="1" x14ac:dyDescent="0.2">
      <c r="A493" s="19"/>
      <c r="C493" s="193"/>
      <c r="D493" s="344">
        <v>7</v>
      </c>
      <c r="E493" s="1223"/>
      <c r="F493" s="1224"/>
      <c r="G493" s="1223"/>
      <c r="H493" s="1233"/>
      <c r="I493" s="426"/>
      <c r="J493" s="306"/>
      <c r="K493" s="306"/>
      <c r="L493" s="314"/>
      <c r="M493" s="306"/>
      <c r="N493" s="306"/>
      <c r="P493" s="288" t="str">
        <f>EUconst_SubMeasureImpact&amp;I451&amp;"_"&amp;D493</f>
        <v>SubMeasImp__7</v>
      </c>
      <c r="S493" s="419" t="str">
        <f ca="1">IFERROR(INDEX(E_MeasuresInvestMilestones!$S$22:$S$31,MATCH($E493,CNTR_ListExistMeasures,0)),"")</f>
        <v/>
      </c>
      <c r="T493" s="419" t="str">
        <f ca="1">IF(S493="","",MATCH(INDEX(E_MeasuresInvestMilestones!$E$22:$E$31,MATCH($S493,E_MeasuresInvestMilestones!$Q$22:$Q$31,0)),EUconst_Periods,0))</f>
        <v/>
      </c>
      <c r="V493" s="175" t="str">
        <f t="shared" si="490"/>
        <v/>
      </c>
      <c r="X493" s="175" t="b">
        <f>AND(I451&lt;&gt;"",$E493="")</f>
        <v>0</v>
      </c>
      <c r="Z493" s="175" t="b">
        <f>IF(OR(AND(CNTR_ExistSubInstEntries,$E493=""),INDEX($AC:$AC,MATCH(EUconst_CessationRow&amp;$V493,$AA:$AA,0))&lt;=COLUMNS($Z492:Z492),SUMIFS(I:I,$P:$P,EUconst_SubAbsoluteReduction&amp;$V493)=0),
TRUE,
AND(CNTR_ExistSubInstEntries,$T493&gt;COLUMNS($Z492:Z492)) )</f>
        <v>1</v>
      </c>
      <c r="AA493" s="175" t="b">
        <f>IF(OR(AND(CNTR_ExistSubInstEntries,$E493=""),INDEX($AC:$AC,MATCH(EUconst_CessationRow&amp;$V493,$AA:$AA,0))&lt;=COLUMNS($Z492:AA492),SUMIFS(J:J,$P:$P,EUconst_SubAbsoluteReduction&amp;$V493)=0),
TRUE,
AND(CNTR_ExistSubInstEntries,$T493&gt;COLUMNS($Z492:AA492)) )</f>
        <v>1</v>
      </c>
      <c r="AB493" s="175" t="b">
        <f>IF(OR(AND(CNTR_ExistSubInstEntries,$E493=""),INDEX($AC:$AC,MATCH(EUconst_CessationRow&amp;$V493,$AA:$AA,0))&lt;=COLUMNS($Z492:AB492),SUMIFS(K:K,$P:$P,EUconst_SubAbsoluteReduction&amp;$V493)=0),
TRUE,
AND(CNTR_ExistSubInstEntries,$T493&gt;COLUMNS($Z492:AB492)) )</f>
        <v>1</v>
      </c>
      <c r="AC493" s="175" t="b">
        <f>IF(OR(AND(CNTR_ExistSubInstEntries,$E493=""),INDEX($AC:$AC,MATCH(EUconst_CessationRow&amp;$V493,$AA:$AA,0))&lt;=COLUMNS($Z492:AC492),SUMIFS(L:L,$P:$P,EUconst_SubAbsoluteReduction&amp;$V493)=0),
TRUE,
AND(CNTR_ExistSubInstEntries,$T493&gt;COLUMNS($Z492:AC492)) )</f>
        <v>1</v>
      </c>
      <c r="AD493" s="175" t="b">
        <f>IF(OR(AND(CNTR_ExistSubInstEntries,$E493=""),INDEX($AC:$AC,MATCH(EUconst_CessationRow&amp;$V493,$AA:$AA,0))&lt;=COLUMNS($Z492:AD492),SUMIFS(M:M,$P:$P,EUconst_SubAbsoluteReduction&amp;$V493)=0),
TRUE,
AND(CNTR_ExistSubInstEntries,$T493&gt;COLUMNS($Z492:AD492)) )</f>
        <v>1</v>
      </c>
      <c r="AE493" s="175" t="b">
        <f>IF(OR(AND(CNTR_ExistSubInstEntries,$E493=""),INDEX($AC:$AC,MATCH(EUconst_CessationRow&amp;$V493,$AA:$AA,0))&lt;=COLUMNS($Z492:AE492),SUMIFS(N:N,$P:$P,EUconst_SubAbsoluteReduction&amp;$V493)=0),
TRUE,
AND(CNTR_ExistSubInstEntries,$T493&gt;COLUMNS($Z492:AE492)) )</f>
        <v>1</v>
      </c>
    </row>
    <row r="494" spans="1:31" ht="12.75" customHeight="1" x14ac:dyDescent="0.2">
      <c r="A494" s="19"/>
      <c r="C494" s="161"/>
      <c r="D494" s="344">
        <v>8</v>
      </c>
      <c r="E494" s="1223"/>
      <c r="F494" s="1224"/>
      <c r="G494" s="1223"/>
      <c r="H494" s="1233"/>
      <c r="I494" s="426"/>
      <c r="J494" s="306"/>
      <c r="K494" s="306"/>
      <c r="L494" s="314"/>
      <c r="M494" s="306"/>
      <c r="N494" s="306"/>
      <c r="P494" s="288" t="str">
        <f>EUconst_SubMeasureImpact&amp;I451&amp;"_"&amp;D494</f>
        <v>SubMeasImp__8</v>
      </c>
      <c r="S494" s="419" t="str">
        <f ca="1">IFERROR(INDEX(E_MeasuresInvestMilestones!$S$22:$S$31,MATCH($E494,CNTR_ListExistMeasures,0)),"")</f>
        <v/>
      </c>
      <c r="T494" s="419" t="str">
        <f ca="1">IF(S494="","",MATCH(INDEX(E_MeasuresInvestMilestones!$E$22:$E$31,MATCH($S494,E_MeasuresInvestMilestones!$Q$22:$Q$31,0)),EUconst_Periods,0))</f>
        <v/>
      </c>
      <c r="V494" s="175" t="str">
        <f t="shared" si="490"/>
        <v/>
      </c>
      <c r="X494" s="175" t="b">
        <f>AND(I451&lt;&gt;"",$E494="")</f>
        <v>0</v>
      </c>
      <c r="Z494" s="175" t="b">
        <f>IF(OR(AND(CNTR_ExistSubInstEntries,$E494=""),INDEX($AC:$AC,MATCH(EUconst_CessationRow&amp;$V494,$AA:$AA,0))&lt;=COLUMNS($Z493:Z493),SUMIFS(I:I,$P:$P,EUconst_SubAbsoluteReduction&amp;$V494)=0),
TRUE,
AND(CNTR_ExistSubInstEntries,$T494&gt;COLUMNS($Z493:Z493)) )</f>
        <v>1</v>
      </c>
      <c r="AA494" s="175" t="b">
        <f>IF(OR(AND(CNTR_ExistSubInstEntries,$E494=""),INDEX($AC:$AC,MATCH(EUconst_CessationRow&amp;$V494,$AA:$AA,0))&lt;=COLUMNS($Z493:AA493),SUMIFS(J:J,$P:$P,EUconst_SubAbsoluteReduction&amp;$V494)=0),
TRUE,
AND(CNTR_ExistSubInstEntries,$T494&gt;COLUMNS($Z493:AA493)) )</f>
        <v>1</v>
      </c>
      <c r="AB494" s="175" t="b">
        <f>IF(OR(AND(CNTR_ExistSubInstEntries,$E494=""),INDEX($AC:$AC,MATCH(EUconst_CessationRow&amp;$V494,$AA:$AA,0))&lt;=COLUMNS($Z493:AB493),SUMIFS(K:K,$P:$P,EUconst_SubAbsoluteReduction&amp;$V494)=0),
TRUE,
AND(CNTR_ExistSubInstEntries,$T494&gt;COLUMNS($Z493:AB493)) )</f>
        <v>1</v>
      </c>
      <c r="AC494" s="175" t="b">
        <f>IF(OR(AND(CNTR_ExistSubInstEntries,$E494=""),INDEX($AC:$AC,MATCH(EUconst_CessationRow&amp;$V494,$AA:$AA,0))&lt;=COLUMNS($Z493:AC493),SUMIFS(L:L,$P:$P,EUconst_SubAbsoluteReduction&amp;$V494)=0),
TRUE,
AND(CNTR_ExistSubInstEntries,$T494&gt;COLUMNS($Z493:AC493)) )</f>
        <v>1</v>
      </c>
      <c r="AD494" s="175" t="b">
        <f>IF(OR(AND(CNTR_ExistSubInstEntries,$E494=""),INDEX($AC:$AC,MATCH(EUconst_CessationRow&amp;$V494,$AA:$AA,0))&lt;=COLUMNS($Z493:AD493),SUMIFS(M:M,$P:$P,EUconst_SubAbsoluteReduction&amp;$V494)=0),
TRUE,
AND(CNTR_ExistSubInstEntries,$T494&gt;COLUMNS($Z493:AD493)) )</f>
        <v>1</v>
      </c>
      <c r="AE494" s="175" t="b">
        <f>IF(OR(AND(CNTR_ExistSubInstEntries,$E494=""),INDEX($AC:$AC,MATCH(EUconst_CessationRow&amp;$V494,$AA:$AA,0))&lt;=COLUMNS($Z493:AE493),SUMIFS(N:N,$P:$P,EUconst_SubAbsoluteReduction&amp;$V494)=0),
TRUE,
AND(CNTR_ExistSubInstEntries,$T494&gt;COLUMNS($Z493:AE493)) )</f>
        <v>1</v>
      </c>
    </row>
    <row r="495" spans="1:31" ht="12.75" customHeight="1" x14ac:dyDescent="0.2">
      <c r="A495" s="19"/>
      <c r="C495" s="161"/>
      <c r="D495" s="344">
        <v>9</v>
      </c>
      <c r="E495" s="1223"/>
      <c r="F495" s="1224"/>
      <c r="G495" s="1223"/>
      <c r="H495" s="1233"/>
      <c r="I495" s="426"/>
      <c r="J495" s="306"/>
      <c r="K495" s="306"/>
      <c r="L495" s="314"/>
      <c r="M495" s="306"/>
      <c r="N495" s="306"/>
      <c r="P495" s="288" t="str">
        <f>EUconst_SubMeasureImpact&amp;I451&amp;"_"&amp;D495</f>
        <v>SubMeasImp__9</v>
      </c>
      <c r="S495" s="419" t="str">
        <f ca="1">IFERROR(INDEX(E_MeasuresInvestMilestones!$S$22:$S$31,MATCH($E495,CNTR_ListExistMeasures,0)),"")</f>
        <v/>
      </c>
      <c r="T495" s="419" t="str">
        <f ca="1">IF(S495="","",MATCH(INDEX(E_MeasuresInvestMilestones!$E$22:$E$31,MATCH($S495,E_MeasuresInvestMilestones!$Q$22:$Q$31,0)),EUconst_Periods,0))</f>
        <v/>
      </c>
      <c r="V495" s="175" t="str">
        <f t="shared" si="490"/>
        <v/>
      </c>
      <c r="X495" s="175" t="b">
        <f>AND(I451&lt;&gt;"",$E495="")</f>
        <v>0</v>
      </c>
      <c r="Z495" s="175" t="b">
        <f>IF(OR(AND(CNTR_ExistSubInstEntries,$E495=""),INDEX($AC:$AC,MATCH(EUconst_CessationRow&amp;$V495,$AA:$AA,0))&lt;=COLUMNS($Z494:Z494),SUMIFS(I:I,$P:$P,EUconst_SubAbsoluteReduction&amp;$V495)=0),
TRUE,
AND(CNTR_ExistSubInstEntries,$T495&gt;COLUMNS($Z494:Z494)) )</f>
        <v>1</v>
      </c>
      <c r="AA495" s="175" t="b">
        <f>IF(OR(AND(CNTR_ExistSubInstEntries,$E495=""),INDEX($AC:$AC,MATCH(EUconst_CessationRow&amp;$V495,$AA:$AA,0))&lt;=COLUMNS($Z494:AA494),SUMIFS(J:J,$P:$P,EUconst_SubAbsoluteReduction&amp;$V495)=0),
TRUE,
AND(CNTR_ExistSubInstEntries,$T495&gt;COLUMNS($Z494:AA494)) )</f>
        <v>1</v>
      </c>
      <c r="AB495" s="175" t="b">
        <f>IF(OR(AND(CNTR_ExistSubInstEntries,$E495=""),INDEX($AC:$AC,MATCH(EUconst_CessationRow&amp;$V495,$AA:$AA,0))&lt;=COLUMNS($Z494:AB494),SUMIFS(K:K,$P:$P,EUconst_SubAbsoluteReduction&amp;$V495)=0),
TRUE,
AND(CNTR_ExistSubInstEntries,$T495&gt;COLUMNS($Z494:AB494)) )</f>
        <v>1</v>
      </c>
      <c r="AC495" s="175" t="b">
        <f>IF(OR(AND(CNTR_ExistSubInstEntries,$E495=""),INDEX($AC:$AC,MATCH(EUconst_CessationRow&amp;$V495,$AA:$AA,0))&lt;=COLUMNS($Z494:AC494),SUMIFS(L:L,$P:$P,EUconst_SubAbsoluteReduction&amp;$V495)=0),
TRUE,
AND(CNTR_ExistSubInstEntries,$T495&gt;COLUMNS($Z494:AC494)) )</f>
        <v>1</v>
      </c>
      <c r="AD495" s="175" t="b">
        <f>IF(OR(AND(CNTR_ExistSubInstEntries,$E495=""),INDEX($AC:$AC,MATCH(EUconst_CessationRow&amp;$V495,$AA:$AA,0))&lt;=COLUMNS($Z494:AD494),SUMIFS(M:M,$P:$P,EUconst_SubAbsoluteReduction&amp;$V495)=0),
TRUE,
AND(CNTR_ExistSubInstEntries,$T495&gt;COLUMNS($Z494:AD494)) )</f>
        <v>1</v>
      </c>
      <c r="AE495" s="175" t="b">
        <f>IF(OR(AND(CNTR_ExistSubInstEntries,$E495=""),INDEX($AC:$AC,MATCH(EUconst_CessationRow&amp;$V495,$AA:$AA,0))&lt;=COLUMNS($Z494:AE494),SUMIFS(N:N,$P:$P,EUconst_SubAbsoluteReduction&amp;$V495)=0),
TRUE,
AND(CNTR_ExistSubInstEntries,$T495&gt;COLUMNS($Z494:AE494)) )</f>
        <v>1</v>
      </c>
    </row>
    <row r="496" spans="1:31" ht="12.75" customHeight="1" x14ac:dyDescent="0.2">
      <c r="A496" s="19"/>
      <c r="C496" s="161"/>
      <c r="D496" s="344">
        <v>10</v>
      </c>
      <c r="E496" s="1229"/>
      <c r="F496" s="1230"/>
      <c r="G496" s="1229"/>
      <c r="H496" s="1234"/>
      <c r="I496" s="427"/>
      <c r="J496" s="307"/>
      <c r="K496" s="307"/>
      <c r="L496" s="315"/>
      <c r="M496" s="307"/>
      <c r="N496" s="307"/>
      <c r="P496" s="288" t="str">
        <f>EUconst_SubMeasureImpact&amp;I451&amp;"_"&amp;D496</f>
        <v>SubMeasImp__10</v>
      </c>
      <c r="S496" s="419" t="str">
        <f ca="1">IFERROR(INDEX(E_MeasuresInvestMilestones!$S$22:$S$31,MATCH($E496,CNTR_ListExistMeasures,0)),"")</f>
        <v/>
      </c>
      <c r="T496" s="419" t="str">
        <f ca="1">IF(S496="","",MATCH(INDEX(E_MeasuresInvestMilestones!$E$22:$E$31,MATCH($S496,E_MeasuresInvestMilestones!$Q$22:$Q$31,0)),EUconst_Periods,0))</f>
        <v/>
      </c>
      <c r="V496" s="175" t="str">
        <f t="shared" si="490"/>
        <v/>
      </c>
      <c r="X496" s="175" t="b">
        <f>AND(I451&lt;&gt;"",$E496="")</f>
        <v>0</v>
      </c>
      <c r="Z496" s="175" t="b">
        <f>IF(OR(AND(CNTR_ExistSubInstEntries,$E496=""),INDEX($AC:$AC,MATCH(EUconst_CessationRow&amp;$V496,$AA:$AA,0))&lt;=COLUMNS($Z495:Z495),SUMIFS(I:I,$P:$P,EUconst_SubAbsoluteReduction&amp;$V496)=0),
TRUE,
AND(CNTR_ExistSubInstEntries,$T496&gt;COLUMNS($Z495:Z495)) )</f>
        <v>1</v>
      </c>
      <c r="AA496" s="175" t="b">
        <f>IF(OR(AND(CNTR_ExistSubInstEntries,$E496=""),INDEX($AC:$AC,MATCH(EUconst_CessationRow&amp;$V496,$AA:$AA,0))&lt;=COLUMNS($Z495:AA495),SUMIFS(J:J,$P:$P,EUconst_SubAbsoluteReduction&amp;$V496)=0),
TRUE,
AND(CNTR_ExistSubInstEntries,$T496&gt;COLUMNS($Z495:AA495)) )</f>
        <v>1</v>
      </c>
      <c r="AB496" s="175" t="b">
        <f>IF(OR(AND(CNTR_ExistSubInstEntries,$E496=""),INDEX($AC:$AC,MATCH(EUconst_CessationRow&amp;$V496,$AA:$AA,0))&lt;=COLUMNS($Z495:AB495),SUMIFS(K:K,$P:$P,EUconst_SubAbsoluteReduction&amp;$V496)=0),
TRUE,
AND(CNTR_ExistSubInstEntries,$T496&gt;COLUMNS($Z495:AB495)) )</f>
        <v>1</v>
      </c>
      <c r="AC496" s="175" t="b">
        <f>IF(OR(AND(CNTR_ExistSubInstEntries,$E496=""),INDEX($AC:$AC,MATCH(EUconst_CessationRow&amp;$V496,$AA:$AA,0))&lt;=COLUMNS($Z495:AC495),SUMIFS(L:L,$P:$P,EUconst_SubAbsoluteReduction&amp;$V496)=0),
TRUE,
AND(CNTR_ExistSubInstEntries,$T496&gt;COLUMNS($Z495:AC495)) )</f>
        <v>1</v>
      </c>
      <c r="AD496" s="175" t="b">
        <f>IF(OR(AND(CNTR_ExistSubInstEntries,$E496=""),INDEX($AC:$AC,MATCH(EUconst_CessationRow&amp;$V496,$AA:$AA,0))&lt;=COLUMNS($Z495:AD495),SUMIFS(M:M,$P:$P,EUconst_SubAbsoluteReduction&amp;$V496)=0),
TRUE,
AND(CNTR_ExistSubInstEntries,$T496&gt;COLUMNS($Z495:AD495)) )</f>
        <v>1</v>
      </c>
      <c r="AE496" s="175" t="b">
        <f>IF(OR(AND(CNTR_ExistSubInstEntries,$E496=""),INDEX($AC:$AC,MATCH(EUconst_CessationRow&amp;$V496,$AA:$AA,0))&lt;=COLUMNS($Z495:AE495),SUMIFS(N:N,$P:$P,EUconst_SubAbsoluteReduction&amp;$V496)=0),
TRUE,
AND(CNTR_ExistSubInstEntries,$T496&gt;COLUMNS($Z495:AE495)) )</f>
        <v>1</v>
      </c>
    </row>
    <row r="497" spans="1:32" ht="12.75" customHeight="1" x14ac:dyDescent="0.2">
      <c r="A497" s="19"/>
      <c r="C497" s="161"/>
      <c r="D497" s="345" t="s">
        <v>119</v>
      </c>
      <c r="E497" s="1231" t="str">
        <f>Translations!$B$289</f>
        <v>Намаление в сравнение с изходното ниво (100% = стойности под i.)</v>
      </c>
      <c r="F497" s="1231"/>
      <c r="G497" s="1231"/>
      <c r="H497" s="1232"/>
      <c r="I497" s="428" t="str">
        <f>IF(AND(ISNUMBER(I482),COUNT(I487:I496)&gt;0),SUM(I487:I496)*I482,"")</f>
        <v/>
      </c>
      <c r="J497" s="380" t="str">
        <f t="shared" ref="J497" si="491">IF(AND(ISNUMBER(J482),COUNT(J487:J496)&gt;0),SUM(J487:J496)*J482,"")</f>
        <v/>
      </c>
      <c r="K497" s="380" t="str">
        <f>IF(AND(ISNUMBER(K482),COUNT(K487:K496)&gt;0),SUM(K487:K496)*K482,"")</f>
        <v/>
      </c>
      <c r="L497" s="380" t="str">
        <f t="shared" ref="L497:N497" si="492">IF(AND(ISNUMBER(L482),COUNT(L487:L496)&gt;0),SUM(L487:L496)*L482,"")</f>
        <v/>
      </c>
      <c r="M497" s="380" t="str">
        <f t="shared" si="492"/>
        <v/>
      </c>
      <c r="N497" s="380" t="str">
        <f t="shared" si="492"/>
        <v/>
      </c>
      <c r="P497" s="252"/>
      <c r="V497" s="369"/>
      <c r="X497" s="369"/>
    </row>
    <row r="498" spans="1:32" ht="12.75" customHeight="1" x14ac:dyDescent="0.2">
      <c r="A498" s="19"/>
      <c r="C498" s="161"/>
      <c r="D498" s="345" t="s">
        <v>120</v>
      </c>
      <c r="E498" s="1225" t="str">
        <f>Translations!$B$290</f>
        <v>Проверка на съответствието (= iii. / i.)</v>
      </c>
      <c r="F498" s="1225"/>
      <c r="G498" s="1225"/>
      <c r="H498" s="1226"/>
      <c r="I498" s="429" t="str">
        <f t="shared" ref="I498:N498" si="493">IF(COUNT(I487:I496)&gt;0,SUM(I487:I496),"")</f>
        <v/>
      </c>
      <c r="J498" s="381" t="str">
        <f t="shared" si="493"/>
        <v/>
      </c>
      <c r="K498" s="381" t="str">
        <f t="shared" si="493"/>
        <v/>
      </c>
      <c r="L498" s="381" t="str">
        <f t="shared" si="493"/>
        <v/>
      </c>
      <c r="M498" s="381" t="str">
        <f t="shared" si="493"/>
        <v/>
      </c>
      <c r="N498" s="381" t="str">
        <f t="shared" si="493"/>
        <v/>
      </c>
      <c r="P498" s="252"/>
      <c r="S498" s="316"/>
      <c r="T498" s="316"/>
      <c r="U498" s="316"/>
      <c r="V498" s="316"/>
    </row>
    <row r="499" spans="1:32" ht="12.75" customHeight="1" x14ac:dyDescent="0.2">
      <c r="A499" s="19"/>
      <c r="C499" s="161"/>
      <c r="D499" s="345" t="s">
        <v>121</v>
      </c>
      <c r="E499" s="1227" t="str">
        <f>Translations!$B$291</f>
        <v>Проверка на последователността (съобщение за грешка)</v>
      </c>
      <c r="F499" s="1228"/>
      <c r="G499" s="1228"/>
      <c r="H499" s="1228"/>
      <c r="I499" s="518" t="str">
        <f t="shared" ref="I499:N499" si="494">IF($I451="","",IF(OR(OR(AND(I459&lt;&gt;0,I467=EUconst_Cessation),AND(I459="",OR(I467&lt;&gt;EUconst_Cessation),I467&lt;&gt;"")),OR(AND(I498="",I459&lt;&gt;"",I459&lt;&gt;$G459),AND(I498&lt;&gt;"",OR(I467=EUconst_Cessation,I459="",I459=$G459))),AND(I459&lt;&gt;"",I459&lt;&gt;$G459,IFERROR(ROUND(I498,2),1)&lt;&gt;1)),EUconst_Inconsistent,""))</f>
        <v/>
      </c>
      <c r="J499" s="519" t="str">
        <f t="shared" si="494"/>
        <v/>
      </c>
      <c r="K499" s="519" t="str">
        <f t="shared" si="494"/>
        <v/>
      </c>
      <c r="L499" s="519" t="str">
        <f t="shared" si="494"/>
        <v/>
      </c>
      <c r="M499" s="519" t="str">
        <f t="shared" si="494"/>
        <v/>
      </c>
      <c r="N499" s="519" t="str">
        <f t="shared" si="494"/>
        <v/>
      </c>
      <c r="P499" s="252"/>
    </row>
    <row r="500" spans="1:32" ht="5.0999999999999996" customHeight="1" x14ac:dyDescent="0.2">
      <c r="A500" s="19"/>
      <c r="B500" s="165"/>
      <c r="C500" s="161"/>
      <c r="D500" s="325"/>
      <c r="I500" s="136"/>
      <c r="J500" s="136"/>
      <c r="K500" s="136"/>
      <c r="L500" s="136"/>
      <c r="M500" s="136"/>
      <c r="N500" s="282"/>
      <c r="P500" s="252"/>
    </row>
    <row r="501" spans="1:32" ht="12.75" customHeight="1" x14ac:dyDescent="0.2">
      <c r="C501" s="161"/>
      <c r="D501" s="360" t="s">
        <v>116</v>
      </c>
      <c r="E501" s="1235" t="str">
        <f>Translations!$B$292</f>
        <v>Други коментари</v>
      </c>
      <c r="F501" s="1235"/>
      <c r="G501" s="1235"/>
      <c r="H501" s="1235"/>
      <c r="I501" s="1235"/>
      <c r="J501" s="1235"/>
      <c r="K501" s="1235"/>
      <c r="L501" s="1235"/>
      <c r="M501" s="1235"/>
      <c r="N501" s="1236"/>
      <c r="P501" s="134"/>
      <c r="Q501" s="134"/>
      <c r="R501" s="134"/>
      <c r="S501" s="268"/>
    </row>
    <row r="502" spans="1:32" ht="38.85" customHeight="1" x14ac:dyDescent="0.2">
      <c r="A502" s="19"/>
      <c r="B502" s="165"/>
      <c r="C502" s="161"/>
      <c r="D502" s="325"/>
      <c r="E502" s="1220"/>
      <c r="F502" s="1221"/>
      <c r="G502" s="1221"/>
      <c r="H502" s="1221"/>
      <c r="I502" s="1221"/>
      <c r="J502" s="1221"/>
      <c r="K502" s="1221"/>
      <c r="L502" s="1221"/>
      <c r="M502" s="1221"/>
      <c r="N502" s="1222"/>
      <c r="P502" s="252"/>
    </row>
    <row r="503" spans="1:32" ht="12.75" customHeight="1" x14ac:dyDescent="0.2">
      <c r="A503" s="19"/>
      <c r="B503" s="165"/>
      <c r="C503" s="650"/>
      <c r="D503" s="651"/>
      <c r="E503" s="652"/>
      <c r="F503" s="652"/>
      <c r="G503" s="652"/>
      <c r="H503" s="652"/>
      <c r="I503" s="652"/>
      <c r="J503" s="652"/>
      <c r="K503" s="652"/>
      <c r="L503" s="652"/>
      <c r="M503" s="652"/>
      <c r="N503" s="653"/>
    </row>
    <row r="504" spans="1:32" ht="12.75" customHeight="1" thickBot="1" x14ac:dyDescent="0.25">
      <c r="A504" s="19"/>
      <c r="B504" s="165"/>
      <c r="E504" s="432"/>
      <c r="F504" s="644"/>
      <c r="G504" s="644"/>
      <c r="H504" s="644"/>
      <c r="I504" s="644"/>
      <c r="J504" s="644"/>
      <c r="K504" s="644"/>
      <c r="L504" s="644"/>
      <c r="M504" s="644"/>
      <c r="N504" s="644"/>
    </row>
    <row r="505" spans="1:32" ht="12.75" customHeight="1" thickBot="1" x14ac:dyDescent="0.3">
      <c r="A505" s="19"/>
      <c r="B505" s="165"/>
      <c r="C505" s="433"/>
      <c r="D505" s="433"/>
      <c r="E505" s="433"/>
      <c r="F505" s="433"/>
      <c r="G505" s="433"/>
      <c r="H505" s="433"/>
      <c r="I505" s="433"/>
      <c r="J505" s="433"/>
      <c r="K505" s="433"/>
      <c r="L505" s="433"/>
      <c r="M505" s="433"/>
      <c r="N505" s="433"/>
      <c r="P505" s="276"/>
      <c r="Q505" s="134"/>
      <c r="R505" s="134"/>
      <c r="S505" s="268"/>
    </row>
    <row r="506" spans="1:32" s="370" customFormat="1" ht="18" customHeight="1" thickBot="1" x14ac:dyDescent="0.25">
      <c r="A506" s="399">
        <f>C506</f>
        <v>10</v>
      </c>
      <c r="B506" s="120"/>
      <c r="C506" s="421">
        <f>C451+1</f>
        <v>10</v>
      </c>
      <c r="D506" s="1260" t="str">
        <f>Translations!$B$262</f>
        <v>Подинсталация с еталон за продукт:</v>
      </c>
      <c r="E506" s="1261"/>
      <c r="F506" s="1261"/>
      <c r="G506" s="1261"/>
      <c r="H506" s="1262"/>
      <c r="I506" s="1263" t="str">
        <f>IF(INDEX(CNTR_SubInstListIsProdBM,$C506),INDEX(CNTR_SubInstListNames,$C506),"")</f>
        <v/>
      </c>
      <c r="J506" s="1264"/>
      <c r="K506" s="1264"/>
      <c r="L506" s="1264"/>
      <c r="M506" s="1264"/>
      <c r="N506" s="1265"/>
      <c r="O506" s="120"/>
      <c r="P506" s="287" t="str">
        <f>IF(CNTR_ExistSubInstEntries,IF(I506&lt;&gt;"","BM: " &amp; I506,""),"BM: " &amp; C506)</f>
        <v>BM: 10</v>
      </c>
      <c r="Q506" s="166"/>
      <c r="R506" s="166"/>
      <c r="S506" s="166"/>
      <c r="T506" s="166"/>
      <c r="U506" s="166"/>
      <c r="V506" s="166"/>
      <c r="W506" s="166"/>
      <c r="X506" s="287" t="str">
        <f>EUconst_StartRow&amp;I506</f>
        <v>Start_</v>
      </c>
      <c r="Y506" s="409" t="str">
        <f>IF($I506="","",INDEX(C_InstallationDescription!$V:$V,MATCH($X506,C_InstallationDescription!$P:$P,0)))</f>
        <v/>
      </c>
      <c r="Z506" s="409" t="str">
        <f>IF($I506="","",IF(Y506=INDEX(EUconst_SubinstallationStart,1),1,IF(Y506=INDEX(EUconst_SubinstallationStart,2),2,MATCH(Y506,EUconst_Periods,0))))</f>
        <v/>
      </c>
      <c r="AA506" s="287" t="str">
        <f>EUconst_CessationRow&amp;I506</f>
        <v>Cessation_</v>
      </c>
      <c r="AB506" s="409" t="str">
        <f>IF($I506="","",INDEX(C_InstallationDescription!$W:$W,MATCH($AA506,C_InstallationDescription!$Q:$Q,0)))</f>
        <v/>
      </c>
      <c r="AC506" s="409" t="str">
        <f>IF(OR(I506="",AB506=""),"",IF(AB506=INDEX(EUconst_SubinstallationCessation,1),10,IF(AB506=INDEX(EUconst_SubinstallationCessation,2),1,MATCH(AB506,EUconst_Periods,0))))</f>
        <v/>
      </c>
      <c r="AD506" s="169"/>
      <c r="AE506" s="554" t="b">
        <f>AND(CNTR_ExistSubInstEntries,I506="")</f>
        <v>0</v>
      </c>
      <c r="AF506" s="169"/>
    </row>
    <row r="507" spans="1:32" ht="12.75" customHeight="1" x14ac:dyDescent="0.2">
      <c r="C507" s="420"/>
      <c r="D507" s="644"/>
      <c r="E507" s="1216" t="str">
        <f>Translations!$B$263</f>
        <v>Името на подинсталацията на продуктовия еталон се показва автоматично въз основа на въведените данни в лист "C_InstallationDescription".</v>
      </c>
      <c r="F507" s="1217"/>
      <c r="G507" s="1217"/>
      <c r="H507" s="1217"/>
      <c r="I507" s="1217"/>
      <c r="J507" s="1217"/>
      <c r="K507" s="1217"/>
      <c r="L507" s="1217"/>
      <c r="M507" s="1217"/>
      <c r="N507" s="1218"/>
      <c r="P507" s="134"/>
      <c r="Q507" s="134"/>
      <c r="R507" s="134"/>
      <c r="S507" s="268"/>
    </row>
    <row r="508" spans="1:32" ht="5.0999999999999996" customHeight="1" x14ac:dyDescent="0.2">
      <c r="C508" s="161"/>
      <c r="N508" s="162"/>
      <c r="P508" s="276"/>
      <c r="Q508" s="134"/>
      <c r="R508" s="272"/>
      <c r="S508" s="268"/>
    </row>
    <row r="509" spans="1:32" ht="12.75" customHeight="1" x14ac:dyDescent="0.2">
      <c r="C509" s="161"/>
      <c r="D509" s="360" t="s">
        <v>114</v>
      </c>
      <c r="E509" s="18" t="str">
        <f>Translations!$B$264</f>
        <v>Специфични цели за емисиите</v>
      </c>
      <c r="F509" s="326"/>
      <c r="G509" s="326"/>
      <c r="H509" s="326"/>
      <c r="I509" s="326"/>
      <c r="J509" s="326"/>
      <c r="K509" s="326"/>
      <c r="L509" s="326"/>
      <c r="M509" s="326"/>
      <c r="N509" s="327"/>
      <c r="P509" s="275"/>
      <c r="Q509" s="275"/>
      <c r="R509" s="134"/>
      <c r="S509" s="268"/>
      <c r="Y509" s="559" t="str">
        <f>Translations!$B$265</f>
        <v>Периоди</v>
      </c>
      <c r="Z509" s="560">
        <v>1</v>
      </c>
      <c r="AA509" s="409">
        <v>2</v>
      </c>
      <c r="AB509" s="409">
        <v>3</v>
      </c>
      <c r="AC509" s="409">
        <v>4</v>
      </c>
      <c r="AD509" s="409">
        <v>5</v>
      </c>
      <c r="AE509" s="409">
        <v>6</v>
      </c>
    </row>
    <row r="510" spans="1:32" ht="25.5" customHeight="1" x14ac:dyDescent="0.2">
      <c r="C510" s="161"/>
      <c r="D510" s="18"/>
      <c r="E51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510" s="1242"/>
      <c r="G510" s="1242"/>
      <c r="H510" s="1242"/>
      <c r="I510" s="1242"/>
      <c r="J510" s="1242"/>
      <c r="K510" s="1242"/>
      <c r="L510" s="1242"/>
      <c r="M510" s="1242"/>
      <c r="N510" s="1243"/>
      <c r="P510" s="275"/>
      <c r="Q510" s="275"/>
      <c r="R510" s="134"/>
      <c r="S510" s="268"/>
    </row>
    <row r="511" spans="1:32" ht="12.75" customHeight="1" x14ac:dyDescent="0.2">
      <c r="C511" s="161"/>
      <c r="D511" s="18"/>
      <c r="E511" s="1244" t="str">
        <f>Translations!$B$267</f>
        <v>Базовата линия се изчислява автоматично въз основа на въведените исторически емисии в лист D_HistoricalEmissions.</v>
      </c>
      <c r="F511" s="1244"/>
      <c r="G511" s="1244"/>
      <c r="H511" s="1244"/>
      <c r="I511" s="1244"/>
      <c r="J511" s="1244"/>
      <c r="K511" s="1244"/>
      <c r="L511" s="1244"/>
      <c r="M511" s="1244"/>
      <c r="N511" s="1245"/>
    </row>
    <row r="512" spans="1:32" ht="5.0999999999999996" customHeight="1" x14ac:dyDescent="0.2">
      <c r="C512" s="161"/>
      <c r="D512" s="1005"/>
      <c r="E512" s="1005"/>
      <c r="F512" s="1005"/>
      <c r="G512" s="1005"/>
      <c r="H512" s="1005"/>
      <c r="I512" s="1005"/>
      <c r="J512" s="1005"/>
      <c r="K512" s="1005"/>
      <c r="L512" s="1005"/>
      <c r="M512" s="1005"/>
      <c r="N512" s="1219"/>
    </row>
    <row r="513" spans="1:31" ht="12.75" customHeight="1" x14ac:dyDescent="0.2">
      <c r="A513" s="19"/>
      <c r="B513" s="165"/>
      <c r="C513" s="161"/>
      <c r="D513" s="325"/>
      <c r="F513" s="324"/>
      <c r="G513" s="304" t="str">
        <f>Translations!$B$169</f>
        <v>Базова линия</v>
      </c>
      <c r="H513" s="422" t="str">
        <f xml:space="preserve"> EUconst_Unit</f>
        <v>Единица</v>
      </c>
      <c r="I513" s="424">
        <f t="shared" ref="I513" si="495">INDEX(EUconst_EndOfPeriods,Z509)</f>
        <v>2025</v>
      </c>
      <c r="J513" s="302">
        <f t="shared" ref="J513" si="496">INDEX(EUconst_EndOfPeriods,AA509)</f>
        <v>2030</v>
      </c>
      <c r="K513" s="302">
        <f t="shared" ref="K513" si="497">INDEX(EUconst_EndOfPeriods,AB509)</f>
        <v>2035</v>
      </c>
      <c r="L513" s="302">
        <f t="shared" ref="L513" si="498">INDEX(EUconst_EndOfPeriods,AC509)</f>
        <v>2040</v>
      </c>
      <c r="M513" s="302">
        <f t="shared" ref="M513" si="499">INDEX(EUconst_EndOfPeriods,AD509)</f>
        <v>2045</v>
      </c>
      <c r="N513" s="302">
        <f t="shared" ref="N513" si="500">INDEX(EUconst_EndOfPeriods,AE509)</f>
        <v>2050</v>
      </c>
      <c r="W513" s="166" t="s">
        <v>736</v>
      </c>
      <c r="Z513" s="205">
        <f t="shared" ref="Z513" si="501">I513</f>
        <v>2025</v>
      </c>
      <c r="AA513" s="205">
        <f t="shared" ref="AA513" si="502">J513</f>
        <v>2030</v>
      </c>
      <c r="AB513" s="205">
        <f t="shared" ref="AB513" si="503">K513</f>
        <v>2035</v>
      </c>
      <c r="AC513" s="205">
        <f t="shared" ref="AC513" si="504">L513</f>
        <v>2040</v>
      </c>
      <c r="AD513" s="205">
        <f t="shared" ref="AD513" si="505">M513</f>
        <v>2045</v>
      </c>
      <c r="AE513" s="205">
        <f t="shared" ref="AE513" si="506">N513</f>
        <v>2050</v>
      </c>
    </row>
    <row r="514" spans="1:31" ht="12.75" customHeight="1" x14ac:dyDescent="0.2">
      <c r="A514" s="19"/>
      <c r="B514" s="165"/>
      <c r="C514" s="161"/>
      <c r="D514" s="1237" t="s">
        <v>117</v>
      </c>
      <c r="E514" s="1238" t="str">
        <f>Translations!$B$264</f>
        <v>Специфични цели за емисиите</v>
      </c>
      <c r="F514" s="1239"/>
      <c r="G514" s="1272" t="str">
        <f>IF($I506="","",INDEX(D_HistoricalEmissions!$T:$T,MATCH(EUconst_HistorialEmissions&amp;$I506,D_HistoricalEmissions!$P:$P,0)))</f>
        <v/>
      </c>
      <c r="H514" s="1270" t="str">
        <f>IFERROR((INDEX(EUconst_BMlistUnitHE,MATCH(I506,EUconst_BMlistNames,0))),"")</f>
        <v/>
      </c>
      <c r="I514" s="430"/>
      <c r="J514" s="364"/>
      <c r="K514" s="364"/>
      <c r="L514" s="364"/>
      <c r="M514" s="364"/>
      <c r="N514" s="364"/>
      <c r="P514" s="312" t="str">
        <f>EUConst_Target&amp;I506</f>
        <v>Target_</v>
      </c>
      <c r="W514" s="175" t="str">
        <f>I506</f>
        <v/>
      </c>
      <c r="Y514" s="166" t="s">
        <v>838</v>
      </c>
      <c r="Z514" s="205" t="b">
        <f>AND(CNTR_ExistSubInstEntries,OR($W514="",INDEX($Z:$Z,MATCH(EUconst_StartRow&amp;$W514,$X:$X,0))&gt;COLUMNS($Z513:Z513),INDEX($AC:$AC,MATCH(EUconst_CessationRow&amp;$W514,$AA:$AA,0))&lt;=COLUMNS($Z513:Z513)))</f>
        <v>0</v>
      </c>
      <c r="AA514" s="205" t="b">
        <f>AND(CNTR_ExistSubInstEntries,OR($W514="",INDEX($Z:$Z,MATCH(EUconst_StartRow&amp;$W514,$X:$X,0))&gt;COLUMNS($Z513:AA513),INDEX($AC:$AC,MATCH(EUconst_CessationRow&amp;$W514,$AA:$AA,0))&lt;=COLUMNS($Z513:AA513)))</f>
        <v>0</v>
      </c>
      <c r="AB514" s="205" t="b">
        <f>AND(CNTR_ExistSubInstEntries,OR($W514="",INDEX($Z:$Z,MATCH(EUconst_StartRow&amp;$W514,$X:$X,0))&gt;COLUMNS($Z513:AB513),INDEX($AC:$AC,MATCH(EUconst_CessationRow&amp;$W514,$AA:$AA,0))&lt;=COLUMNS($Z513:AB513)))</f>
        <v>0</v>
      </c>
      <c r="AC514" s="205" t="b">
        <f>AND(CNTR_ExistSubInstEntries,OR($W514="",INDEX($Z:$Z,MATCH(EUconst_StartRow&amp;$W514,$X:$X,0))&gt;COLUMNS($Z513:AC513),INDEX($AC:$AC,MATCH(EUconst_CessationRow&amp;$W514,$AA:$AA,0))&lt;=COLUMNS($Z513:AC513)))</f>
        <v>0</v>
      </c>
      <c r="AD514" s="205" t="b">
        <f>AND(CNTR_ExistSubInstEntries,OR($W514="",INDEX($Z:$Z,MATCH(EUconst_StartRow&amp;$W514,$X:$X,0))&gt;COLUMNS($Z513:AD513),INDEX($AC:$AC,MATCH(EUconst_CessationRow&amp;$W514,$AA:$AA,0))&lt;=COLUMNS($Z513:AD513)))</f>
        <v>0</v>
      </c>
      <c r="AE514" s="205" t="b">
        <f>AND(CNTR_ExistSubInstEntries,OR($W514="",INDEX($Z:$Z,MATCH(EUconst_StartRow&amp;$W514,$X:$X,0))&gt;COLUMNS($Z513:AE513),INDEX($AC:$AC,MATCH(EUconst_CessationRow&amp;$W514,$AA:$AA,0))&lt;=COLUMNS($Z513:AE513)))</f>
        <v>0</v>
      </c>
    </row>
    <row r="515" spans="1:31" ht="9.9499999999999993" customHeight="1" x14ac:dyDescent="0.2">
      <c r="A515" s="19"/>
      <c r="B515" s="165"/>
      <c r="C515" s="161"/>
      <c r="D515" s="1237"/>
      <c r="E515" s="1240"/>
      <c r="F515" s="1241"/>
      <c r="G515" s="1273"/>
      <c r="H515" s="1271"/>
      <c r="I515" s="555" t="str">
        <f>IF(OR($G514="",$G514=0),"",REPT("|",SUM(I514)/$G514*28))</f>
        <v/>
      </c>
      <c r="J515" s="556" t="str">
        <f t="shared" ref="J515:N515" si="507">IF(OR($G514="",$G514=0),"",REPT("|",SUM(J514)/$G514*28))</f>
        <v/>
      </c>
      <c r="K515" s="556" t="str">
        <f t="shared" si="507"/>
        <v/>
      </c>
      <c r="L515" s="556" t="str">
        <f t="shared" si="507"/>
        <v/>
      </c>
      <c r="M515" s="556" t="str">
        <f t="shared" si="507"/>
        <v/>
      </c>
      <c r="N515" s="556" t="str">
        <f t="shared" si="507"/>
        <v/>
      </c>
      <c r="P515" s="284"/>
      <c r="Q515" s="134"/>
      <c r="R515" s="134"/>
      <c r="S515" s="362"/>
      <c r="W515" s="175" t="str">
        <f>W514</f>
        <v/>
      </c>
      <c r="Z515" s="457" t="b">
        <f>AND(CNTR_ExistSubInstEntries,OR($W515="",INDEX($Z:$Z,MATCH(EUconst_StartRow&amp;$W515,$X:$X,0))&gt;COLUMNS($Z514:Z514),INDEX($AC:$AC,MATCH(EUconst_CessationRow&amp;$W515,$AA:$AA,0))&lt;=COLUMNS($Z514:Z514)))</f>
        <v>0</v>
      </c>
      <c r="AA515" s="457" t="b">
        <f>AND(CNTR_ExistSubInstEntries,OR($W515="",INDEX($Z:$Z,MATCH(EUconst_StartRow&amp;$W515,$X:$X,0))&gt;COLUMNS($Z514:AA514),INDEX($AC:$AC,MATCH(EUconst_CessationRow&amp;$W515,$AA:$AA,0))&lt;=COLUMNS($Z514:AA514)))</f>
        <v>0</v>
      </c>
      <c r="AB515" s="457" t="b">
        <f>AND(CNTR_ExistSubInstEntries,OR($W515="",INDEX($Z:$Z,MATCH(EUconst_StartRow&amp;$W515,$X:$X,0))&gt;COLUMNS($Z514:AB514),INDEX($AC:$AC,MATCH(EUconst_CessationRow&amp;$W515,$AA:$AA,0))&lt;=COLUMNS($Z514:AB514)))</f>
        <v>0</v>
      </c>
      <c r="AC515" s="457" t="b">
        <f>AND(CNTR_ExistSubInstEntries,OR($W515="",INDEX($Z:$Z,MATCH(EUconst_StartRow&amp;$W515,$X:$X,0))&gt;COLUMNS($Z514:AC514),INDEX($AC:$AC,MATCH(EUconst_CessationRow&amp;$W515,$AA:$AA,0))&lt;=COLUMNS($Z514:AC514)))</f>
        <v>0</v>
      </c>
      <c r="AD515" s="457" t="b">
        <f>AND(CNTR_ExistSubInstEntries,OR($W515="",INDEX($Z:$Z,MATCH(EUconst_StartRow&amp;$W515,$X:$X,0))&gt;COLUMNS($Z514:AD514),INDEX($AC:$AC,MATCH(EUconst_CessationRow&amp;$W515,$AA:$AA,0))&lt;=COLUMNS($Z514:AD514)))</f>
        <v>0</v>
      </c>
      <c r="AE515" s="457" t="b">
        <f>AND(CNTR_ExistSubInstEntries,OR($W515="",INDEX($Z:$Z,MATCH(EUconst_StartRow&amp;$W515,$X:$X,0))&gt;COLUMNS($Z514:AE514),INDEX($AC:$AC,MATCH(EUconst_CessationRow&amp;$W515,$AA:$AA,0))&lt;=COLUMNS($Z514:AE514)))</f>
        <v>0</v>
      </c>
    </row>
    <row r="516" spans="1:31" ht="12.75" customHeight="1" x14ac:dyDescent="0.2">
      <c r="A516" s="19"/>
      <c r="B516" s="165"/>
      <c r="C516" s="161"/>
      <c r="D516" s="345" t="s">
        <v>118</v>
      </c>
      <c r="E516" s="1266" t="str">
        <f>Translations!$B$268</f>
        <v>Цели за абсолютни емисии</v>
      </c>
      <c r="F516" s="1267"/>
      <c r="G516" s="473" t="str">
        <f>IF($I506="","",INDEX(D_HistoricalEmissions!$T:$T,MATCH(EUconst_HistorialAbsEmissions&amp;$I506,D_HistoricalEmissions!$P:$P,0)))</f>
        <v/>
      </c>
      <c r="H516" s="423" t="str">
        <f>EUconst_tCO2e</f>
        <v>t CO2e</v>
      </c>
      <c r="I516" s="431"/>
      <c r="J516" s="305"/>
      <c r="K516" s="305"/>
      <c r="L516" s="305"/>
      <c r="M516" s="305"/>
      <c r="N516" s="305"/>
      <c r="P516" s="284"/>
      <c r="Q516" s="134"/>
      <c r="R516" s="134"/>
      <c r="S516" s="268"/>
      <c r="W516" s="175" t="str">
        <f t="shared" ref="W516" si="508">W515</f>
        <v/>
      </c>
      <c r="Z516" s="205" t="b">
        <f>AND(CNTR_ExistSubInstEntries,OR($W516="",INDEX($Z:$Z,MATCH(EUconst_StartRow&amp;$W516,$X:$X,0))&gt;COLUMNS($Z515:Z515),INDEX($AC:$AC,MATCH(EUconst_CessationRow&amp;$W516,$AA:$AA,0))&lt;=COLUMNS($Z515:Z515)))</f>
        <v>0</v>
      </c>
      <c r="AA516" s="205" t="b">
        <f>AND(CNTR_ExistSubInstEntries,OR($W516="",INDEX($Z:$Z,MATCH(EUconst_StartRow&amp;$W516,$X:$X,0))&gt;COLUMNS($Z515:AA515),INDEX($AC:$AC,MATCH(EUconst_CessationRow&amp;$W516,$AA:$AA,0))&lt;=COLUMNS($Z515:AA515)))</f>
        <v>0</v>
      </c>
      <c r="AB516" s="205" t="b">
        <f>AND(CNTR_ExistSubInstEntries,OR($W516="",INDEX($Z:$Z,MATCH(EUconst_StartRow&amp;$W516,$X:$X,0))&gt;COLUMNS($Z515:AB515),INDEX($AC:$AC,MATCH(EUconst_CessationRow&amp;$W516,$AA:$AA,0))&lt;=COLUMNS($Z515:AB515)))</f>
        <v>0</v>
      </c>
      <c r="AC516" s="205" t="b">
        <f>AND(CNTR_ExistSubInstEntries,OR($W516="",INDEX($Z:$Z,MATCH(EUconst_StartRow&amp;$W516,$X:$X,0))&gt;COLUMNS($Z515:AC515),INDEX($AC:$AC,MATCH(EUconst_CessationRow&amp;$W516,$AA:$AA,0))&lt;=COLUMNS($Z515:AC515)))</f>
        <v>0</v>
      </c>
      <c r="AD516" s="205" t="b">
        <f>AND(CNTR_ExistSubInstEntries,OR($W516="",INDEX($Z:$Z,MATCH(EUconst_StartRow&amp;$W516,$X:$X,0))&gt;COLUMNS($Z515:AD515),INDEX($AC:$AC,MATCH(EUconst_CessationRow&amp;$W516,$AA:$AA,0))&lt;=COLUMNS($Z515:AD515)))</f>
        <v>0</v>
      </c>
      <c r="AE516" s="205" t="b">
        <f>AND(CNTR_ExistSubInstEntries,OR($W516="",INDEX($Z:$Z,MATCH(EUconst_StartRow&amp;$W516,$X:$X,0))&gt;COLUMNS($Z515:AE515),INDEX($AC:$AC,MATCH(EUconst_CessationRow&amp;$W516,$AA:$AA,0))&lt;=COLUMNS($Z515:AE515)))</f>
        <v>0</v>
      </c>
    </row>
    <row r="517" spans="1:31" ht="5.0999999999999996" customHeight="1" x14ac:dyDescent="0.2">
      <c r="C517" s="161"/>
      <c r="D517" s="1005"/>
      <c r="E517" s="1005"/>
      <c r="F517" s="1005"/>
      <c r="G517" s="1005"/>
      <c r="H517" s="1005"/>
      <c r="I517" s="1005"/>
      <c r="J517" s="1005"/>
      <c r="K517" s="1005"/>
      <c r="L517" s="1005"/>
      <c r="M517" s="1005"/>
      <c r="N517" s="1219"/>
    </row>
    <row r="518" spans="1:31" ht="12.75" customHeight="1" x14ac:dyDescent="0.2">
      <c r="C518" s="161"/>
      <c r="D518" s="360" t="s">
        <v>687</v>
      </c>
      <c r="E518" s="18" t="str">
        <f>Translations!$B$269</f>
        <v>Относителни цели за емисиите</v>
      </c>
      <c r="H518" s="121"/>
      <c r="L518" s="557"/>
      <c r="N518" s="162"/>
      <c r="P518" s="276"/>
      <c r="Q518" s="134"/>
      <c r="R518" s="272"/>
      <c r="S518" s="268"/>
    </row>
    <row r="519" spans="1:31" ht="25.5" customHeight="1" x14ac:dyDescent="0.2">
      <c r="C519" s="161"/>
      <c r="D519" s="736"/>
      <c r="E51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519" s="1242"/>
      <c r="G519" s="1242"/>
      <c r="H519" s="1242"/>
      <c r="I519" s="1242"/>
      <c r="J519" s="1242"/>
      <c r="K519" s="1242"/>
      <c r="L519" s="1242"/>
      <c r="M519" s="1242"/>
      <c r="N519" s="1243"/>
    </row>
    <row r="520" spans="1:31" ht="25.5" customHeight="1" x14ac:dyDescent="0.2">
      <c r="C520" s="161"/>
      <c r="D520" s="736"/>
      <c r="E520" s="736"/>
      <c r="F520" s="736"/>
      <c r="G520" s="736"/>
      <c r="H520" s="746" t="str">
        <f>Translations!$B$271</f>
        <v>Референтна стойност</v>
      </c>
      <c r="I520" s="1246">
        <f t="shared" ref="I520" si="509">INDEX(EUconst_EndOfPeriods,Z509)</f>
        <v>2025</v>
      </c>
      <c r="J520" s="1268">
        <f t="shared" ref="J520" si="510">INDEX(EUconst_EndOfPeriods,AA509)</f>
        <v>2030</v>
      </c>
      <c r="K520" s="1268">
        <f t="shared" ref="K520" si="511">INDEX(EUconst_EndOfPeriods,AB509)</f>
        <v>2035</v>
      </c>
      <c r="L520" s="1268">
        <f t="shared" ref="L520" si="512">INDEX(EUconst_EndOfPeriods,AC509)</f>
        <v>2040</v>
      </c>
      <c r="M520" s="1268">
        <f t="shared" ref="M520" si="513">INDEX(EUconst_EndOfPeriods,AD509)</f>
        <v>2045</v>
      </c>
      <c r="N520" s="1268">
        <f t="shared" ref="N520" si="514">INDEX(EUconst_EndOfPeriods,AE509)</f>
        <v>2050</v>
      </c>
    </row>
    <row r="521" spans="1:31" ht="12.75" customHeight="1" x14ac:dyDescent="0.2">
      <c r="C521" s="161"/>
      <c r="D521" s="736"/>
      <c r="E521" s="736"/>
      <c r="F521" s="736"/>
      <c r="G521" s="736"/>
      <c r="H521" s="456" t="str">
        <f>H514</f>
        <v/>
      </c>
      <c r="I521" s="1247"/>
      <c r="J521" s="1269"/>
      <c r="K521" s="1269"/>
      <c r="L521" s="1269"/>
      <c r="M521" s="1269"/>
      <c r="N521" s="1269"/>
    </row>
    <row r="522" spans="1:31" ht="12.75" customHeight="1" x14ac:dyDescent="0.2">
      <c r="A522" s="19"/>
      <c r="B522" s="165"/>
      <c r="C522" s="161"/>
      <c r="D522" s="345" t="s">
        <v>117</v>
      </c>
      <c r="E522" s="1275" t="str">
        <f>Translations!$B$272</f>
        <v>Относително към изходната стойност</v>
      </c>
      <c r="F522" s="1275"/>
      <c r="G522" s="1276"/>
      <c r="H522" s="474" t="str">
        <f>G514</f>
        <v/>
      </c>
      <c r="I522" s="475" t="str">
        <f t="shared" ref="I522" si="515">IF($I506="","",IF($H522="",Euconst_NA,IF(IFERROR($AC506&lt;=Z509,FALSE),EUconst_Cessation,IF(ISBLANK(I514),"",IF($H522=0,Euconst_NA,(I514/$H522))))))</f>
        <v/>
      </c>
      <c r="J522" s="441" t="str">
        <f t="shared" ref="J522" si="516">IF($I506="","",IF($H522="",Euconst_NA,IF(IFERROR($AC506&lt;=AA509,FALSE),EUconst_Cessation,IF(ISBLANK(J514),"",IF($H522=0,Euconst_NA,(J514/$H522))))))</f>
        <v/>
      </c>
      <c r="K522" s="441" t="str">
        <f t="shared" ref="K522" si="517">IF($I506="","",IF($H522="",Euconst_NA,IF(IFERROR($AC506&lt;=AB509,FALSE),EUconst_Cessation,IF(ISBLANK(K514),"",IF($H522=0,Euconst_NA,(K514/$H522))))))</f>
        <v/>
      </c>
      <c r="L522" s="441" t="str">
        <f t="shared" ref="L522" si="518">IF($I506="","",IF($H522="",Euconst_NA,IF(IFERROR($AC506&lt;=AC509,FALSE),EUconst_Cessation,IF(ISBLANK(L514),"",IF($H522=0,Euconst_NA,(L514/$H522))))))</f>
        <v/>
      </c>
      <c r="M522" s="441" t="str">
        <f t="shared" ref="M522" si="519">IF($I506="","",IF($H522="",Euconst_NA,IF(IFERROR($AC506&lt;=AD509,FALSE),EUconst_Cessation,IF(ISBLANK(M514),"",IF($H522=0,Euconst_NA,(M514/$H522))))))</f>
        <v/>
      </c>
      <c r="N522" s="441" t="str">
        <f t="shared" ref="N522" si="520">IF($I506="","",IF($H522="",Euconst_NA,IF(IFERROR($AC506&lt;=AE509,FALSE),EUconst_Cessation,IF(ISBLANK(N514),"",IF($H522=0,Euconst_NA,(N514/$H522))))))</f>
        <v/>
      </c>
      <c r="P522" s="312" t="str">
        <f>EUconst_SubRelToBaseline&amp;I506</f>
        <v>RelBL_</v>
      </c>
      <c r="Q522" s="134"/>
      <c r="R522" s="134"/>
      <c r="S522" s="268"/>
    </row>
    <row r="523" spans="1:31" ht="12.75" customHeight="1" x14ac:dyDescent="0.2">
      <c r="A523" s="19"/>
      <c r="B523" s="165"/>
      <c r="C523" s="161"/>
      <c r="D523" s="345" t="s">
        <v>118</v>
      </c>
      <c r="E523" s="1277" t="str">
        <f>Translations!$B$273</f>
        <v>Относително към съответната стойност на БМ</v>
      </c>
      <c r="F523" s="1277"/>
      <c r="G523" s="1278"/>
      <c r="H523" s="476" t="str">
        <f>IF(I506="","",INDEX(EUconst_BMlistBMvalue,MATCH(I506,EUconst_BMlistNames,0)))</f>
        <v/>
      </c>
      <c r="I523" s="429" t="str">
        <f t="shared" ref="I523" si="521">IF($I506="","",IF($H523="",Euconst_NA,IF(IFERROR($AC506&lt;=Z509,FALSE),EUconst_Cessation,IF(ISBLANK(I514),"",(I514/$H523)))))</f>
        <v/>
      </c>
      <c r="J523" s="381" t="str">
        <f t="shared" ref="J523" si="522">IF($I506="","",IF($H523="",Euconst_NA,IF(IFERROR($AC506&lt;=AA509,FALSE),EUconst_Cessation,IF(ISBLANK(J514),"",(J514/$H523)))))</f>
        <v/>
      </c>
      <c r="K523" s="381" t="str">
        <f t="shared" ref="K523" si="523">IF($I506="","",IF($H523="",Euconst_NA,IF(IFERROR($AC506&lt;=AB509,FALSE),EUconst_Cessation,IF(ISBLANK(K514),"",(K514/$H523)))))</f>
        <v/>
      </c>
      <c r="L523" s="381" t="str">
        <f t="shared" ref="L523" si="524">IF($I506="","",IF($H523="",Euconst_NA,IF(IFERROR($AC506&lt;=AC509,FALSE),EUconst_Cessation,IF(ISBLANK(L514),"",(L514/$H523)))))</f>
        <v/>
      </c>
      <c r="M523" s="381" t="str">
        <f t="shared" ref="M523" si="525">IF($I506="","",IF($H523="",Euconst_NA,IF(IFERROR($AC506&lt;=AD509,FALSE),EUconst_Cessation,IF(ISBLANK(M514),"",(M514/$H523)))))</f>
        <v/>
      </c>
      <c r="N523" s="381" t="str">
        <f t="shared" ref="N523" si="526">IF($I506="","",IF($H523="",Euconst_NA,IF(IFERROR($AC506&lt;=AE509,FALSE),EUconst_Cessation,IF(ISBLANK(N514),"",(N514/$H523)))))</f>
        <v/>
      </c>
      <c r="P523" s="312" t="str">
        <f>EUconst_SubRelToBM&amp;I506</f>
        <v>RelBM_</v>
      </c>
      <c r="Q523" s="134"/>
      <c r="R523" s="134"/>
      <c r="S523" s="268"/>
    </row>
    <row r="524" spans="1:31" ht="5.0999999999999996" customHeight="1" x14ac:dyDescent="0.2">
      <c r="A524" s="19"/>
      <c r="B524" s="165"/>
      <c r="C524" s="161"/>
      <c r="D524" s="20"/>
      <c r="E524" s="267"/>
      <c r="F524" s="267"/>
      <c r="G524" s="267"/>
      <c r="H524" s="303"/>
      <c r="I524" s="477"/>
      <c r="J524" s="477"/>
      <c r="K524" s="478"/>
      <c r="L524" s="477"/>
      <c r="M524" s="477"/>
      <c r="N524" s="479"/>
      <c r="P524" s="276"/>
      <c r="Q524" s="134"/>
      <c r="R524" s="134"/>
      <c r="S524" s="268"/>
    </row>
    <row r="525" spans="1:31" ht="12.75" customHeight="1" x14ac:dyDescent="0.2">
      <c r="C525" s="161"/>
      <c r="D525" s="360" t="s">
        <v>688</v>
      </c>
      <c r="E525" s="18" t="str">
        <f>Translations!$B$274</f>
        <v>Разпределение на намалението на специфичните емисии по мерки и инвестиции</v>
      </c>
      <c r="F525" s="285"/>
      <c r="G525" s="283"/>
      <c r="H525" s="472"/>
      <c r="N525" s="162"/>
      <c r="P525" s="134"/>
      <c r="Q525" s="134"/>
      <c r="R525" s="134"/>
      <c r="S525" s="268"/>
    </row>
    <row r="526" spans="1:31" ht="12.75" customHeight="1" x14ac:dyDescent="0.2">
      <c r="C526" s="161"/>
      <c r="D526" s="360"/>
      <c r="E526" s="1242" t="str">
        <f>Translations!$B$275</f>
        <v>Моля, изберете от падащия списък всяка мярка, която оказва въздействие върху целите, посочени по-горе за тази подинсталация.</v>
      </c>
      <c r="F526" s="1242"/>
      <c r="G526" s="1242"/>
      <c r="H526" s="1242"/>
      <c r="I526" s="1242"/>
      <c r="J526" s="1242"/>
      <c r="K526" s="1242"/>
      <c r="L526" s="1242"/>
      <c r="M526" s="1242"/>
      <c r="N526" s="1243"/>
      <c r="P526" s="134"/>
      <c r="Q526" s="134"/>
      <c r="R526" s="134"/>
      <c r="S526" s="268"/>
    </row>
    <row r="527" spans="1:31" ht="25.5" customHeight="1" x14ac:dyDescent="0.2">
      <c r="C527" s="161"/>
      <c r="D527" s="20"/>
      <c r="E52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527" s="1242"/>
      <c r="G527" s="1242"/>
      <c r="H527" s="1242"/>
      <c r="I527" s="1242"/>
      <c r="J527" s="1242"/>
      <c r="K527" s="1242"/>
      <c r="L527" s="1242"/>
      <c r="M527" s="1242"/>
      <c r="N527" s="1243"/>
      <c r="P527" s="351"/>
      <c r="Q527" s="134"/>
      <c r="R527" s="134"/>
      <c r="S527" s="268"/>
    </row>
    <row r="528" spans="1:31" ht="25.5" customHeight="1" x14ac:dyDescent="0.2">
      <c r="C528" s="161"/>
      <c r="D528" s="20"/>
      <c r="E52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528" s="1242"/>
      <c r="G528" s="1242"/>
      <c r="H528" s="1242"/>
      <c r="I528" s="1242"/>
      <c r="J528" s="1242"/>
      <c r="K528" s="1242"/>
      <c r="L528" s="1242"/>
      <c r="M528" s="1242"/>
      <c r="N528" s="1243"/>
      <c r="P528" s="351"/>
      <c r="Q528" s="134"/>
      <c r="R528" s="134"/>
      <c r="S528" s="268"/>
    </row>
    <row r="529" spans="1:31" ht="25.5" customHeight="1" x14ac:dyDescent="0.2">
      <c r="C529" s="161"/>
      <c r="D529" s="20"/>
      <c r="E52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529" s="1242"/>
      <c r="G529" s="1242"/>
      <c r="H529" s="1242"/>
      <c r="I529" s="1242"/>
      <c r="J529" s="1242"/>
      <c r="K529" s="1242"/>
      <c r="L529" s="1242"/>
      <c r="M529" s="1242"/>
      <c r="N529" s="1243"/>
      <c r="P529" s="134"/>
      <c r="Q529" s="134"/>
      <c r="R529" s="134"/>
      <c r="S529" s="268"/>
    </row>
    <row r="530" spans="1:31" ht="12.75" customHeight="1" x14ac:dyDescent="0.2">
      <c r="C530" s="161"/>
      <c r="D530" s="20"/>
      <c r="E530" s="1242" t="str">
        <f>Translations!$B$279</f>
        <v>Проверката за съгласуваност под v. ще доведе до съобщение за грешка в следните случаи:</v>
      </c>
      <c r="F530" s="1242"/>
      <c r="G530" s="1242"/>
      <c r="H530" s="1242"/>
      <c r="I530" s="1242"/>
      <c r="J530" s="1242"/>
      <c r="K530" s="1242"/>
      <c r="L530" s="1242"/>
      <c r="M530" s="1242"/>
      <c r="N530" s="1243"/>
      <c r="P530" s="134"/>
      <c r="Q530" s="134"/>
      <c r="R530" s="134"/>
      <c r="S530" s="268"/>
    </row>
    <row r="531" spans="1:31" ht="12.75" customHeight="1" x14ac:dyDescent="0.2">
      <c r="C531" s="161"/>
      <c r="D531" s="20"/>
      <c r="E531" s="514" t="s">
        <v>747</v>
      </c>
      <c r="F531" s="1242" t="str">
        <f>Translations!$B$280</f>
        <v>не се определят цели преди прекратяване или се определят цели след прекратяване;</v>
      </c>
      <c r="G531" s="1242"/>
      <c r="H531" s="1242"/>
      <c r="I531" s="1242"/>
      <c r="J531" s="1242"/>
      <c r="K531" s="1242"/>
      <c r="L531" s="1242"/>
      <c r="M531" s="1242"/>
      <c r="N531" s="1243"/>
      <c r="O531" s="739"/>
      <c r="P531" s="134"/>
      <c r="Q531" s="134"/>
      <c r="R531" s="134"/>
      <c r="S531" s="268"/>
    </row>
    <row r="532" spans="1:31" ht="12.75" customHeight="1" x14ac:dyDescent="0.2">
      <c r="C532" s="161"/>
      <c r="D532" s="20"/>
      <c r="E532" s="514" t="s">
        <v>747</v>
      </c>
      <c r="F53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532" s="1242"/>
      <c r="H532" s="1242"/>
      <c r="I532" s="1242"/>
      <c r="J532" s="1242"/>
      <c r="K532" s="1242"/>
      <c r="L532" s="1242"/>
      <c r="M532" s="1242"/>
      <c r="N532" s="1243"/>
      <c r="O532" s="739"/>
      <c r="P532" s="134"/>
      <c r="Q532" s="134"/>
      <c r="R532" s="134"/>
      <c r="S532" s="268"/>
    </row>
    <row r="533" spans="1:31" ht="12.75" customHeight="1" x14ac:dyDescent="0.2">
      <c r="C533" s="161"/>
      <c r="D533" s="20"/>
      <c r="E533" s="514" t="s">
        <v>747</v>
      </c>
      <c r="F533" s="1242" t="str">
        <f>Translations!$B$282</f>
        <v>въздействията не достигат 100%.</v>
      </c>
      <c r="G533" s="1242"/>
      <c r="H533" s="1242"/>
      <c r="I533" s="1242"/>
      <c r="J533" s="1242"/>
      <c r="K533" s="1242"/>
      <c r="L533" s="1242"/>
      <c r="M533" s="1242"/>
      <c r="N533" s="1243"/>
      <c r="O533" s="739"/>
      <c r="P533" s="134"/>
      <c r="Q533" s="134"/>
      <c r="R533" s="134"/>
      <c r="S533" s="268"/>
    </row>
    <row r="534" spans="1:31" ht="5.0999999999999996" customHeight="1" x14ac:dyDescent="0.2">
      <c r="C534" s="161"/>
      <c r="D534" s="1005"/>
      <c r="E534" s="1005"/>
      <c r="F534" s="1005"/>
      <c r="G534" s="1005"/>
      <c r="H534" s="1005"/>
      <c r="I534" s="1005"/>
      <c r="J534" s="1005"/>
      <c r="K534" s="1005"/>
      <c r="L534" s="1005"/>
      <c r="M534" s="1005"/>
      <c r="N534" s="1219"/>
    </row>
    <row r="535" spans="1:31" ht="25.5" customHeight="1" x14ac:dyDescent="0.2">
      <c r="C535" s="161"/>
      <c r="D535" s="736"/>
      <c r="E535" s="736"/>
      <c r="F535" s="736"/>
      <c r="G535" s="736"/>
      <c r="H535" s="746" t="str">
        <f>Translations!$B$271</f>
        <v>Референтна стойност</v>
      </c>
      <c r="I535" s="749">
        <f t="shared" ref="I535" si="527">INDEX(EUconst_EndOfPeriods,Z509)</f>
        <v>2025</v>
      </c>
      <c r="J535" s="750">
        <f t="shared" ref="J535" si="528">INDEX(EUconst_EndOfPeriods,AA509)</f>
        <v>2030</v>
      </c>
      <c r="K535" s="750">
        <f t="shared" ref="K535" si="529">INDEX(EUconst_EndOfPeriods,AB509)</f>
        <v>2035</v>
      </c>
      <c r="L535" s="750">
        <f t="shared" ref="L535" si="530">INDEX(EUconst_EndOfPeriods,AC509)</f>
        <v>2040</v>
      </c>
      <c r="M535" s="750">
        <f t="shared" ref="M535" si="531">INDEX(EUconst_EndOfPeriods,AD509)</f>
        <v>2045</v>
      </c>
      <c r="N535" s="750">
        <f t="shared" ref="N535" si="532">INDEX(EUconst_EndOfPeriods,AE509)</f>
        <v>2050</v>
      </c>
    </row>
    <row r="536" spans="1:31" ht="12.75" customHeight="1" x14ac:dyDescent="0.2">
      <c r="C536" s="161"/>
      <c r="G536" s="736"/>
      <c r="H536" s="540" t="str">
        <f>H521</f>
        <v/>
      </c>
      <c r="I536" s="541" t="str">
        <f>H536</f>
        <v/>
      </c>
      <c r="J536" s="539" t="str">
        <f t="shared" ref="J536" si="533">I536</f>
        <v/>
      </c>
      <c r="K536" s="539" t="str">
        <f t="shared" ref="K536" si="534">J536</f>
        <v/>
      </c>
      <c r="L536" s="539" t="str">
        <f t="shared" ref="L536" si="535">K536</f>
        <v/>
      </c>
      <c r="M536" s="539" t="str">
        <f t="shared" ref="M536" si="536">L536</f>
        <v/>
      </c>
      <c r="N536" s="539" t="str">
        <f t="shared" ref="N536" si="537">M536</f>
        <v/>
      </c>
      <c r="S536" s="268"/>
    </row>
    <row r="537" spans="1:31" ht="12.75" customHeight="1" x14ac:dyDescent="0.2">
      <c r="C537" s="161"/>
      <c r="D537" s="345" t="s">
        <v>117</v>
      </c>
      <c r="E537" s="1274" t="str">
        <f>Translations!$B$283</f>
        <v>Специфично намаление (целево спрямо базово)</v>
      </c>
      <c r="F537" s="1274"/>
      <c r="G537" s="1274"/>
      <c r="H537" s="361" t="str">
        <f>H522</f>
        <v/>
      </c>
      <c r="I537" s="480" t="str">
        <f t="shared" ref="I537" si="538">IF(IFERROR($AC506&lt;=Z509,FALSE),EUconst_Cessation,IF(ISBLANK(I514),"",IF(OR($H537=0,$H537=""),Euconst_NA,(-($H537-I514)))))</f>
        <v/>
      </c>
      <c r="J537" s="481" t="str">
        <f t="shared" ref="J537" si="539">IF(IFERROR($AC506&lt;=AA509,FALSE),EUconst_Cessation,IF(ISBLANK(J514),"",IF(OR($H537=0,$H537=""),Euconst_NA,(-($H537-J514)))))</f>
        <v/>
      </c>
      <c r="K537" s="481" t="str">
        <f t="shared" ref="K537" si="540">IF(IFERROR($AC506&lt;=AB509,FALSE),EUconst_Cessation,IF(ISBLANK(K514),"",IF(OR($H537=0,$H537=""),Euconst_NA,(-($H537-K514)))))</f>
        <v/>
      </c>
      <c r="L537" s="481" t="str">
        <f t="shared" ref="L537" si="541">IF(IFERROR($AC506&lt;=AC509,FALSE),EUconst_Cessation,IF(ISBLANK(L514),"",IF(OR($H537=0,$H537=""),Euconst_NA,(-($H537-L514)))))</f>
        <v/>
      </c>
      <c r="M537" s="481" t="str">
        <f t="shared" ref="M537" si="542">IF(IFERROR($AC506&lt;=AD509,FALSE),EUconst_Cessation,IF(ISBLANK(M514),"",IF(OR($H537=0,$H537=""),Euconst_NA,(-($H537-M514)))))</f>
        <v/>
      </c>
      <c r="N537" s="481" t="str">
        <f t="shared" ref="N537" si="543">IF(IFERROR($AC506&lt;=AE509,FALSE),EUconst_Cessation,IF(ISBLANK(N514),"",IF(OR($H537=0,$H537=""),Euconst_NA,(-($H537-N514)))))</f>
        <v/>
      </c>
      <c r="P537" s="175" t="str">
        <f>EUconst_SubAbsoluteReduction&amp;I506</f>
        <v>AbsRed_</v>
      </c>
      <c r="S537" s="268"/>
    </row>
    <row r="538" spans="1:31" ht="5.0999999999999996" customHeight="1" x14ac:dyDescent="0.2">
      <c r="C538" s="161"/>
      <c r="D538" s="1005"/>
      <c r="E538" s="1005"/>
      <c r="F538" s="1005"/>
      <c r="G538" s="1005"/>
      <c r="H538" s="1005"/>
      <c r="I538" s="1005"/>
      <c r="J538" s="1005"/>
      <c r="K538" s="1005"/>
      <c r="L538" s="1005"/>
      <c r="M538" s="1005"/>
      <c r="N538" s="1219"/>
    </row>
    <row r="539" spans="1:31" ht="12.75" customHeight="1" x14ac:dyDescent="0.2">
      <c r="C539" s="161"/>
      <c r="D539" s="345" t="s">
        <v>118</v>
      </c>
      <c r="E539" s="1112" t="str">
        <f>Translations!$B$199</f>
        <v>Мярка</v>
      </c>
      <c r="F539" s="1114"/>
      <c r="G539" s="1112" t="str">
        <f>Translations!$B$229</f>
        <v>Инвестиции</v>
      </c>
      <c r="H539" s="1285"/>
      <c r="I539" s="424">
        <f t="shared" ref="I539" si="544">INDEX(EUconst_EndOfPeriods,Z509)</f>
        <v>2025</v>
      </c>
      <c r="J539" s="302">
        <f t="shared" ref="J539" si="545">INDEX(EUconst_EndOfPeriods,AA509)</f>
        <v>2030</v>
      </c>
      <c r="K539" s="302">
        <f t="shared" ref="K539" si="546">INDEX(EUconst_EndOfPeriods,AB509)</f>
        <v>2035</v>
      </c>
      <c r="L539" s="302">
        <f t="shared" ref="L539" si="547">INDEX(EUconst_EndOfPeriods,AC509)</f>
        <v>2040</v>
      </c>
      <c r="M539" s="302">
        <f t="shared" ref="M539" si="548">INDEX(EUconst_EndOfPeriods,AD509)</f>
        <v>2045</v>
      </c>
      <c r="N539" s="302">
        <f t="shared" ref="N539" si="549">INDEX(EUconst_EndOfPeriods,AE509)</f>
        <v>2050</v>
      </c>
      <c r="Q539" s="134"/>
      <c r="R539" s="272"/>
      <c r="S539" s="268"/>
    </row>
    <row r="540" spans="1:31" ht="12.75" customHeight="1" x14ac:dyDescent="0.2">
      <c r="C540" s="161"/>
      <c r="D540" s="363" t="s">
        <v>664</v>
      </c>
      <c r="E540" s="1279" t="str">
        <f>Translations!$B$284</f>
        <v>ME1: Оптимизация на процесите за различни периоди от 2027 г. нататък</v>
      </c>
      <c r="F540" s="1280"/>
      <c r="G540" s="1288" t="str">
        <f>Translations!$B$285</f>
        <v>IN1, IN3</v>
      </c>
      <c r="H540" s="1289"/>
      <c r="I540" s="447"/>
      <c r="J540" s="448">
        <v>1</v>
      </c>
      <c r="K540" s="448">
        <v>1</v>
      </c>
      <c r="L540" s="448">
        <v>0.3</v>
      </c>
      <c r="M540" s="448">
        <v>0.2</v>
      </c>
      <c r="N540" s="448"/>
      <c r="R540" s="273"/>
      <c r="S540" s="268"/>
    </row>
    <row r="541" spans="1:31" ht="12.75" customHeight="1" x14ac:dyDescent="0.2">
      <c r="C541" s="161"/>
      <c r="D541" s="363" t="s">
        <v>693</v>
      </c>
      <c r="E541" s="1281" t="str">
        <f>Translations!$B$286</f>
        <v>ME2: Нова пещ</v>
      </c>
      <c r="F541" s="1282"/>
      <c r="G541" s="1281" t="str">
        <f>Translations!$B$287</f>
        <v>IN2: Нова пещ</v>
      </c>
      <c r="H541" s="1290"/>
      <c r="I541" s="449"/>
      <c r="J541" s="450"/>
      <c r="K541" s="450"/>
      <c r="L541" s="450">
        <v>0.7</v>
      </c>
      <c r="M541" s="450">
        <v>0.8</v>
      </c>
      <c r="N541" s="450">
        <v>1</v>
      </c>
      <c r="S541" s="400" t="s">
        <v>561</v>
      </c>
      <c r="T541" s="166" t="str">
        <f>Translations!$B$288</f>
        <v>Начален период за мярката</v>
      </c>
      <c r="V541" s="166" t="s">
        <v>736</v>
      </c>
      <c r="X541" s="166" t="s">
        <v>738</v>
      </c>
      <c r="Y541" s="166" t="s">
        <v>737</v>
      </c>
      <c r="Z541" s="400">
        <v>2025</v>
      </c>
      <c r="AA541" s="400">
        <v>2030</v>
      </c>
      <c r="AB541" s="400">
        <v>2035</v>
      </c>
      <c r="AC541" s="400">
        <v>2040</v>
      </c>
      <c r="AD541" s="400">
        <v>2045</v>
      </c>
      <c r="AE541" s="400">
        <v>2050</v>
      </c>
    </row>
    <row r="542" spans="1:31" ht="12.75" customHeight="1" x14ac:dyDescent="0.2">
      <c r="A542" s="19"/>
      <c r="C542" s="161"/>
      <c r="D542" s="344">
        <v>1</v>
      </c>
      <c r="E542" s="1286"/>
      <c r="F542" s="1287"/>
      <c r="G542" s="1283"/>
      <c r="H542" s="1284"/>
      <c r="I542" s="425"/>
      <c r="J542" s="338"/>
      <c r="K542" s="338"/>
      <c r="L542" s="339"/>
      <c r="M542" s="338"/>
      <c r="N542" s="338"/>
      <c r="P542" s="288" t="str">
        <f>EUconst_SubMeasureImpact&amp;I506&amp;"_"&amp;D542</f>
        <v>SubMeasImp__1</v>
      </c>
      <c r="S542" s="419" t="str">
        <f ca="1">IFERROR(INDEX(E_MeasuresInvestMilestones!$S$22:$S$31,MATCH($E542,CNTR_ListExistMeasures,0)),"")</f>
        <v/>
      </c>
      <c r="T542" s="419" t="str">
        <f ca="1">IF(S542="","",MATCH(INDEX(E_MeasuresInvestMilestones!$E$22:$E$31,MATCH($S542,E_MeasuresInvestMilestones!$Q$22:$Q$31,0)),EUconst_Periods,0))</f>
        <v/>
      </c>
      <c r="V542" s="175" t="str">
        <f>I506</f>
        <v/>
      </c>
      <c r="X542" s="175" t="b">
        <f>AND(I506&lt;&gt;"",$E542="")</f>
        <v>0</v>
      </c>
      <c r="Z542" s="175" t="b">
        <f>IF(OR(AND(CNTR_ExistSubInstEntries,$E542=""),INDEX($AC:$AC,MATCH(EUconst_CessationRow&amp;$V542,$AA:$AA,0))&lt;=COLUMNS($Z541:Z541),SUMIFS(I:I,$P:$P,EUconst_SubAbsoluteReduction&amp;$V542)=0),
TRUE,
AND(CNTR_ExistSubInstEntries,$T542&gt;COLUMNS($Z541:Z541)) )</f>
        <v>1</v>
      </c>
      <c r="AA542" s="175" t="b">
        <f>IF(OR(AND(CNTR_ExistSubInstEntries,$E542=""),INDEX($AC:$AC,MATCH(EUconst_CessationRow&amp;$V542,$AA:$AA,0))&lt;=COLUMNS($Z541:AA541),SUMIFS(J:J,$P:$P,EUconst_SubAbsoluteReduction&amp;$V542)=0),
TRUE,
AND(CNTR_ExistSubInstEntries,$T542&gt;COLUMNS($Z541:AA541)) )</f>
        <v>1</v>
      </c>
      <c r="AB542" s="175" t="b">
        <f>IF(OR(AND(CNTR_ExistSubInstEntries,$E542=""),INDEX($AC:$AC,MATCH(EUconst_CessationRow&amp;$V542,$AA:$AA,0))&lt;=COLUMNS($Z541:AB541),SUMIFS(K:K,$P:$P,EUconst_SubAbsoluteReduction&amp;$V542)=0),
TRUE,
AND(CNTR_ExistSubInstEntries,$T542&gt;COLUMNS($Z541:AB541)) )</f>
        <v>1</v>
      </c>
      <c r="AC542" s="175" t="b">
        <f>IF(OR(AND(CNTR_ExistSubInstEntries,$E542=""),INDEX($AC:$AC,MATCH(EUconst_CessationRow&amp;$V542,$AA:$AA,0))&lt;=COLUMNS($Z541:AC541),SUMIFS(L:L,$P:$P,EUconst_SubAbsoluteReduction&amp;$V542)=0),
TRUE,
AND(CNTR_ExistSubInstEntries,$T542&gt;COLUMNS($Z541:AC541)) )</f>
        <v>1</v>
      </c>
      <c r="AD542" s="175" t="b">
        <f>IF(OR(AND(CNTR_ExistSubInstEntries,$E542=""),INDEX($AC:$AC,MATCH(EUconst_CessationRow&amp;$V542,$AA:$AA,0))&lt;=COLUMNS($Z541:AD541),SUMIFS(M:M,$P:$P,EUconst_SubAbsoluteReduction&amp;$V542)=0),
TRUE,
AND(CNTR_ExistSubInstEntries,$T542&gt;COLUMNS($Z541:AD541)) )</f>
        <v>1</v>
      </c>
      <c r="AE542" s="175" t="b">
        <f>IF(OR(AND(CNTR_ExistSubInstEntries,$E542=""),INDEX($AC:$AC,MATCH(EUconst_CessationRow&amp;$V542,$AA:$AA,0))&lt;=COLUMNS($Z541:AE541),SUMIFS(N:N,$P:$P,EUconst_SubAbsoluteReduction&amp;$V542)=0),
TRUE,
AND(CNTR_ExistSubInstEntries,$T542&gt;COLUMNS($Z541:AE541)) )</f>
        <v>1</v>
      </c>
    </row>
    <row r="543" spans="1:31" ht="12.75" customHeight="1" x14ac:dyDescent="0.2">
      <c r="A543" s="19"/>
      <c r="C543" s="161"/>
      <c r="D543" s="344">
        <v>2</v>
      </c>
      <c r="E543" s="1223"/>
      <c r="F543" s="1224"/>
      <c r="G543" s="1223"/>
      <c r="H543" s="1233"/>
      <c r="I543" s="426"/>
      <c r="J543" s="306"/>
      <c r="K543" s="306"/>
      <c r="L543" s="314"/>
      <c r="M543" s="306"/>
      <c r="N543" s="306"/>
      <c r="P543" s="288" t="str">
        <f>EUconst_SubMeasureImpact&amp;I506&amp;"_"&amp;D543</f>
        <v>SubMeasImp__2</v>
      </c>
      <c r="S543" s="419" t="str">
        <f ca="1">IFERROR(INDEX(E_MeasuresInvestMilestones!$S$22:$S$31,MATCH($E543,CNTR_ListExistMeasures,0)),"")</f>
        <v/>
      </c>
      <c r="T543" s="419" t="str">
        <f ca="1">IF(S543="","",MATCH(INDEX(E_MeasuresInvestMilestones!$E$22:$E$31,MATCH($S543,E_MeasuresInvestMilestones!$Q$22:$Q$31,0)),EUconst_Periods,0))</f>
        <v/>
      </c>
      <c r="V543" s="175" t="str">
        <f>V542</f>
        <v/>
      </c>
      <c r="X543" s="175" t="b">
        <f>AND(I506&lt;&gt;"",$E543="")</f>
        <v>0</v>
      </c>
      <c r="Z543" s="175" t="b">
        <f>IF(OR(AND(CNTR_ExistSubInstEntries,$E543=""),INDEX($AC:$AC,MATCH(EUconst_CessationRow&amp;$V543,$AA:$AA,0))&lt;=COLUMNS($Z542:Z542),SUMIFS(I:I,$P:$P,EUconst_SubAbsoluteReduction&amp;$V543)=0),
TRUE,
AND(CNTR_ExistSubInstEntries,$T543&gt;COLUMNS($Z542:Z542)) )</f>
        <v>1</v>
      </c>
      <c r="AA543" s="175" t="b">
        <f>IF(OR(AND(CNTR_ExistSubInstEntries,$E543=""),INDEX($AC:$AC,MATCH(EUconst_CessationRow&amp;$V543,$AA:$AA,0))&lt;=COLUMNS($Z542:AA542),SUMIFS(J:J,$P:$P,EUconst_SubAbsoluteReduction&amp;$V543)=0),
TRUE,
AND(CNTR_ExistSubInstEntries,$T543&gt;COLUMNS($Z542:AA542)) )</f>
        <v>1</v>
      </c>
      <c r="AB543" s="175" t="b">
        <f>IF(OR(AND(CNTR_ExistSubInstEntries,$E543=""),INDEX($AC:$AC,MATCH(EUconst_CessationRow&amp;$V543,$AA:$AA,0))&lt;=COLUMNS($Z542:AB542),SUMIFS(K:K,$P:$P,EUconst_SubAbsoluteReduction&amp;$V543)=0),
TRUE,
AND(CNTR_ExistSubInstEntries,$T543&gt;COLUMNS($Z542:AB542)) )</f>
        <v>1</v>
      </c>
      <c r="AC543" s="175" t="b">
        <f>IF(OR(AND(CNTR_ExistSubInstEntries,$E543=""),INDEX($AC:$AC,MATCH(EUconst_CessationRow&amp;$V543,$AA:$AA,0))&lt;=COLUMNS($Z542:AC542),SUMIFS(L:L,$P:$P,EUconst_SubAbsoluteReduction&amp;$V543)=0),
TRUE,
AND(CNTR_ExistSubInstEntries,$T543&gt;COLUMNS($Z542:AC542)) )</f>
        <v>1</v>
      </c>
      <c r="AD543" s="175" t="b">
        <f>IF(OR(AND(CNTR_ExistSubInstEntries,$E543=""),INDEX($AC:$AC,MATCH(EUconst_CessationRow&amp;$V543,$AA:$AA,0))&lt;=COLUMNS($Z542:AD542),SUMIFS(M:M,$P:$P,EUconst_SubAbsoluteReduction&amp;$V543)=0),
TRUE,
AND(CNTR_ExistSubInstEntries,$T543&gt;COLUMNS($Z542:AD542)) )</f>
        <v>1</v>
      </c>
      <c r="AE543" s="175" t="b">
        <f>IF(OR(AND(CNTR_ExistSubInstEntries,$E543=""),INDEX($AC:$AC,MATCH(EUconst_CessationRow&amp;$V543,$AA:$AA,0))&lt;=COLUMNS($Z542:AE542),SUMIFS(N:N,$P:$P,EUconst_SubAbsoluteReduction&amp;$V543)=0),
TRUE,
AND(CNTR_ExistSubInstEntries,$T543&gt;COLUMNS($Z542:AE542)) )</f>
        <v>1</v>
      </c>
    </row>
    <row r="544" spans="1:31" ht="12.75" customHeight="1" x14ac:dyDescent="0.2">
      <c r="A544" s="19"/>
      <c r="C544" s="161"/>
      <c r="D544" s="344">
        <v>3</v>
      </c>
      <c r="E544" s="1223"/>
      <c r="F544" s="1224"/>
      <c r="G544" s="1223"/>
      <c r="H544" s="1233"/>
      <c r="I544" s="426"/>
      <c r="J544" s="306"/>
      <c r="K544" s="306"/>
      <c r="L544" s="314"/>
      <c r="M544" s="306"/>
      <c r="N544" s="306"/>
      <c r="P544" s="288" t="str">
        <f>EUconst_SubMeasureImpact&amp;I506&amp;"_"&amp;D544</f>
        <v>SubMeasImp__3</v>
      </c>
      <c r="S544" s="419" t="str">
        <f ca="1">IFERROR(INDEX(E_MeasuresInvestMilestones!$S$22:$S$31,MATCH($E544,CNTR_ListExistMeasures,0)),"")</f>
        <v/>
      </c>
      <c r="T544" s="419" t="str">
        <f ca="1">IF(S544="","",MATCH(INDEX(E_MeasuresInvestMilestones!$E$22:$E$31,MATCH($S544,E_MeasuresInvestMilestones!$Q$22:$Q$31,0)),EUconst_Periods,0))</f>
        <v/>
      </c>
      <c r="V544" s="175" t="str">
        <f t="shared" ref="V544:V551" si="550">V543</f>
        <v/>
      </c>
      <c r="X544" s="175" t="b">
        <f>AND(I506&lt;&gt;"",$E544="")</f>
        <v>0</v>
      </c>
      <c r="Z544" s="175" t="b">
        <f>IF(OR(AND(CNTR_ExistSubInstEntries,$E544=""),INDEX($AC:$AC,MATCH(EUconst_CessationRow&amp;$V544,$AA:$AA,0))&lt;=COLUMNS($Z543:Z543),SUMIFS(I:I,$P:$P,EUconst_SubAbsoluteReduction&amp;$V544)=0),
TRUE,
AND(CNTR_ExistSubInstEntries,$T544&gt;COLUMNS($Z543:Z543)) )</f>
        <v>1</v>
      </c>
      <c r="AA544" s="175" t="b">
        <f>IF(OR(AND(CNTR_ExistSubInstEntries,$E544=""),INDEX($AC:$AC,MATCH(EUconst_CessationRow&amp;$V544,$AA:$AA,0))&lt;=COLUMNS($Z543:AA543),SUMIFS(J:J,$P:$P,EUconst_SubAbsoluteReduction&amp;$V544)=0),
TRUE,
AND(CNTR_ExistSubInstEntries,$T544&gt;COLUMNS($Z543:AA543)) )</f>
        <v>1</v>
      </c>
      <c r="AB544" s="175" t="b">
        <f>IF(OR(AND(CNTR_ExistSubInstEntries,$E544=""),INDEX($AC:$AC,MATCH(EUconst_CessationRow&amp;$V544,$AA:$AA,0))&lt;=COLUMNS($Z543:AB543),SUMIFS(K:K,$P:$P,EUconst_SubAbsoluteReduction&amp;$V544)=0),
TRUE,
AND(CNTR_ExistSubInstEntries,$T544&gt;COLUMNS($Z543:AB543)) )</f>
        <v>1</v>
      </c>
      <c r="AC544" s="175" t="b">
        <f>IF(OR(AND(CNTR_ExistSubInstEntries,$E544=""),INDEX($AC:$AC,MATCH(EUconst_CessationRow&amp;$V544,$AA:$AA,0))&lt;=COLUMNS($Z543:AC543),SUMIFS(L:L,$P:$P,EUconst_SubAbsoluteReduction&amp;$V544)=0),
TRUE,
AND(CNTR_ExistSubInstEntries,$T544&gt;COLUMNS($Z543:AC543)) )</f>
        <v>1</v>
      </c>
      <c r="AD544" s="175" t="b">
        <f>IF(OR(AND(CNTR_ExistSubInstEntries,$E544=""),INDEX($AC:$AC,MATCH(EUconst_CessationRow&amp;$V544,$AA:$AA,0))&lt;=COLUMNS($Z543:AD543),SUMIFS(M:M,$P:$P,EUconst_SubAbsoluteReduction&amp;$V544)=0),
TRUE,
AND(CNTR_ExistSubInstEntries,$T544&gt;COLUMNS($Z543:AD543)) )</f>
        <v>1</v>
      </c>
      <c r="AE544" s="175" t="b">
        <f>IF(OR(AND(CNTR_ExistSubInstEntries,$E544=""),INDEX($AC:$AC,MATCH(EUconst_CessationRow&amp;$V544,$AA:$AA,0))&lt;=COLUMNS($Z543:AE543),SUMIFS(N:N,$P:$P,EUconst_SubAbsoluteReduction&amp;$V544)=0),
TRUE,
AND(CNTR_ExistSubInstEntries,$T544&gt;COLUMNS($Z543:AE543)) )</f>
        <v>1</v>
      </c>
    </row>
    <row r="545" spans="1:31" ht="12.75" customHeight="1" x14ac:dyDescent="0.2">
      <c r="A545" s="19"/>
      <c r="C545" s="161"/>
      <c r="D545" s="344">
        <v>4</v>
      </c>
      <c r="E545" s="1223"/>
      <c r="F545" s="1224"/>
      <c r="G545" s="1223"/>
      <c r="H545" s="1233"/>
      <c r="I545" s="426"/>
      <c r="J545" s="306"/>
      <c r="K545" s="306"/>
      <c r="L545" s="314"/>
      <c r="M545" s="306"/>
      <c r="N545" s="306"/>
      <c r="P545" s="288" t="str">
        <f>EUconst_SubMeasureImpact&amp;I506&amp;"_"&amp;D545</f>
        <v>SubMeasImp__4</v>
      </c>
      <c r="S545" s="419" t="str">
        <f ca="1">IFERROR(INDEX(E_MeasuresInvestMilestones!$S$22:$S$31,MATCH($E545,CNTR_ListExistMeasures,0)),"")</f>
        <v/>
      </c>
      <c r="T545" s="419" t="str">
        <f ca="1">IF(S545="","",MATCH(INDEX(E_MeasuresInvestMilestones!$E$22:$E$31,MATCH($S545,E_MeasuresInvestMilestones!$Q$22:$Q$31,0)),EUconst_Periods,0))</f>
        <v/>
      </c>
      <c r="V545" s="175" t="str">
        <f t="shared" si="550"/>
        <v/>
      </c>
      <c r="X545" s="175" t="b">
        <f>AND(I506&lt;&gt;"",$E545="")</f>
        <v>0</v>
      </c>
      <c r="Z545" s="175" t="b">
        <f>IF(OR(AND(CNTR_ExistSubInstEntries,$E545=""),INDEX($AC:$AC,MATCH(EUconst_CessationRow&amp;$V545,$AA:$AA,0))&lt;=COLUMNS($Z544:Z544),SUMIFS(I:I,$P:$P,EUconst_SubAbsoluteReduction&amp;$V545)=0),
TRUE,
AND(CNTR_ExistSubInstEntries,$T545&gt;COLUMNS($Z544:Z544)) )</f>
        <v>1</v>
      </c>
      <c r="AA545" s="175" t="b">
        <f>IF(OR(AND(CNTR_ExistSubInstEntries,$E545=""),INDEX($AC:$AC,MATCH(EUconst_CessationRow&amp;$V545,$AA:$AA,0))&lt;=COLUMNS($Z544:AA544),SUMIFS(J:J,$P:$P,EUconst_SubAbsoluteReduction&amp;$V545)=0),
TRUE,
AND(CNTR_ExistSubInstEntries,$T545&gt;COLUMNS($Z544:AA544)) )</f>
        <v>1</v>
      </c>
      <c r="AB545" s="175" t="b">
        <f>IF(OR(AND(CNTR_ExistSubInstEntries,$E545=""),INDEX($AC:$AC,MATCH(EUconst_CessationRow&amp;$V545,$AA:$AA,0))&lt;=COLUMNS($Z544:AB544),SUMIFS(K:K,$P:$P,EUconst_SubAbsoluteReduction&amp;$V545)=0),
TRUE,
AND(CNTR_ExistSubInstEntries,$T545&gt;COLUMNS($Z544:AB544)) )</f>
        <v>1</v>
      </c>
      <c r="AC545" s="175" t="b">
        <f>IF(OR(AND(CNTR_ExistSubInstEntries,$E545=""),INDEX($AC:$AC,MATCH(EUconst_CessationRow&amp;$V545,$AA:$AA,0))&lt;=COLUMNS($Z544:AC544),SUMIFS(L:L,$P:$P,EUconst_SubAbsoluteReduction&amp;$V545)=0),
TRUE,
AND(CNTR_ExistSubInstEntries,$T545&gt;COLUMNS($Z544:AC544)) )</f>
        <v>1</v>
      </c>
      <c r="AD545" s="175" t="b">
        <f>IF(OR(AND(CNTR_ExistSubInstEntries,$E545=""),INDEX($AC:$AC,MATCH(EUconst_CessationRow&amp;$V545,$AA:$AA,0))&lt;=COLUMNS($Z544:AD544),SUMIFS(M:M,$P:$P,EUconst_SubAbsoluteReduction&amp;$V545)=0),
TRUE,
AND(CNTR_ExistSubInstEntries,$T545&gt;COLUMNS($Z544:AD544)) )</f>
        <v>1</v>
      </c>
      <c r="AE545" s="175" t="b">
        <f>IF(OR(AND(CNTR_ExistSubInstEntries,$E545=""),INDEX($AC:$AC,MATCH(EUconst_CessationRow&amp;$V545,$AA:$AA,0))&lt;=COLUMNS($Z544:AE544),SUMIFS(N:N,$P:$P,EUconst_SubAbsoluteReduction&amp;$V545)=0),
TRUE,
AND(CNTR_ExistSubInstEntries,$T545&gt;COLUMNS($Z544:AE544)) )</f>
        <v>1</v>
      </c>
    </row>
    <row r="546" spans="1:31" ht="12.75" customHeight="1" x14ac:dyDescent="0.2">
      <c r="A546" s="19"/>
      <c r="C546" s="161"/>
      <c r="D546" s="344">
        <v>5</v>
      </c>
      <c r="E546" s="1223"/>
      <c r="F546" s="1224"/>
      <c r="G546" s="1223"/>
      <c r="H546" s="1233"/>
      <c r="I546" s="426"/>
      <c r="J546" s="306"/>
      <c r="K546" s="306"/>
      <c r="L546" s="314"/>
      <c r="M546" s="306"/>
      <c r="N546" s="306"/>
      <c r="P546" s="288" t="str">
        <f>EUconst_SubMeasureImpact&amp;I506&amp;"_"&amp;D546</f>
        <v>SubMeasImp__5</v>
      </c>
      <c r="S546" s="419" t="str">
        <f ca="1">IFERROR(INDEX(E_MeasuresInvestMilestones!$S$22:$S$31,MATCH($E546,CNTR_ListExistMeasures,0)),"")</f>
        <v/>
      </c>
      <c r="T546" s="419" t="str">
        <f ca="1">IF(S546="","",MATCH(INDEX(E_MeasuresInvestMilestones!$E$22:$E$31,MATCH($S546,E_MeasuresInvestMilestones!$Q$22:$Q$31,0)),EUconst_Periods,0))</f>
        <v/>
      </c>
      <c r="V546" s="175" t="str">
        <f t="shared" si="550"/>
        <v/>
      </c>
      <c r="X546" s="175" t="b">
        <f>AND(I506&lt;&gt;"",$E546="")</f>
        <v>0</v>
      </c>
      <c r="Z546" s="175" t="b">
        <f>IF(OR(AND(CNTR_ExistSubInstEntries,$E546=""),INDEX($AC:$AC,MATCH(EUconst_CessationRow&amp;$V546,$AA:$AA,0))&lt;=COLUMNS($Z545:Z545),SUMIFS(I:I,$P:$P,EUconst_SubAbsoluteReduction&amp;$V546)=0),
TRUE,
AND(CNTR_ExistSubInstEntries,$T546&gt;COLUMNS($Z545:Z545)) )</f>
        <v>1</v>
      </c>
      <c r="AA546" s="175" t="b">
        <f>IF(OR(AND(CNTR_ExistSubInstEntries,$E546=""),INDEX($AC:$AC,MATCH(EUconst_CessationRow&amp;$V546,$AA:$AA,0))&lt;=COLUMNS($Z545:AA545),SUMIFS(J:J,$P:$P,EUconst_SubAbsoluteReduction&amp;$V546)=0),
TRUE,
AND(CNTR_ExistSubInstEntries,$T546&gt;COLUMNS($Z545:AA545)) )</f>
        <v>1</v>
      </c>
      <c r="AB546" s="175" t="b">
        <f>IF(OR(AND(CNTR_ExistSubInstEntries,$E546=""),INDEX($AC:$AC,MATCH(EUconst_CessationRow&amp;$V546,$AA:$AA,0))&lt;=COLUMNS($Z545:AB545),SUMIFS(K:K,$P:$P,EUconst_SubAbsoluteReduction&amp;$V546)=0),
TRUE,
AND(CNTR_ExistSubInstEntries,$T546&gt;COLUMNS($Z545:AB545)) )</f>
        <v>1</v>
      </c>
      <c r="AC546" s="175" t="b">
        <f>IF(OR(AND(CNTR_ExistSubInstEntries,$E546=""),INDEX($AC:$AC,MATCH(EUconst_CessationRow&amp;$V546,$AA:$AA,0))&lt;=COLUMNS($Z545:AC545),SUMIFS(L:L,$P:$P,EUconst_SubAbsoluteReduction&amp;$V546)=0),
TRUE,
AND(CNTR_ExistSubInstEntries,$T546&gt;COLUMNS($Z545:AC545)) )</f>
        <v>1</v>
      </c>
      <c r="AD546" s="175" t="b">
        <f>IF(OR(AND(CNTR_ExistSubInstEntries,$E546=""),INDEX($AC:$AC,MATCH(EUconst_CessationRow&amp;$V546,$AA:$AA,0))&lt;=COLUMNS($Z545:AD545),SUMIFS(M:M,$P:$P,EUconst_SubAbsoluteReduction&amp;$V546)=0),
TRUE,
AND(CNTR_ExistSubInstEntries,$T546&gt;COLUMNS($Z545:AD545)) )</f>
        <v>1</v>
      </c>
      <c r="AE546" s="175" t="b">
        <f>IF(OR(AND(CNTR_ExistSubInstEntries,$E546=""),INDEX($AC:$AC,MATCH(EUconst_CessationRow&amp;$V546,$AA:$AA,0))&lt;=COLUMNS($Z545:AE545),SUMIFS(N:N,$P:$P,EUconst_SubAbsoluteReduction&amp;$V546)=0),
TRUE,
AND(CNTR_ExistSubInstEntries,$T546&gt;COLUMNS($Z545:AE545)) )</f>
        <v>1</v>
      </c>
    </row>
    <row r="547" spans="1:31" ht="12.75" customHeight="1" x14ac:dyDescent="0.2">
      <c r="A547" s="19"/>
      <c r="C547" s="161"/>
      <c r="D547" s="344">
        <v>6</v>
      </c>
      <c r="E547" s="1223"/>
      <c r="F547" s="1224"/>
      <c r="G547" s="1223"/>
      <c r="H547" s="1233"/>
      <c r="I547" s="426"/>
      <c r="J547" s="306"/>
      <c r="K547" s="306"/>
      <c r="L547" s="314"/>
      <c r="M547" s="306"/>
      <c r="N547" s="306"/>
      <c r="P547" s="288" t="str">
        <f>EUconst_SubMeasureImpact&amp;I506&amp;"_"&amp;D547</f>
        <v>SubMeasImp__6</v>
      </c>
      <c r="S547" s="419" t="str">
        <f ca="1">IFERROR(INDEX(E_MeasuresInvestMilestones!$S$22:$S$31,MATCH($E547,CNTR_ListExistMeasures,0)),"")</f>
        <v/>
      </c>
      <c r="T547" s="419" t="str">
        <f ca="1">IF(S547="","",MATCH(INDEX(E_MeasuresInvestMilestones!$E$22:$E$31,MATCH($S547,E_MeasuresInvestMilestones!$Q$22:$Q$31,0)),EUconst_Periods,0))</f>
        <v/>
      </c>
      <c r="V547" s="175" t="str">
        <f t="shared" si="550"/>
        <v/>
      </c>
      <c r="X547" s="175" t="b">
        <f>AND(I506&lt;&gt;"",$E547="")</f>
        <v>0</v>
      </c>
      <c r="Z547" s="175" t="b">
        <f>IF(OR(AND(CNTR_ExistSubInstEntries,$E547=""),INDEX($AC:$AC,MATCH(EUconst_CessationRow&amp;$V547,$AA:$AA,0))&lt;=COLUMNS($Z546:Z546),SUMIFS(I:I,$P:$P,EUconst_SubAbsoluteReduction&amp;$V547)=0),
TRUE,
AND(CNTR_ExistSubInstEntries,$T547&gt;COLUMNS($Z546:Z546)) )</f>
        <v>1</v>
      </c>
      <c r="AA547" s="175" t="b">
        <f>IF(OR(AND(CNTR_ExistSubInstEntries,$E547=""),INDEX($AC:$AC,MATCH(EUconst_CessationRow&amp;$V547,$AA:$AA,0))&lt;=COLUMNS($Z546:AA546),SUMIFS(J:J,$P:$P,EUconst_SubAbsoluteReduction&amp;$V547)=0),
TRUE,
AND(CNTR_ExistSubInstEntries,$T547&gt;COLUMNS($Z546:AA546)) )</f>
        <v>1</v>
      </c>
      <c r="AB547" s="175" t="b">
        <f>IF(OR(AND(CNTR_ExistSubInstEntries,$E547=""),INDEX($AC:$AC,MATCH(EUconst_CessationRow&amp;$V547,$AA:$AA,0))&lt;=COLUMNS($Z546:AB546),SUMIFS(K:K,$P:$P,EUconst_SubAbsoluteReduction&amp;$V547)=0),
TRUE,
AND(CNTR_ExistSubInstEntries,$T547&gt;COLUMNS($Z546:AB546)) )</f>
        <v>1</v>
      </c>
      <c r="AC547" s="175" t="b">
        <f>IF(OR(AND(CNTR_ExistSubInstEntries,$E547=""),INDEX($AC:$AC,MATCH(EUconst_CessationRow&amp;$V547,$AA:$AA,0))&lt;=COLUMNS($Z546:AC546),SUMIFS(L:L,$P:$P,EUconst_SubAbsoluteReduction&amp;$V547)=0),
TRUE,
AND(CNTR_ExistSubInstEntries,$T547&gt;COLUMNS($Z546:AC546)) )</f>
        <v>1</v>
      </c>
      <c r="AD547" s="175" t="b">
        <f>IF(OR(AND(CNTR_ExistSubInstEntries,$E547=""),INDEX($AC:$AC,MATCH(EUconst_CessationRow&amp;$V547,$AA:$AA,0))&lt;=COLUMNS($Z546:AD546),SUMIFS(M:M,$P:$P,EUconst_SubAbsoluteReduction&amp;$V547)=0),
TRUE,
AND(CNTR_ExistSubInstEntries,$T547&gt;COLUMNS($Z546:AD546)) )</f>
        <v>1</v>
      </c>
      <c r="AE547" s="175" t="b">
        <f>IF(OR(AND(CNTR_ExistSubInstEntries,$E547=""),INDEX($AC:$AC,MATCH(EUconst_CessationRow&amp;$V547,$AA:$AA,0))&lt;=COLUMNS($Z546:AE546),SUMIFS(N:N,$P:$P,EUconst_SubAbsoluteReduction&amp;$V547)=0),
TRUE,
AND(CNTR_ExistSubInstEntries,$T547&gt;COLUMNS($Z546:AE546)) )</f>
        <v>1</v>
      </c>
    </row>
    <row r="548" spans="1:31" ht="12.75" customHeight="1" x14ac:dyDescent="0.2">
      <c r="A548" s="19"/>
      <c r="C548" s="193"/>
      <c r="D548" s="344">
        <v>7</v>
      </c>
      <c r="E548" s="1223"/>
      <c r="F548" s="1224"/>
      <c r="G548" s="1223"/>
      <c r="H548" s="1233"/>
      <c r="I548" s="426"/>
      <c r="J548" s="306"/>
      <c r="K548" s="306"/>
      <c r="L548" s="314"/>
      <c r="M548" s="306"/>
      <c r="N548" s="306"/>
      <c r="P548" s="288" t="str">
        <f>EUconst_SubMeasureImpact&amp;I506&amp;"_"&amp;D548</f>
        <v>SubMeasImp__7</v>
      </c>
      <c r="S548" s="419" t="str">
        <f ca="1">IFERROR(INDEX(E_MeasuresInvestMilestones!$S$22:$S$31,MATCH($E548,CNTR_ListExistMeasures,0)),"")</f>
        <v/>
      </c>
      <c r="T548" s="419" t="str">
        <f ca="1">IF(S548="","",MATCH(INDEX(E_MeasuresInvestMilestones!$E$22:$E$31,MATCH($S548,E_MeasuresInvestMilestones!$Q$22:$Q$31,0)),EUconst_Periods,0))</f>
        <v/>
      </c>
      <c r="V548" s="175" t="str">
        <f t="shared" si="550"/>
        <v/>
      </c>
      <c r="X548" s="175" t="b">
        <f>AND(I506&lt;&gt;"",$E548="")</f>
        <v>0</v>
      </c>
      <c r="Z548" s="175" t="b">
        <f>IF(OR(AND(CNTR_ExistSubInstEntries,$E548=""),INDEX($AC:$AC,MATCH(EUconst_CessationRow&amp;$V548,$AA:$AA,0))&lt;=COLUMNS($Z547:Z547),SUMIFS(I:I,$P:$P,EUconst_SubAbsoluteReduction&amp;$V548)=0),
TRUE,
AND(CNTR_ExistSubInstEntries,$T548&gt;COLUMNS($Z547:Z547)) )</f>
        <v>1</v>
      </c>
      <c r="AA548" s="175" t="b">
        <f>IF(OR(AND(CNTR_ExistSubInstEntries,$E548=""),INDEX($AC:$AC,MATCH(EUconst_CessationRow&amp;$V548,$AA:$AA,0))&lt;=COLUMNS($Z547:AA547),SUMIFS(J:J,$P:$P,EUconst_SubAbsoluteReduction&amp;$V548)=0),
TRUE,
AND(CNTR_ExistSubInstEntries,$T548&gt;COLUMNS($Z547:AA547)) )</f>
        <v>1</v>
      </c>
      <c r="AB548" s="175" t="b">
        <f>IF(OR(AND(CNTR_ExistSubInstEntries,$E548=""),INDEX($AC:$AC,MATCH(EUconst_CessationRow&amp;$V548,$AA:$AA,0))&lt;=COLUMNS($Z547:AB547),SUMIFS(K:K,$P:$P,EUconst_SubAbsoluteReduction&amp;$V548)=0),
TRUE,
AND(CNTR_ExistSubInstEntries,$T548&gt;COLUMNS($Z547:AB547)) )</f>
        <v>1</v>
      </c>
      <c r="AC548" s="175" t="b">
        <f>IF(OR(AND(CNTR_ExistSubInstEntries,$E548=""),INDEX($AC:$AC,MATCH(EUconst_CessationRow&amp;$V548,$AA:$AA,0))&lt;=COLUMNS($Z547:AC547),SUMIFS(L:L,$P:$P,EUconst_SubAbsoluteReduction&amp;$V548)=0),
TRUE,
AND(CNTR_ExistSubInstEntries,$T548&gt;COLUMNS($Z547:AC547)) )</f>
        <v>1</v>
      </c>
      <c r="AD548" s="175" t="b">
        <f>IF(OR(AND(CNTR_ExistSubInstEntries,$E548=""),INDEX($AC:$AC,MATCH(EUconst_CessationRow&amp;$V548,$AA:$AA,0))&lt;=COLUMNS($Z547:AD547),SUMIFS(M:M,$P:$P,EUconst_SubAbsoluteReduction&amp;$V548)=0),
TRUE,
AND(CNTR_ExistSubInstEntries,$T548&gt;COLUMNS($Z547:AD547)) )</f>
        <v>1</v>
      </c>
      <c r="AE548" s="175" t="b">
        <f>IF(OR(AND(CNTR_ExistSubInstEntries,$E548=""),INDEX($AC:$AC,MATCH(EUconst_CessationRow&amp;$V548,$AA:$AA,0))&lt;=COLUMNS($Z547:AE547),SUMIFS(N:N,$P:$P,EUconst_SubAbsoluteReduction&amp;$V548)=0),
TRUE,
AND(CNTR_ExistSubInstEntries,$T548&gt;COLUMNS($Z547:AE547)) )</f>
        <v>1</v>
      </c>
    </row>
    <row r="549" spans="1:31" ht="12.75" customHeight="1" x14ac:dyDescent="0.2">
      <c r="A549" s="19"/>
      <c r="C549" s="161"/>
      <c r="D549" s="344">
        <v>8</v>
      </c>
      <c r="E549" s="1223"/>
      <c r="F549" s="1224"/>
      <c r="G549" s="1223"/>
      <c r="H549" s="1233"/>
      <c r="I549" s="426"/>
      <c r="J549" s="306"/>
      <c r="K549" s="306"/>
      <c r="L549" s="314"/>
      <c r="M549" s="306"/>
      <c r="N549" s="306"/>
      <c r="P549" s="288" t="str">
        <f>EUconst_SubMeasureImpact&amp;I506&amp;"_"&amp;D549</f>
        <v>SubMeasImp__8</v>
      </c>
      <c r="S549" s="419" t="str">
        <f ca="1">IFERROR(INDEX(E_MeasuresInvestMilestones!$S$22:$S$31,MATCH($E549,CNTR_ListExistMeasures,0)),"")</f>
        <v/>
      </c>
      <c r="T549" s="419" t="str">
        <f ca="1">IF(S549="","",MATCH(INDEX(E_MeasuresInvestMilestones!$E$22:$E$31,MATCH($S549,E_MeasuresInvestMilestones!$Q$22:$Q$31,0)),EUconst_Periods,0))</f>
        <v/>
      </c>
      <c r="V549" s="175" t="str">
        <f t="shared" si="550"/>
        <v/>
      </c>
      <c r="X549" s="175" t="b">
        <f>AND(I506&lt;&gt;"",$E549="")</f>
        <v>0</v>
      </c>
      <c r="Z549" s="175" t="b">
        <f>IF(OR(AND(CNTR_ExistSubInstEntries,$E549=""),INDEX($AC:$AC,MATCH(EUconst_CessationRow&amp;$V549,$AA:$AA,0))&lt;=COLUMNS($Z548:Z548),SUMIFS(I:I,$P:$P,EUconst_SubAbsoluteReduction&amp;$V549)=0),
TRUE,
AND(CNTR_ExistSubInstEntries,$T549&gt;COLUMNS($Z548:Z548)) )</f>
        <v>1</v>
      </c>
      <c r="AA549" s="175" t="b">
        <f>IF(OR(AND(CNTR_ExistSubInstEntries,$E549=""),INDEX($AC:$AC,MATCH(EUconst_CessationRow&amp;$V549,$AA:$AA,0))&lt;=COLUMNS($Z548:AA548),SUMIFS(J:J,$P:$P,EUconst_SubAbsoluteReduction&amp;$V549)=0),
TRUE,
AND(CNTR_ExistSubInstEntries,$T549&gt;COLUMNS($Z548:AA548)) )</f>
        <v>1</v>
      </c>
      <c r="AB549" s="175" t="b">
        <f>IF(OR(AND(CNTR_ExistSubInstEntries,$E549=""),INDEX($AC:$AC,MATCH(EUconst_CessationRow&amp;$V549,$AA:$AA,0))&lt;=COLUMNS($Z548:AB548),SUMIFS(K:K,$P:$P,EUconst_SubAbsoluteReduction&amp;$V549)=0),
TRUE,
AND(CNTR_ExistSubInstEntries,$T549&gt;COLUMNS($Z548:AB548)) )</f>
        <v>1</v>
      </c>
      <c r="AC549" s="175" t="b">
        <f>IF(OR(AND(CNTR_ExistSubInstEntries,$E549=""),INDEX($AC:$AC,MATCH(EUconst_CessationRow&amp;$V549,$AA:$AA,0))&lt;=COLUMNS($Z548:AC548),SUMIFS(L:L,$P:$P,EUconst_SubAbsoluteReduction&amp;$V549)=0),
TRUE,
AND(CNTR_ExistSubInstEntries,$T549&gt;COLUMNS($Z548:AC548)) )</f>
        <v>1</v>
      </c>
      <c r="AD549" s="175" t="b">
        <f>IF(OR(AND(CNTR_ExistSubInstEntries,$E549=""),INDEX($AC:$AC,MATCH(EUconst_CessationRow&amp;$V549,$AA:$AA,0))&lt;=COLUMNS($Z548:AD548),SUMIFS(M:M,$P:$P,EUconst_SubAbsoluteReduction&amp;$V549)=0),
TRUE,
AND(CNTR_ExistSubInstEntries,$T549&gt;COLUMNS($Z548:AD548)) )</f>
        <v>1</v>
      </c>
      <c r="AE549" s="175" t="b">
        <f>IF(OR(AND(CNTR_ExistSubInstEntries,$E549=""),INDEX($AC:$AC,MATCH(EUconst_CessationRow&amp;$V549,$AA:$AA,0))&lt;=COLUMNS($Z548:AE548),SUMIFS(N:N,$P:$P,EUconst_SubAbsoluteReduction&amp;$V549)=0),
TRUE,
AND(CNTR_ExistSubInstEntries,$T549&gt;COLUMNS($Z548:AE548)) )</f>
        <v>1</v>
      </c>
    </row>
    <row r="550" spans="1:31" ht="12.75" customHeight="1" x14ac:dyDescent="0.2">
      <c r="A550" s="19"/>
      <c r="C550" s="161"/>
      <c r="D550" s="344">
        <v>9</v>
      </c>
      <c r="E550" s="1223"/>
      <c r="F550" s="1224"/>
      <c r="G550" s="1223"/>
      <c r="H550" s="1233"/>
      <c r="I550" s="426"/>
      <c r="J550" s="306"/>
      <c r="K550" s="306"/>
      <c r="L550" s="314"/>
      <c r="M550" s="306"/>
      <c r="N550" s="306"/>
      <c r="P550" s="288" t="str">
        <f>EUconst_SubMeasureImpact&amp;I506&amp;"_"&amp;D550</f>
        <v>SubMeasImp__9</v>
      </c>
      <c r="S550" s="419" t="str">
        <f ca="1">IFERROR(INDEX(E_MeasuresInvestMilestones!$S$22:$S$31,MATCH($E550,CNTR_ListExistMeasures,0)),"")</f>
        <v/>
      </c>
      <c r="T550" s="419" t="str">
        <f ca="1">IF(S550="","",MATCH(INDEX(E_MeasuresInvestMilestones!$E$22:$E$31,MATCH($S550,E_MeasuresInvestMilestones!$Q$22:$Q$31,0)),EUconst_Periods,0))</f>
        <v/>
      </c>
      <c r="V550" s="175" t="str">
        <f t="shared" si="550"/>
        <v/>
      </c>
      <c r="X550" s="175" t="b">
        <f>AND(I506&lt;&gt;"",$E550="")</f>
        <v>0</v>
      </c>
      <c r="Z550" s="175" t="b">
        <f>IF(OR(AND(CNTR_ExistSubInstEntries,$E550=""),INDEX($AC:$AC,MATCH(EUconst_CessationRow&amp;$V550,$AA:$AA,0))&lt;=COLUMNS($Z549:Z549),SUMIFS(I:I,$P:$P,EUconst_SubAbsoluteReduction&amp;$V550)=0),
TRUE,
AND(CNTR_ExistSubInstEntries,$T550&gt;COLUMNS($Z549:Z549)) )</f>
        <v>1</v>
      </c>
      <c r="AA550" s="175" t="b">
        <f>IF(OR(AND(CNTR_ExistSubInstEntries,$E550=""),INDEX($AC:$AC,MATCH(EUconst_CessationRow&amp;$V550,$AA:$AA,0))&lt;=COLUMNS($Z549:AA549),SUMIFS(J:J,$P:$P,EUconst_SubAbsoluteReduction&amp;$V550)=0),
TRUE,
AND(CNTR_ExistSubInstEntries,$T550&gt;COLUMNS($Z549:AA549)) )</f>
        <v>1</v>
      </c>
      <c r="AB550" s="175" t="b">
        <f>IF(OR(AND(CNTR_ExistSubInstEntries,$E550=""),INDEX($AC:$AC,MATCH(EUconst_CessationRow&amp;$V550,$AA:$AA,0))&lt;=COLUMNS($Z549:AB549),SUMIFS(K:K,$P:$P,EUconst_SubAbsoluteReduction&amp;$V550)=0),
TRUE,
AND(CNTR_ExistSubInstEntries,$T550&gt;COLUMNS($Z549:AB549)) )</f>
        <v>1</v>
      </c>
      <c r="AC550" s="175" t="b">
        <f>IF(OR(AND(CNTR_ExistSubInstEntries,$E550=""),INDEX($AC:$AC,MATCH(EUconst_CessationRow&amp;$V550,$AA:$AA,0))&lt;=COLUMNS($Z549:AC549),SUMIFS(L:L,$P:$P,EUconst_SubAbsoluteReduction&amp;$V550)=0),
TRUE,
AND(CNTR_ExistSubInstEntries,$T550&gt;COLUMNS($Z549:AC549)) )</f>
        <v>1</v>
      </c>
      <c r="AD550" s="175" t="b">
        <f>IF(OR(AND(CNTR_ExistSubInstEntries,$E550=""),INDEX($AC:$AC,MATCH(EUconst_CessationRow&amp;$V550,$AA:$AA,0))&lt;=COLUMNS($Z549:AD549),SUMIFS(M:M,$P:$P,EUconst_SubAbsoluteReduction&amp;$V550)=0),
TRUE,
AND(CNTR_ExistSubInstEntries,$T550&gt;COLUMNS($Z549:AD549)) )</f>
        <v>1</v>
      </c>
      <c r="AE550" s="175" t="b">
        <f>IF(OR(AND(CNTR_ExistSubInstEntries,$E550=""),INDEX($AC:$AC,MATCH(EUconst_CessationRow&amp;$V550,$AA:$AA,0))&lt;=COLUMNS($Z549:AE549),SUMIFS(N:N,$P:$P,EUconst_SubAbsoluteReduction&amp;$V550)=0),
TRUE,
AND(CNTR_ExistSubInstEntries,$T550&gt;COLUMNS($Z549:AE549)) )</f>
        <v>1</v>
      </c>
    </row>
    <row r="551" spans="1:31" ht="12.75" customHeight="1" x14ac:dyDescent="0.2">
      <c r="A551" s="19"/>
      <c r="C551" s="161"/>
      <c r="D551" s="344">
        <v>10</v>
      </c>
      <c r="E551" s="1229"/>
      <c r="F551" s="1230"/>
      <c r="G551" s="1229"/>
      <c r="H551" s="1234"/>
      <c r="I551" s="427"/>
      <c r="J551" s="307"/>
      <c r="K551" s="307"/>
      <c r="L551" s="315"/>
      <c r="M551" s="307"/>
      <c r="N551" s="307"/>
      <c r="P551" s="288" t="str">
        <f>EUconst_SubMeasureImpact&amp;I506&amp;"_"&amp;D551</f>
        <v>SubMeasImp__10</v>
      </c>
      <c r="S551" s="419" t="str">
        <f ca="1">IFERROR(INDEX(E_MeasuresInvestMilestones!$S$22:$S$31,MATCH($E551,CNTR_ListExistMeasures,0)),"")</f>
        <v/>
      </c>
      <c r="T551" s="419" t="str">
        <f ca="1">IF(S551="","",MATCH(INDEX(E_MeasuresInvestMilestones!$E$22:$E$31,MATCH($S551,E_MeasuresInvestMilestones!$Q$22:$Q$31,0)),EUconst_Periods,0))</f>
        <v/>
      </c>
      <c r="V551" s="175" t="str">
        <f t="shared" si="550"/>
        <v/>
      </c>
      <c r="X551" s="175" t="b">
        <f>AND(I506&lt;&gt;"",$E551="")</f>
        <v>0</v>
      </c>
      <c r="Z551" s="175" t="b">
        <f>IF(OR(AND(CNTR_ExistSubInstEntries,$E551=""),INDEX($AC:$AC,MATCH(EUconst_CessationRow&amp;$V551,$AA:$AA,0))&lt;=COLUMNS($Z550:Z550),SUMIFS(I:I,$P:$P,EUconst_SubAbsoluteReduction&amp;$V551)=0),
TRUE,
AND(CNTR_ExistSubInstEntries,$T551&gt;COLUMNS($Z550:Z550)) )</f>
        <v>1</v>
      </c>
      <c r="AA551" s="175" t="b">
        <f>IF(OR(AND(CNTR_ExistSubInstEntries,$E551=""),INDEX($AC:$AC,MATCH(EUconst_CessationRow&amp;$V551,$AA:$AA,0))&lt;=COLUMNS($Z550:AA550),SUMIFS(J:J,$P:$P,EUconst_SubAbsoluteReduction&amp;$V551)=0),
TRUE,
AND(CNTR_ExistSubInstEntries,$T551&gt;COLUMNS($Z550:AA550)) )</f>
        <v>1</v>
      </c>
      <c r="AB551" s="175" t="b">
        <f>IF(OR(AND(CNTR_ExistSubInstEntries,$E551=""),INDEX($AC:$AC,MATCH(EUconst_CessationRow&amp;$V551,$AA:$AA,0))&lt;=COLUMNS($Z550:AB550),SUMIFS(K:K,$P:$P,EUconst_SubAbsoluteReduction&amp;$V551)=0),
TRUE,
AND(CNTR_ExistSubInstEntries,$T551&gt;COLUMNS($Z550:AB550)) )</f>
        <v>1</v>
      </c>
      <c r="AC551" s="175" t="b">
        <f>IF(OR(AND(CNTR_ExistSubInstEntries,$E551=""),INDEX($AC:$AC,MATCH(EUconst_CessationRow&amp;$V551,$AA:$AA,0))&lt;=COLUMNS($Z550:AC550),SUMIFS(L:L,$P:$P,EUconst_SubAbsoluteReduction&amp;$V551)=0),
TRUE,
AND(CNTR_ExistSubInstEntries,$T551&gt;COLUMNS($Z550:AC550)) )</f>
        <v>1</v>
      </c>
      <c r="AD551" s="175" t="b">
        <f>IF(OR(AND(CNTR_ExistSubInstEntries,$E551=""),INDEX($AC:$AC,MATCH(EUconst_CessationRow&amp;$V551,$AA:$AA,0))&lt;=COLUMNS($Z550:AD550),SUMIFS(M:M,$P:$P,EUconst_SubAbsoluteReduction&amp;$V551)=0),
TRUE,
AND(CNTR_ExistSubInstEntries,$T551&gt;COLUMNS($Z550:AD550)) )</f>
        <v>1</v>
      </c>
      <c r="AE551" s="175" t="b">
        <f>IF(OR(AND(CNTR_ExistSubInstEntries,$E551=""),INDEX($AC:$AC,MATCH(EUconst_CessationRow&amp;$V551,$AA:$AA,0))&lt;=COLUMNS($Z550:AE550),SUMIFS(N:N,$P:$P,EUconst_SubAbsoluteReduction&amp;$V551)=0),
TRUE,
AND(CNTR_ExistSubInstEntries,$T551&gt;COLUMNS($Z550:AE550)) )</f>
        <v>1</v>
      </c>
    </row>
    <row r="552" spans="1:31" ht="12.75" customHeight="1" x14ac:dyDescent="0.2">
      <c r="A552" s="19"/>
      <c r="C552" s="161"/>
      <c r="D552" s="345" t="s">
        <v>119</v>
      </c>
      <c r="E552" s="1231" t="str">
        <f>Translations!$B$289</f>
        <v>Намаление в сравнение с изходното ниво (100% = стойности под i.)</v>
      </c>
      <c r="F552" s="1231"/>
      <c r="G552" s="1231"/>
      <c r="H552" s="1232"/>
      <c r="I552" s="428" t="str">
        <f>IF(AND(ISNUMBER(I537),COUNT(I542:I551)&gt;0),SUM(I542:I551)*I537,"")</f>
        <v/>
      </c>
      <c r="J552" s="380" t="str">
        <f t="shared" ref="J552" si="551">IF(AND(ISNUMBER(J537),COUNT(J542:J551)&gt;0),SUM(J542:J551)*J537,"")</f>
        <v/>
      </c>
      <c r="K552" s="380" t="str">
        <f>IF(AND(ISNUMBER(K537),COUNT(K542:K551)&gt;0),SUM(K542:K551)*K537,"")</f>
        <v/>
      </c>
      <c r="L552" s="380" t="str">
        <f t="shared" ref="L552:N552" si="552">IF(AND(ISNUMBER(L537),COUNT(L542:L551)&gt;0),SUM(L542:L551)*L537,"")</f>
        <v/>
      </c>
      <c r="M552" s="380" t="str">
        <f t="shared" si="552"/>
        <v/>
      </c>
      <c r="N552" s="380" t="str">
        <f t="shared" si="552"/>
        <v/>
      </c>
      <c r="P552" s="252"/>
      <c r="V552" s="369"/>
      <c r="X552" s="369"/>
    </row>
    <row r="553" spans="1:31" ht="12.75" customHeight="1" x14ac:dyDescent="0.2">
      <c r="A553" s="19"/>
      <c r="C553" s="161"/>
      <c r="D553" s="345" t="s">
        <v>120</v>
      </c>
      <c r="E553" s="1225" t="str">
        <f>Translations!$B$290</f>
        <v>Проверка на съответствието (= iii. / i.)</v>
      </c>
      <c r="F553" s="1225"/>
      <c r="G553" s="1225"/>
      <c r="H553" s="1226"/>
      <c r="I553" s="429" t="str">
        <f t="shared" ref="I553:N553" si="553">IF(COUNT(I542:I551)&gt;0,SUM(I542:I551),"")</f>
        <v/>
      </c>
      <c r="J553" s="381" t="str">
        <f t="shared" si="553"/>
        <v/>
      </c>
      <c r="K553" s="381" t="str">
        <f t="shared" si="553"/>
        <v/>
      </c>
      <c r="L553" s="381" t="str">
        <f t="shared" si="553"/>
        <v/>
      </c>
      <c r="M553" s="381" t="str">
        <f t="shared" si="553"/>
        <v/>
      </c>
      <c r="N553" s="381" t="str">
        <f t="shared" si="553"/>
        <v/>
      </c>
      <c r="P553" s="252"/>
      <c r="S553" s="316"/>
      <c r="T553" s="316"/>
      <c r="U553" s="316"/>
      <c r="V553" s="316"/>
    </row>
    <row r="554" spans="1:31" ht="12.75" customHeight="1" x14ac:dyDescent="0.2">
      <c r="A554" s="19"/>
      <c r="C554" s="161"/>
      <c r="D554" s="345" t="s">
        <v>121</v>
      </c>
      <c r="E554" s="1227" t="str">
        <f>Translations!$B$291</f>
        <v>Проверка на последователността (съобщение за грешка)</v>
      </c>
      <c r="F554" s="1228"/>
      <c r="G554" s="1228"/>
      <c r="H554" s="1228"/>
      <c r="I554" s="518" t="str">
        <f t="shared" ref="I554:N554" si="554">IF($I506="","",IF(OR(OR(AND(I514&lt;&gt;0,I522=EUconst_Cessation),AND(I514="",OR(I522&lt;&gt;EUconst_Cessation),I522&lt;&gt;"")),OR(AND(I553="",I514&lt;&gt;"",I514&lt;&gt;$G514),AND(I553&lt;&gt;"",OR(I522=EUconst_Cessation,I514="",I514=$G514))),AND(I514&lt;&gt;"",I514&lt;&gt;$G514,IFERROR(ROUND(I553,2),1)&lt;&gt;1)),EUconst_Inconsistent,""))</f>
        <v/>
      </c>
      <c r="J554" s="519" t="str">
        <f t="shared" si="554"/>
        <v/>
      </c>
      <c r="K554" s="519" t="str">
        <f t="shared" si="554"/>
        <v/>
      </c>
      <c r="L554" s="519" t="str">
        <f t="shared" si="554"/>
        <v/>
      </c>
      <c r="M554" s="519" t="str">
        <f t="shared" si="554"/>
        <v/>
      </c>
      <c r="N554" s="519" t="str">
        <f t="shared" si="554"/>
        <v/>
      </c>
      <c r="P554" s="252"/>
    </row>
    <row r="555" spans="1:31" ht="5.0999999999999996" customHeight="1" x14ac:dyDescent="0.2">
      <c r="A555" s="19"/>
      <c r="B555" s="165"/>
      <c r="C555" s="161"/>
      <c r="D555" s="325"/>
      <c r="I555" s="136"/>
      <c r="J555" s="136"/>
      <c r="K555" s="136"/>
      <c r="L555" s="136"/>
      <c r="M555" s="136"/>
      <c r="N555" s="282"/>
      <c r="P555" s="252"/>
    </row>
    <row r="556" spans="1:31" ht="12.75" customHeight="1" x14ac:dyDescent="0.2">
      <c r="C556" s="161"/>
      <c r="D556" s="360" t="s">
        <v>116</v>
      </c>
      <c r="E556" s="1235" t="str">
        <f>Translations!$B$292</f>
        <v>Други коментари</v>
      </c>
      <c r="F556" s="1235"/>
      <c r="G556" s="1235"/>
      <c r="H556" s="1235"/>
      <c r="I556" s="1235"/>
      <c r="J556" s="1235"/>
      <c r="K556" s="1235"/>
      <c r="L556" s="1235"/>
      <c r="M556" s="1235"/>
      <c r="N556" s="1236"/>
      <c r="P556" s="134"/>
      <c r="Q556" s="134"/>
      <c r="R556" s="134"/>
      <c r="S556" s="268"/>
    </row>
    <row r="557" spans="1:31" ht="38.85" customHeight="1" x14ac:dyDescent="0.2">
      <c r="A557" s="19"/>
      <c r="B557" s="165"/>
      <c r="C557" s="161"/>
      <c r="D557" s="325"/>
      <c r="E557" s="1220"/>
      <c r="F557" s="1221"/>
      <c r="G557" s="1221"/>
      <c r="H557" s="1221"/>
      <c r="I557" s="1221"/>
      <c r="J557" s="1221"/>
      <c r="K557" s="1221"/>
      <c r="L557" s="1221"/>
      <c r="M557" s="1221"/>
      <c r="N557" s="1222"/>
      <c r="P557" s="252"/>
    </row>
    <row r="558" spans="1:31" ht="12.75" customHeight="1" x14ac:dyDescent="0.2">
      <c r="A558" s="19"/>
      <c r="B558" s="165"/>
      <c r="C558" s="650"/>
      <c r="D558" s="651"/>
      <c r="E558" s="652"/>
      <c r="F558" s="652"/>
      <c r="G558" s="652"/>
      <c r="H558" s="652"/>
      <c r="I558" s="652"/>
      <c r="J558" s="652"/>
      <c r="K558" s="652"/>
      <c r="L558" s="652"/>
      <c r="M558" s="652"/>
      <c r="N558" s="653"/>
    </row>
    <row r="559" spans="1:31" ht="12.75" customHeight="1" x14ac:dyDescent="0.2">
      <c r="A559" s="19"/>
      <c r="B559" s="165"/>
      <c r="E559" s="432"/>
      <c r="F559" s="644"/>
      <c r="G559" s="644"/>
      <c r="H559" s="644"/>
      <c r="I559" s="644"/>
      <c r="J559" s="644"/>
      <c r="K559" s="644"/>
      <c r="L559" s="644"/>
      <c r="M559" s="644"/>
      <c r="N559" s="644"/>
    </row>
    <row r="560" spans="1:31" ht="12.75" customHeight="1" x14ac:dyDescent="0.2">
      <c r="C560" s="13"/>
      <c r="D560" s="266"/>
      <c r="E560" s="267"/>
      <c r="F560" s="267"/>
      <c r="G560" s="267"/>
      <c r="H560" s="313"/>
      <c r="I560" s="267"/>
      <c r="J560" s="267"/>
      <c r="K560" s="267"/>
      <c r="L560" s="267"/>
      <c r="M560" s="267"/>
      <c r="N560" s="267"/>
      <c r="P560" s="134"/>
      <c r="Q560" s="134"/>
      <c r="R560" s="134"/>
      <c r="S560" s="268"/>
    </row>
    <row r="561" spans="1:32" ht="12.75" customHeight="1" x14ac:dyDescent="0.2">
      <c r="A561" s="175" t="s">
        <v>637</v>
      </c>
    </row>
    <row r="562" spans="1:32" s="644" customFormat="1" ht="12.75" hidden="1" customHeight="1" x14ac:dyDescent="0.25">
      <c r="A562" s="16" t="s">
        <v>248</v>
      </c>
      <c r="B562" s="19" t="s">
        <v>259</v>
      </c>
      <c r="C562" s="19" t="s">
        <v>259</v>
      </c>
      <c r="D562" s="19" t="s">
        <v>259</v>
      </c>
      <c r="E562" s="19" t="s">
        <v>259</v>
      </c>
      <c r="F562" s="19" t="s">
        <v>259</v>
      </c>
      <c r="G562" s="19" t="s">
        <v>259</v>
      </c>
      <c r="H562" s="19" t="s">
        <v>259</v>
      </c>
      <c r="I562" s="19" t="s">
        <v>259</v>
      </c>
      <c r="J562" s="19" t="s">
        <v>259</v>
      </c>
      <c r="K562" s="19" t="s">
        <v>259</v>
      </c>
      <c r="L562" s="19" t="s">
        <v>259</v>
      </c>
      <c r="M562" s="19" t="s">
        <v>259</v>
      </c>
      <c r="N562" s="19" t="s">
        <v>259</v>
      </c>
      <c r="O562" s="19" t="s">
        <v>259</v>
      </c>
      <c r="P562" s="16" t="s">
        <v>259</v>
      </c>
      <c r="Q562" s="16" t="s">
        <v>259</v>
      </c>
      <c r="R562" s="16" t="s">
        <v>259</v>
      </c>
      <c r="S562" s="16" t="s">
        <v>259</v>
      </c>
      <c r="T562" s="16" t="s">
        <v>259</v>
      </c>
      <c r="U562" s="16" t="s">
        <v>259</v>
      </c>
      <c r="V562" s="16" t="s">
        <v>259</v>
      </c>
      <c r="W562" s="16"/>
      <c r="X562" s="16"/>
      <c r="Y562" s="16"/>
      <c r="Z562" s="16"/>
      <c r="AA562" s="16"/>
      <c r="AB562" s="16"/>
      <c r="AC562" s="16"/>
      <c r="AD562" s="16"/>
      <c r="AE562" s="16"/>
      <c r="AF562" s="16"/>
    </row>
    <row r="563" spans="1:32" ht="12.75" hidden="1" customHeight="1" x14ac:dyDescent="0.2">
      <c r="A563" s="16" t="s">
        <v>248</v>
      </c>
      <c r="B563" s="16"/>
      <c r="C563" s="16"/>
      <c r="D563" s="16"/>
      <c r="E563" s="16"/>
      <c r="F563" s="16"/>
      <c r="G563" s="16"/>
      <c r="H563" s="16"/>
      <c r="I563" s="16"/>
      <c r="J563" s="16"/>
      <c r="K563" s="16"/>
      <c r="L563" s="16"/>
      <c r="M563" s="16"/>
      <c r="N563" s="16"/>
      <c r="O563" s="16" t="s">
        <v>613</v>
      </c>
    </row>
  </sheetData>
  <sheetProtection sheet="1" objects="1" scenarios="1" formatCells="0" formatColumns="0" formatRows="0"/>
  <mergeCells count="652">
    <mergeCell ref="E553:H553"/>
    <mergeCell ref="E554:H554"/>
    <mergeCell ref="E556:N556"/>
    <mergeCell ref="E557:N557"/>
    <mergeCell ref="E548:F548"/>
    <mergeCell ref="G548:H548"/>
    <mergeCell ref="E549:F549"/>
    <mergeCell ref="G549:H549"/>
    <mergeCell ref="E550:F550"/>
    <mergeCell ref="G550:H550"/>
    <mergeCell ref="E551:F551"/>
    <mergeCell ref="G551:H551"/>
    <mergeCell ref="E552:H552"/>
    <mergeCell ref="E543:F543"/>
    <mergeCell ref="G543:H543"/>
    <mergeCell ref="E544:F544"/>
    <mergeCell ref="G544:H544"/>
    <mergeCell ref="E545:F545"/>
    <mergeCell ref="G545:H545"/>
    <mergeCell ref="E546:F546"/>
    <mergeCell ref="G546:H546"/>
    <mergeCell ref="E547:F547"/>
    <mergeCell ref="G547:H547"/>
    <mergeCell ref="D538:N538"/>
    <mergeCell ref="E539:F539"/>
    <mergeCell ref="G539:H539"/>
    <mergeCell ref="E540:F540"/>
    <mergeCell ref="G540:H540"/>
    <mergeCell ref="E541:F541"/>
    <mergeCell ref="G541:H541"/>
    <mergeCell ref="E542:F542"/>
    <mergeCell ref="G542:H542"/>
    <mergeCell ref="E527:N527"/>
    <mergeCell ref="E528:N528"/>
    <mergeCell ref="E529:N529"/>
    <mergeCell ref="E530:N530"/>
    <mergeCell ref="F531:N531"/>
    <mergeCell ref="F532:N532"/>
    <mergeCell ref="F533:N533"/>
    <mergeCell ref="D534:N534"/>
    <mergeCell ref="E537:G537"/>
    <mergeCell ref="I520:I521"/>
    <mergeCell ref="J520:J521"/>
    <mergeCell ref="K520:K521"/>
    <mergeCell ref="L520:L521"/>
    <mergeCell ref="M520:M521"/>
    <mergeCell ref="N520:N521"/>
    <mergeCell ref="E522:G522"/>
    <mergeCell ref="E523:G523"/>
    <mergeCell ref="E526:N526"/>
    <mergeCell ref="E511:N511"/>
    <mergeCell ref="D512:N512"/>
    <mergeCell ref="D514:D515"/>
    <mergeCell ref="E514:F515"/>
    <mergeCell ref="G514:G515"/>
    <mergeCell ref="H514:H515"/>
    <mergeCell ref="E516:F516"/>
    <mergeCell ref="D517:N517"/>
    <mergeCell ref="E519:N519"/>
    <mergeCell ref="E497:H497"/>
    <mergeCell ref="E498:H498"/>
    <mergeCell ref="E499:H499"/>
    <mergeCell ref="E501:N501"/>
    <mergeCell ref="E502:N502"/>
    <mergeCell ref="D506:H506"/>
    <mergeCell ref="I506:N506"/>
    <mergeCell ref="E507:N507"/>
    <mergeCell ref="E510:N510"/>
    <mergeCell ref="E492:F492"/>
    <mergeCell ref="G492:H492"/>
    <mergeCell ref="E493:F493"/>
    <mergeCell ref="G493:H493"/>
    <mergeCell ref="E494:F494"/>
    <mergeCell ref="G494:H494"/>
    <mergeCell ref="E495:F495"/>
    <mergeCell ref="G495:H495"/>
    <mergeCell ref="E496:F496"/>
    <mergeCell ref="G496:H496"/>
    <mergeCell ref="E487:F487"/>
    <mergeCell ref="G487:H487"/>
    <mergeCell ref="E488:F488"/>
    <mergeCell ref="G488:H488"/>
    <mergeCell ref="E489:F489"/>
    <mergeCell ref="G489:H489"/>
    <mergeCell ref="E490:F490"/>
    <mergeCell ref="G490:H490"/>
    <mergeCell ref="E491:F491"/>
    <mergeCell ref="G491:H491"/>
    <mergeCell ref="F478:N478"/>
    <mergeCell ref="D479:N479"/>
    <mergeCell ref="E482:G482"/>
    <mergeCell ref="D483:N483"/>
    <mergeCell ref="E484:F484"/>
    <mergeCell ref="G484:H484"/>
    <mergeCell ref="E485:F485"/>
    <mergeCell ref="G485:H485"/>
    <mergeCell ref="E486:F486"/>
    <mergeCell ref="G486:H486"/>
    <mergeCell ref="E467:G467"/>
    <mergeCell ref="E468:G468"/>
    <mergeCell ref="E471:N471"/>
    <mergeCell ref="E472:N472"/>
    <mergeCell ref="E473:N473"/>
    <mergeCell ref="E474:N474"/>
    <mergeCell ref="E475:N475"/>
    <mergeCell ref="F476:N476"/>
    <mergeCell ref="F477:N477"/>
    <mergeCell ref="D457:N457"/>
    <mergeCell ref="D459:D460"/>
    <mergeCell ref="E459:F460"/>
    <mergeCell ref="G459:G460"/>
    <mergeCell ref="H459:H460"/>
    <mergeCell ref="E461:F461"/>
    <mergeCell ref="D462:N462"/>
    <mergeCell ref="E464:N464"/>
    <mergeCell ref="I465:I466"/>
    <mergeCell ref="J465:J466"/>
    <mergeCell ref="K465:K466"/>
    <mergeCell ref="L465:L466"/>
    <mergeCell ref="M465:M466"/>
    <mergeCell ref="N465:N466"/>
    <mergeCell ref="E443:H443"/>
    <mergeCell ref="E444:H444"/>
    <mergeCell ref="E446:N446"/>
    <mergeCell ref="E447:N447"/>
    <mergeCell ref="D451:H451"/>
    <mergeCell ref="I451:N451"/>
    <mergeCell ref="E452:N452"/>
    <mergeCell ref="E455:N455"/>
    <mergeCell ref="E456:N456"/>
    <mergeCell ref="E438:F438"/>
    <mergeCell ref="G438:H438"/>
    <mergeCell ref="E439:F439"/>
    <mergeCell ref="G439:H439"/>
    <mergeCell ref="E440:F440"/>
    <mergeCell ref="G440:H440"/>
    <mergeCell ref="E441:F441"/>
    <mergeCell ref="G441:H441"/>
    <mergeCell ref="E442:H442"/>
    <mergeCell ref="E433:F433"/>
    <mergeCell ref="G433:H433"/>
    <mergeCell ref="E434:F434"/>
    <mergeCell ref="G434:H434"/>
    <mergeCell ref="E435:F435"/>
    <mergeCell ref="G435:H435"/>
    <mergeCell ref="E436:F436"/>
    <mergeCell ref="G436:H436"/>
    <mergeCell ref="E437:F437"/>
    <mergeCell ref="G437:H437"/>
    <mergeCell ref="D428:N428"/>
    <mergeCell ref="E429:F429"/>
    <mergeCell ref="G429:H429"/>
    <mergeCell ref="E430:F430"/>
    <mergeCell ref="G430:H430"/>
    <mergeCell ref="E431:F431"/>
    <mergeCell ref="G431:H431"/>
    <mergeCell ref="E432:F432"/>
    <mergeCell ref="G432:H432"/>
    <mergeCell ref="E417:N417"/>
    <mergeCell ref="E418:N418"/>
    <mergeCell ref="E419:N419"/>
    <mergeCell ref="E420:N420"/>
    <mergeCell ref="F421:N421"/>
    <mergeCell ref="F422:N422"/>
    <mergeCell ref="F423:N423"/>
    <mergeCell ref="D424:N424"/>
    <mergeCell ref="E427:G427"/>
    <mergeCell ref="I410:I411"/>
    <mergeCell ref="J410:J411"/>
    <mergeCell ref="K410:K411"/>
    <mergeCell ref="L410:L411"/>
    <mergeCell ref="M410:M411"/>
    <mergeCell ref="N410:N411"/>
    <mergeCell ref="E412:G412"/>
    <mergeCell ref="E413:G413"/>
    <mergeCell ref="E416:N416"/>
    <mergeCell ref="E401:N401"/>
    <mergeCell ref="D402:N402"/>
    <mergeCell ref="D404:D405"/>
    <mergeCell ref="E404:F405"/>
    <mergeCell ref="G404:G405"/>
    <mergeCell ref="H404:H405"/>
    <mergeCell ref="E406:F406"/>
    <mergeCell ref="D407:N407"/>
    <mergeCell ref="E409:N409"/>
    <mergeCell ref="E387:H387"/>
    <mergeCell ref="E388:H388"/>
    <mergeCell ref="E389:H389"/>
    <mergeCell ref="E391:N391"/>
    <mergeCell ref="E392:N392"/>
    <mergeCell ref="D396:H396"/>
    <mergeCell ref="I396:N396"/>
    <mergeCell ref="E397:N397"/>
    <mergeCell ref="E400:N400"/>
    <mergeCell ref="E382:F382"/>
    <mergeCell ref="G382:H382"/>
    <mergeCell ref="E383:F383"/>
    <mergeCell ref="G383:H383"/>
    <mergeCell ref="E384:F384"/>
    <mergeCell ref="G384:H384"/>
    <mergeCell ref="E385:F385"/>
    <mergeCell ref="G385:H385"/>
    <mergeCell ref="E386:F386"/>
    <mergeCell ref="G386:H386"/>
    <mergeCell ref="E377:F377"/>
    <mergeCell ref="G377:H377"/>
    <mergeCell ref="E378:F378"/>
    <mergeCell ref="G378:H378"/>
    <mergeCell ref="E379:F379"/>
    <mergeCell ref="G379:H379"/>
    <mergeCell ref="E380:F380"/>
    <mergeCell ref="G380:H380"/>
    <mergeCell ref="E381:F381"/>
    <mergeCell ref="G381:H381"/>
    <mergeCell ref="F368:N368"/>
    <mergeCell ref="D369:N369"/>
    <mergeCell ref="E372:G372"/>
    <mergeCell ref="D373:N373"/>
    <mergeCell ref="E374:F374"/>
    <mergeCell ref="G374:H374"/>
    <mergeCell ref="E375:F375"/>
    <mergeCell ref="G375:H375"/>
    <mergeCell ref="E376:F376"/>
    <mergeCell ref="G376:H376"/>
    <mergeCell ref="E357:G357"/>
    <mergeCell ref="E358:G358"/>
    <mergeCell ref="E361:N361"/>
    <mergeCell ref="E362:N362"/>
    <mergeCell ref="E363:N363"/>
    <mergeCell ref="E364:N364"/>
    <mergeCell ref="E365:N365"/>
    <mergeCell ref="F366:N366"/>
    <mergeCell ref="F367:N367"/>
    <mergeCell ref="D347:N347"/>
    <mergeCell ref="D349:D350"/>
    <mergeCell ref="E349:F350"/>
    <mergeCell ref="G349:G350"/>
    <mergeCell ref="H349:H350"/>
    <mergeCell ref="E351:F351"/>
    <mergeCell ref="D352:N352"/>
    <mergeCell ref="E354:N354"/>
    <mergeCell ref="I355:I356"/>
    <mergeCell ref="J355:J356"/>
    <mergeCell ref="K355:K356"/>
    <mergeCell ref="L355:L356"/>
    <mergeCell ref="M355:M356"/>
    <mergeCell ref="N355:N356"/>
    <mergeCell ref="E333:H333"/>
    <mergeCell ref="E334:H334"/>
    <mergeCell ref="E336:N336"/>
    <mergeCell ref="E337:N337"/>
    <mergeCell ref="D341:H341"/>
    <mergeCell ref="I341:N341"/>
    <mergeCell ref="E342:N342"/>
    <mergeCell ref="E345:N345"/>
    <mergeCell ref="E346:N346"/>
    <mergeCell ref="E328:F328"/>
    <mergeCell ref="G328:H328"/>
    <mergeCell ref="E329:F329"/>
    <mergeCell ref="G329:H329"/>
    <mergeCell ref="E330:F330"/>
    <mergeCell ref="G330:H330"/>
    <mergeCell ref="E331:F331"/>
    <mergeCell ref="G331:H331"/>
    <mergeCell ref="E332:H332"/>
    <mergeCell ref="E323:F323"/>
    <mergeCell ref="G323:H323"/>
    <mergeCell ref="E324:F324"/>
    <mergeCell ref="G324:H324"/>
    <mergeCell ref="E325:F325"/>
    <mergeCell ref="G325:H325"/>
    <mergeCell ref="E326:F326"/>
    <mergeCell ref="G326:H326"/>
    <mergeCell ref="E327:F327"/>
    <mergeCell ref="G327:H327"/>
    <mergeCell ref="D318:N318"/>
    <mergeCell ref="E319:F319"/>
    <mergeCell ref="G319:H319"/>
    <mergeCell ref="E320:F320"/>
    <mergeCell ref="G320:H320"/>
    <mergeCell ref="E321:F321"/>
    <mergeCell ref="G321:H321"/>
    <mergeCell ref="E322:F322"/>
    <mergeCell ref="G322:H322"/>
    <mergeCell ref="E307:N307"/>
    <mergeCell ref="E308:N308"/>
    <mergeCell ref="E309:N309"/>
    <mergeCell ref="E310:N310"/>
    <mergeCell ref="F311:N311"/>
    <mergeCell ref="F312:N312"/>
    <mergeCell ref="F313:N313"/>
    <mergeCell ref="D314:N314"/>
    <mergeCell ref="E317:G317"/>
    <mergeCell ref="I300:I301"/>
    <mergeCell ref="J300:J301"/>
    <mergeCell ref="K300:K301"/>
    <mergeCell ref="L300:L301"/>
    <mergeCell ref="M300:M301"/>
    <mergeCell ref="N300:N301"/>
    <mergeCell ref="E302:G302"/>
    <mergeCell ref="E303:G303"/>
    <mergeCell ref="E306:N306"/>
    <mergeCell ref="E291:N291"/>
    <mergeCell ref="D292:N292"/>
    <mergeCell ref="D294:D295"/>
    <mergeCell ref="E294:F295"/>
    <mergeCell ref="G294:G295"/>
    <mergeCell ref="H294:H295"/>
    <mergeCell ref="E296:F296"/>
    <mergeCell ref="D297:N297"/>
    <mergeCell ref="E299:N299"/>
    <mergeCell ref="E277:H277"/>
    <mergeCell ref="E278:H278"/>
    <mergeCell ref="E279:H279"/>
    <mergeCell ref="E281:N281"/>
    <mergeCell ref="E282:N282"/>
    <mergeCell ref="D286:H286"/>
    <mergeCell ref="I286:N286"/>
    <mergeCell ref="E287:N287"/>
    <mergeCell ref="E290:N290"/>
    <mergeCell ref="E272:F272"/>
    <mergeCell ref="G272:H272"/>
    <mergeCell ref="E273:F273"/>
    <mergeCell ref="G273:H273"/>
    <mergeCell ref="E274:F274"/>
    <mergeCell ref="G274:H274"/>
    <mergeCell ref="E275:F275"/>
    <mergeCell ref="G275:H275"/>
    <mergeCell ref="E276:F276"/>
    <mergeCell ref="G276:H276"/>
    <mergeCell ref="E267:F267"/>
    <mergeCell ref="G267:H267"/>
    <mergeCell ref="E268:F268"/>
    <mergeCell ref="G268:H268"/>
    <mergeCell ref="E269:F269"/>
    <mergeCell ref="G269:H269"/>
    <mergeCell ref="E270:F270"/>
    <mergeCell ref="G270:H270"/>
    <mergeCell ref="E271:F271"/>
    <mergeCell ref="G271:H271"/>
    <mergeCell ref="F258:N258"/>
    <mergeCell ref="D259:N259"/>
    <mergeCell ref="E262:G262"/>
    <mergeCell ref="D263:N263"/>
    <mergeCell ref="E264:F264"/>
    <mergeCell ref="G264:H264"/>
    <mergeCell ref="E265:F265"/>
    <mergeCell ref="G265:H265"/>
    <mergeCell ref="E266:F266"/>
    <mergeCell ref="G266:H266"/>
    <mergeCell ref="E247:G247"/>
    <mergeCell ref="E248:G248"/>
    <mergeCell ref="E251:N251"/>
    <mergeCell ref="E252:N252"/>
    <mergeCell ref="E253:N253"/>
    <mergeCell ref="E254:N254"/>
    <mergeCell ref="E255:N255"/>
    <mergeCell ref="F256:N256"/>
    <mergeCell ref="F257:N257"/>
    <mergeCell ref="D237:N237"/>
    <mergeCell ref="D239:D240"/>
    <mergeCell ref="E239:F240"/>
    <mergeCell ref="G239:G240"/>
    <mergeCell ref="H239:H240"/>
    <mergeCell ref="E241:F241"/>
    <mergeCell ref="D242:N242"/>
    <mergeCell ref="E244:N244"/>
    <mergeCell ref="I245:I246"/>
    <mergeCell ref="J245:J246"/>
    <mergeCell ref="K245:K246"/>
    <mergeCell ref="L245:L246"/>
    <mergeCell ref="M245:M246"/>
    <mergeCell ref="N245:N246"/>
    <mergeCell ref="E223:H223"/>
    <mergeCell ref="E224:H224"/>
    <mergeCell ref="E226:N226"/>
    <mergeCell ref="E227:N227"/>
    <mergeCell ref="D231:H231"/>
    <mergeCell ref="I231:N231"/>
    <mergeCell ref="E232:N232"/>
    <mergeCell ref="E235:N235"/>
    <mergeCell ref="E236:N236"/>
    <mergeCell ref="E218:F218"/>
    <mergeCell ref="G218:H218"/>
    <mergeCell ref="E219:F219"/>
    <mergeCell ref="G219:H219"/>
    <mergeCell ref="E220:F220"/>
    <mergeCell ref="G220:H220"/>
    <mergeCell ref="E221:F221"/>
    <mergeCell ref="G221:H221"/>
    <mergeCell ref="E222:H222"/>
    <mergeCell ref="E213:F213"/>
    <mergeCell ref="G213:H213"/>
    <mergeCell ref="E214:F214"/>
    <mergeCell ref="G214:H214"/>
    <mergeCell ref="E215:F215"/>
    <mergeCell ref="G215:H215"/>
    <mergeCell ref="E216:F216"/>
    <mergeCell ref="G216:H216"/>
    <mergeCell ref="E217:F217"/>
    <mergeCell ref="G217:H217"/>
    <mergeCell ref="D208:N208"/>
    <mergeCell ref="E209:F209"/>
    <mergeCell ref="G209:H209"/>
    <mergeCell ref="E210:F210"/>
    <mergeCell ref="G210:H210"/>
    <mergeCell ref="E211:F211"/>
    <mergeCell ref="G211:H211"/>
    <mergeCell ref="E212:F212"/>
    <mergeCell ref="G212:H212"/>
    <mergeCell ref="E197:N197"/>
    <mergeCell ref="E198:N198"/>
    <mergeCell ref="E199:N199"/>
    <mergeCell ref="E200:N200"/>
    <mergeCell ref="F201:N201"/>
    <mergeCell ref="F202:N202"/>
    <mergeCell ref="F203:N203"/>
    <mergeCell ref="D204:N204"/>
    <mergeCell ref="E207:G207"/>
    <mergeCell ref="I190:I191"/>
    <mergeCell ref="J190:J191"/>
    <mergeCell ref="K190:K191"/>
    <mergeCell ref="L190:L191"/>
    <mergeCell ref="M190:M191"/>
    <mergeCell ref="N190:N191"/>
    <mergeCell ref="E192:G192"/>
    <mergeCell ref="E193:G193"/>
    <mergeCell ref="E196:N196"/>
    <mergeCell ref="E181:N181"/>
    <mergeCell ref="D182:N182"/>
    <mergeCell ref="D184:D185"/>
    <mergeCell ref="E184:F185"/>
    <mergeCell ref="G184:G185"/>
    <mergeCell ref="H184:H185"/>
    <mergeCell ref="E186:F186"/>
    <mergeCell ref="D187:N187"/>
    <mergeCell ref="E189:N189"/>
    <mergeCell ref="E167:H167"/>
    <mergeCell ref="E168:H168"/>
    <mergeCell ref="E169:H169"/>
    <mergeCell ref="E171:N171"/>
    <mergeCell ref="E172:N172"/>
    <mergeCell ref="D176:H176"/>
    <mergeCell ref="I176:N176"/>
    <mergeCell ref="E177:N177"/>
    <mergeCell ref="E180:N180"/>
    <mergeCell ref="E162:F162"/>
    <mergeCell ref="G162:H162"/>
    <mergeCell ref="E163:F163"/>
    <mergeCell ref="G163:H163"/>
    <mergeCell ref="E164:F164"/>
    <mergeCell ref="G164:H164"/>
    <mergeCell ref="E165:F165"/>
    <mergeCell ref="G165:H165"/>
    <mergeCell ref="E166:F166"/>
    <mergeCell ref="G166:H166"/>
    <mergeCell ref="E157:F157"/>
    <mergeCell ref="G157:H157"/>
    <mergeCell ref="E158:F158"/>
    <mergeCell ref="G158:H158"/>
    <mergeCell ref="E159:F159"/>
    <mergeCell ref="G159:H159"/>
    <mergeCell ref="E160:F160"/>
    <mergeCell ref="G160:H160"/>
    <mergeCell ref="E161:F161"/>
    <mergeCell ref="G161:H161"/>
    <mergeCell ref="F148:N148"/>
    <mergeCell ref="D149:N149"/>
    <mergeCell ref="E152:G152"/>
    <mergeCell ref="D153:N153"/>
    <mergeCell ref="E154:F154"/>
    <mergeCell ref="G154:H154"/>
    <mergeCell ref="E155:F155"/>
    <mergeCell ref="G155:H155"/>
    <mergeCell ref="E156:F156"/>
    <mergeCell ref="G156:H156"/>
    <mergeCell ref="E137:G137"/>
    <mergeCell ref="E138:G138"/>
    <mergeCell ref="E141:N141"/>
    <mergeCell ref="E142:N142"/>
    <mergeCell ref="E143:N143"/>
    <mergeCell ref="E144:N144"/>
    <mergeCell ref="E145:N145"/>
    <mergeCell ref="F146:N146"/>
    <mergeCell ref="F147:N147"/>
    <mergeCell ref="E131:F131"/>
    <mergeCell ref="D132:N132"/>
    <mergeCell ref="E134:N134"/>
    <mergeCell ref="I135:I136"/>
    <mergeCell ref="J135:J136"/>
    <mergeCell ref="K135:K136"/>
    <mergeCell ref="L135:L136"/>
    <mergeCell ref="M135:M136"/>
    <mergeCell ref="N135:N136"/>
    <mergeCell ref="D121:H121"/>
    <mergeCell ref="I121:N121"/>
    <mergeCell ref="E122:N122"/>
    <mergeCell ref="E125:N125"/>
    <mergeCell ref="E126:N126"/>
    <mergeCell ref="D127:N127"/>
    <mergeCell ref="D129:D130"/>
    <mergeCell ref="E129:F130"/>
    <mergeCell ref="G129:G130"/>
    <mergeCell ref="H129:H130"/>
    <mergeCell ref="E117:N117"/>
    <mergeCell ref="E112:H112"/>
    <mergeCell ref="E113:H113"/>
    <mergeCell ref="E116:N116"/>
    <mergeCell ref="E111:F111"/>
    <mergeCell ref="G111:H111"/>
    <mergeCell ref="E114:H114"/>
    <mergeCell ref="E108:F108"/>
    <mergeCell ref="G108:H108"/>
    <mergeCell ref="E109:F109"/>
    <mergeCell ref="G109:H109"/>
    <mergeCell ref="E110:F110"/>
    <mergeCell ref="G110:H110"/>
    <mergeCell ref="E105:F105"/>
    <mergeCell ref="G105:H105"/>
    <mergeCell ref="E106:F106"/>
    <mergeCell ref="G106:H106"/>
    <mergeCell ref="E107:F107"/>
    <mergeCell ref="G107:H107"/>
    <mergeCell ref="E102:F102"/>
    <mergeCell ref="G102:H102"/>
    <mergeCell ref="E103:F103"/>
    <mergeCell ref="G103:H103"/>
    <mergeCell ref="E104:F104"/>
    <mergeCell ref="G104:H104"/>
    <mergeCell ref="E99:F99"/>
    <mergeCell ref="G99:H99"/>
    <mergeCell ref="E100:F100"/>
    <mergeCell ref="G100:H100"/>
    <mergeCell ref="E101:F101"/>
    <mergeCell ref="G101:H101"/>
    <mergeCell ref="F93:N93"/>
    <mergeCell ref="D94:N94"/>
    <mergeCell ref="E97:G97"/>
    <mergeCell ref="D98:N98"/>
    <mergeCell ref="E88:N88"/>
    <mergeCell ref="E89:N89"/>
    <mergeCell ref="F91:N91"/>
    <mergeCell ref="F92:N92"/>
    <mergeCell ref="E90:N90"/>
    <mergeCell ref="E82:G82"/>
    <mergeCell ref="E86:N86"/>
    <mergeCell ref="E87:N87"/>
    <mergeCell ref="I80:I81"/>
    <mergeCell ref="J80:J81"/>
    <mergeCell ref="K80:K81"/>
    <mergeCell ref="L80:L81"/>
    <mergeCell ref="M80:M81"/>
    <mergeCell ref="N80:N81"/>
    <mergeCell ref="E83:G83"/>
    <mergeCell ref="D74:D75"/>
    <mergeCell ref="E74:F75"/>
    <mergeCell ref="G74:G75"/>
    <mergeCell ref="H74:H75"/>
    <mergeCell ref="E76:F76"/>
    <mergeCell ref="D77:N77"/>
    <mergeCell ref="E79:N79"/>
    <mergeCell ref="E71:N71"/>
    <mergeCell ref="D72:N72"/>
    <mergeCell ref="E70:N70"/>
    <mergeCell ref="D66:H66"/>
    <mergeCell ref="I66:N66"/>
    <mergeCell ref="E67:N67"/>
    <mergeCell ref="E49:F49"/>
    <mergeCell ref="E50:F50"/>
    <mergeCell ref="E45:F45"/>
    <mergeCell ref="E46:F46"/>
    <mergeCell ref="D43:N43"/>
    <mergeCell ref="E44:F44"/>
    <mergeCell ref="G47:H47"/>
    <mergeCell ref="G48:H48"/>
    <mergeCell ref="G49:H49"/>
    <mergeCell ref="G50:H50"/>
    <mergeCell ref="G44:H44"/>
    <mergeCell ref="E47:F47"/>
    <mergeCell ref="E48:F48"/>
    <mergeCell ref="G51:H51"/>
    <mergeCell ref="G45:H45"/>
    <mergeCell ref="G46:H46"/>
    <mergeCell ref="F36:N36"/>
    <mergeCell ref="F37:N37"/>
    <mergeCell ref="F38:N38"/>
    <mergeCell ref="E42:G42"/>
    <mergeCell ref="E27:G27"/>
    <mergeCell ref="E34:N34"/>
    <mergeCell ref="D39:N39"/>
    <mergeCell ref="E32:N32"/>
    <mergeCell ref="E35:N35"/>
    <mergeCell ref="E31:N31"/>
    <mergeCell ref="E28:G28"/>
    <mergeCell ref="E33:N33"/>
    <mergeCell ref="E21:F21"/>
    <mergeCell ref="J25:J26"/>
    <mergeCell ref="K25:K26"/>
    <mergeCell ref="L25:L26"/>
    <mergeCell ref="M25:M26"/>
    <mergeCell ref="N25:N26"/>
    <mergeCell ref="E24:N24"/>
    <mergeCell ref="H19:H20"/>
    <mergeCell ref="G19:G20"/>
    <mergeCell ref="D9:N9"/>
    <mergeCell ref="K3:L3"/>
    <mergeCell ref="M3:N3"/>
    <mergeCell ref="E4:F4"/>
    <mergeCell ref="D7:N7"/>
    <mergeCell ref="E5:F5"/>
    <mergeCell ref="B2:D5"/>
    <mergeCell ref="E3:F3"/>
    <mergeCell ref="D11:H11"/>
    <mergeCell ref="I11:N11"/>
    <mergeCell ref="G2:H2"/>
    <mergeCell ref="G5:H5"/>
    <mergeCell ref="I5:J5"/>
    <mergeCell ref="K5:L5"/>
    <mergeCell ref="M5:N5"/>
    <mergeCell ref="G4:H4"/>
    <mergeCell ref="I4:J4"/>
    <mergeCell ref="K4:L4"/>
    <mergeCell ref="M4:N4"/>
    <mergeCell ref="I2:J2"/>
    <mergeCell ref="K2:L2"/>
    <mergeCell ref="M2:N2"/>
    <mergeCell ref="G3:H3"/>
    <mergeCell ref="I3:J3"/>
    <mergeCell ref="E12:N12"/>
    <mergeCell ref="D22:N22"/>
    <mergeCell ref="E62:N62"/>
    <mergeCell ref="E51:F51"/>
    <mergeCell ref="E52:F52"/>
    <mergeCell ref="E53:F53"/>
    <mergeCell ref="E54:F54"/>
    <mergeCell ref="E55:F55"/>
    <mergeCell ref="E58:H58"/>
    <mergeCell ref="E59:H59"/>
    <mergeCell ref="E56:F56"/>
    <mergeCell ref="E57:H57"/>
    <mergeCell ref="G55:H55"/>
    <mergeCell ref="G56:H56"/>
    <mergeCell ref="E61:N61"/>
    <mergeCell ref="G52:H52"/>
    <mergeCell ref="G53:H53"/>
    <mergeCell ref="G54:H54"/>
    <mergeCell ref="D19:D20"/>
    <mergeCell ref="E19:F20"/>
    <mergeCell ref="E15:N15"/>
    <mergeCell ref="E16:N16"/>
    <mergeCell ref="I25:I26"/>
    <mergeCell ref="D17:N17"/>
  </mergeCells>
  <conditionalFormatting sqref="C11:N63 C66:N118 C121:N173 C176:N228 C231:N283 C286:N338 C341:N393 C396:N448 C451:N503">
    <cfRule type="expression" dxfId="170" priority="57">
      <formula>INDEX($AE:$AE,MATCH(MAX(INDIRECT(ADDRESS(1,3)&amp;":"&amp;ADDRESS(ROW(D11),3))),$C:$C,0))</formula>
    </cfRule>
  </conditionalFormatting>
  <conditionalFormatting sqref="I58:N58">
    <cfRule type="expression" dxfId="169" priority="217">
      <formula>ROUND(I58,2)&lt;&gt;100%</formula>
    </cfRule>
  </conditionalFormatting>
  <conditionalFormatting sqref="I47:N56">
    <cfRule type="expression" dxfId="168" priority="140">
      <formula>Z47</formula>
    </cfRule>
  </conditionalFormatting>
  <conditionalFormatting sqref="G47:G56">
    <cfRule type="expression" dxfId="167" priority="105">
      <formula>$X47</formula>
    </cfRule>
  </conditionalFormatting>
  <conditionalFormatting sqref="I19:N21">
    <cfRule type="expression" dxfId="166" priority="104">
      <formula>Z19</formula>
    </cfRule>
  </conditionalFormatting>
  <conditionalFormatting sqref="I113:N113">
    <cfRule type="expression" dxfId="165" priority="54">
      <formula>ROUND(I113,2)&lt;&gt;100%</formula>
    </cfRule>
  </conditionalFormatting>
  <conditionalFormatting sqref="I102:N111">
    <cfRule type="expression" dxfId="164" priority="53">
      <formula>Z102</formula>
    </cfRule>
  </conditionalFormatting>
  <conditionalFormatting sqref="G102:G111">
    <cfRule type="expression" dxfId="163" priority="52">
      <formula>$X102</formula>
    </cfRule>
  </conditionalFormatting>
  <conditionalFormatting sqref="I74:N76">
    <cfRule type="expression" dxfId="162" priority="51">
      <formula>Z74</formula>
    </cfRule>
  </conditionalFormatting>
  <conditionalFormatting sqref="I168:N168">
    <cfRule type="expression" dxfId="161" priority="47">
      <formula>ROUND(I168,2)&lt;&gt;100%</formula>
    </cfRule>
  </conditionalFormatting>
  <conditionalFormatting sqref="I157:N166">
    <cfRule type="expression" dxfId="160" priority="46">
      <formula>Z157</formula>
    </cfRule>
  </conditionalFormatting>
  <conditionalFormatting sqref="G157:G166">
    <cfRule type="expression" dxfId="159" priority="45">
      <formula>$X157</formula>
    </cfRule>
  </conditionalFormatting>
  <conditionalFormatting sqref="I129:N131">
    <cfRule type="expression" dxfId="158" priority="44">
      <formula>Z129</formula>
    </cfRule>
  </conditionalFormatting>
  <conditionalFormatting sqref="I223:N223">
    <cfRule type="expression" dxfId="157" priority="41">
      <formula>ROUND(I223,2)&lt;&gt;100%</formula>
    </cfRule>
  </conditionalFormatting>
  <conditionalFormatting sqref="I212:N221">
    <cfRule type="expression" dxfId="156" priority="40">
      <formula>Z212</formula>
    </cfRule>
  </conditionalFormatting>
  <conditionalFormatting sqref="G212:G221">
    <cfRule type="expression" dxfId="155" priority="39">
      <formula>$X212</formula>
    </cfRule>
  </conditionalFormatting>
  <conditionalFormatting sqref="I184:N186">
    <cfRule type="expression" dxfId="154" priority="38">
      <formula>Z184</formula>
    </cfRule>
  </conditionalFormatting>
  <conditionalFormatting sqref="I278:N278">
    <cfRule type="expression" dxfId="153" priority="35">
      <formula>ROUND(I278,2)&lt;&gt;100%</formula>
    </cfRule>
  </conditionalFormatting>
  <conditionalFormatting sqref="I267:N276">
    <cfRule type="expression" dxfId="152" priority="34">
      <formula>Z267</formula>
    </cfRule>
  </conditionalFormatting>
  <conditionalFormatting sqref="G267:G276">
    <cfRule type="expression" dxfId="151" priority="33">
      <formula>$X267</formula>
    </cfRule>
  </conditionalFormatting>
  <conditionalFormatting sqref="I239:N241">
    <cfRule type="expression" dxfId="150" priority="32">
      <formula>Z239</formula>
    </cfRule>
  </conditionalFormatting>
  <conditionalFormatting sqref="I333:N333">
    <cfRule type="expression" dxfId="149" priority="29">
      <formula>ROUND(I333,2)&lt;&gt;100%</formula>
    </cfRule>
  </conditionalFormatting>
  <conditionalFormatting sqref="I322:N331">
    <cfRule type="expression" dxfId="148" priority="28">
      <formula>Z322</formula>
    </cfRule>
  </conditionalFormatting>
  <conditionalFormatting sqref="G322:G331">
    <cfRule type="expression" dxfId="147" priority="27">
      <formula>$X322</formula>
    </cfRule>
  </conditionalFormatting>
  <conditionalFormatting sqref="I294:N296">
    <cfRule type="expression" dxfId="146" priority="26">
      <formula>Z294</formula>
    </cfRule>
  </conditionalFormatting>
  <conditionalFormatting sqref="I388:N388">
    <cfRule type="expression" dxfId="145" priority="23">
      <formula>ROUND(I388,2)&lt;&gt;100%</formula>
    </cfRule>
  </conditionalFormatting>
  <conditionalFormatting sqref="I377:N386">
    <cfRule type="expression" dxfId="144" priority="22">
      <formula>Z377</formula>
    </cfRule>
  </conditionalFormatting>
  <conditionalFormatting sqref="G377:G386">
    <cfRule type="expression" dxfId="143" priority="21">
      <formula>$X377</formula>
    </cfRule>
  </conditionalFormatting>
  <conditionalFormatting sqref="I349:N351">
    <cfRule type="expression" dxfId="142" priority="20">
      <formula>Z349</formula>
    </cfRule>
  </conditionalFormatting>
  <conditionalFormatting sqref="I443:N443">
    <cfRule type="expression" dxfId="141" priority="17">
      <formula>ROUND(I443,2)&lt;&gt;100%</formula>
    </cfRule>
  </conditionalFormatting>
  <conditionalFormatting sqref="I432:N441">
    <cfRule type="expression" dxfId="140" priority="16">
      <formula>Z432</formula>
    </cfRule>
  </conditionalFormatting>
  <conditionalFormatting sqref="G432:G441">
    <cfRule type="expression" dxfId="139" priority="15">
      <formula>$X432</formula>
    </cfRule>
  </conditionalFormatting>
  <conditionalFormatting sqref="I404:N406">
    <cfRule type="expression" dxfId="138" priority="14">
      <formula>Z404</formula>
    </cfRule>
  </conditionalFormatting>
  <conditionalFormatting sqref="I498:N498">
    <cfRule type="expression" dxfId="137" priority="11">
      <formula>ROUND(I498,2)&lt;&gt;100%</formula>
    </cfRule>
  </conditionalFormatting>
  <conditionalFormatting sqref="I487:N496">
    <cfRule type="expression" dxfId="136" priority="10">
      <formula>Z487</formula>
    </cfRule>
  </conditionalFormatting>
  <conditionalFormatting sqref="G487:G496">
    <cfRule type="expression" dxfId="135" priority="9">
      <formula>$X487</formula>
    </cfRule>
  </conditionalFormatting>
  <conditionalFormatting sqref="I459:N461">
    <cfRule type="expression" dxfId="134" priority="8">
      <formula>Z459</formula>
    </cfRule>
  </conditionalFormatting>
  <conditionalFormatting sqref="C506:N558">
    <cfRule type="expression" dxfId="133" priority="6">
      <formula>INDEX($AE:$AE,MATCH(MAX(INDIRECT(ADDRESS(1,3)&amp;":"&amp;ADDRESS(ROW(D506),3))),$C:$C,0))</formula>
    </cfRule>
  </conditionalFormatting>
  <conditionalFormatting sqref="I553:N553">
    <cfRule type="expression" dxfId="132" priority="5">
      <formula>ROUND(I553,2)&lt;&gt;100%</formula>
    </cfRule>
  </conditionalFormatting>
  <conditionalFormatting sqref="I542:N551">
    <cfRule type="expression" dxfId="131" priority="4">
      <formula>Z542</formula>
    </cfRule>
  </conditionalFormatting>
  <conditionalFormatting sqref="G542:G551">
    <cfRule type="expression" dxfId="130" priority="3">
      <formula>$X542</formula>
    </cfRule>
  </conditionalFormatting>
  <conditionalFormatting sqref="I514:N516">
    <cfRule type="expression" dxfId="129" priority="2">
      <formula>Z514</formula>
    </cfRule>
  </conditionalFormatting>
  <dataValidations count="4">
    <dataValidation type="list" allowBlank="1" showInputMessage="1" showErrorMessage="1" sqref="E47:E56 E102:E111 E157:E166 E212:E221 E267:E276 E322:E331 E377:E386 E432:E441 E487:E496 E542:E551">
      <formula1>CNTR_ListExistMeasures</formula1>
    </dataValidation>
    <dataValidation type="list" allowBlank="1" showInputMessage="1" sqref="G47:G56 G102:G111 G157:G166 G212:G221 G267:G276 G322:G331 G377:G386 G432:G441 G487:G496 G542:G551">
      <formula1>CNTR_ListExistInvestments</formula1>
    </dataValidation>
    <dataValidation type="decimal" allowBlank="1" showInputMessage="1" showErrorMessage="1" sqref="I47:N56 I102:N111 I157:N166 I212:N221 I267:N276 I322:N331 I377:N386 I432:N441 I487:N496 I542:N551">
      <formula1>0.01</formula1>
      <formula2>1</formula2>
    </dataValidation>
    <dataValidation type="decimal" operator="greaterThanOrEqual" allowBlank="1" showInputMessage="1" showErrorMessage="1" sqref="I19:N19 I21:N21 I74:N74 I76:N76 I129:N129 I131:N131 I184:N184 I186:N186 I239:N239 I241:N241 I294:N294 I296:N296 I349:N349 I351:N351 I404:N404 I406:N406 I459:N459 I461:N461 I514:N514 I516:N516">
      <formula1>0</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extLst>
    <ext xmlns:x14="http://schemas.microsoft.com/office/spreadsheetml/2009/9/main" uri="{78C0D931-6437-407d-A8EE-F0AAD7539E65}">
      <x14:conditionalFormattings>
        <x14:conditionalFormatting xmlns:xm="http://schemas.microsoft.com/office/excel/2006/main">
          <x14:cfRule type="expression" priority="90" id="{D6B96875-328F-4DAE-952A-6B1AF667F7CF}">
            <xm:f>IF(E47="","",COUNTIF(E_MeasuresInvestMilestones!$T$22:$T$31,$E47)=0)</xm:f>
            <x14:dxf>
              <fill>
                <patternFill>
                  <bgColor rgb="FFFF0000"/>
                </patternFill>
              </fill>
            </x14:dxf>
          </x14:cfRule>
          <xm:sqref>D47:D56</xm:sqref>
        </x14:conditionalFormatting>
        <x14:conditionalFormatting xmlns:xm="http://schemas.microsoft.com/office/excel/2006/main">
          <x14:cfRule type="expression" priority="50" id="{6D6B104C-7554-45D3-92C3-64F68786EB39}">
            <xm:f>IF(E102="","",COUNTIF(E_MeasuresInvestMilestones!$T$22:$T$31,$E102)=0)</xm:f>
            <x14:dxf>
              <fill>
                <patternFill>
                  <bgColor rgb="FFFF0000"/>
                </patternFill>
              </fill>
            </x14:dxf>
          </x14:cfRule>
          <xm:sqref>D102:D111</xm:sqref>
        </x14:conditionalFormatting>
        <x14:conditionalFormatting xmlns:xm="http://schemas.microsoft.com/office/excel/2006/main">
          <x14:cfRule type="expression" priority="43" id="{4B6B5C0A-C317-49DC-96E2-28F3DD5E3B23}">
            <xm:f>IF(E157="","",COUNTIF(E_MeasuresInvestMilestones!$T$22:$T$31,$E157)=0)</xm:f>
            <x14:dxf>
              <fill>
                <patternFill>
                  <bgColor rgb="FFFF0000"/>
                </patternFill>
              </fill>
            </x14:dxf>
          </x14:cfRule>
          <xm:sqref>D157:D166</xm:sqref>
        </x14:conditionalFormatting>
        <x14:conditionalFormatting xmlns:xm="http://schemas.microsoft.com/office/excel/2006/main">
          <x14:cfRule type="expression" priority="37" id="{0A8D0253-2AAA-415D-A68C-F563D6288BCA}">
            <xm:f>IF(E212="","",COUNTIF(E_MeasuresInvestMilestones!$T$22:$T$31,$E212)=0)</xm:f>
            <x14:dxf>
              <fill>
                <patternFill>
                  <bgColor rgb="FFFF0000"/>
                </patternFill>
              </fill>
            </x14:dxf>
          </x14:cfRule>
          <xm:sqref>D212:D221</xm:sqref>
        </x14:conditionalFormatting>
        <x14:conditionalFormatting xmlns:xm="http://schemas.microsoft.com/office/excel/2006/main">
          <x14:cfRule type="expression" priority="31" id="{45077280-312B-4EF4-BC1C-7C9F4884349C}">
            <xm:f>IF(E267="","",COUNTIF(E_MeasuresInvestMilestones!$T$22:$T$31,$E267)=0)</xm:f>
            <x14:dxf>
              <fill>
                <patternFill>
                  <bgColor rgb="FFFF0000"/>
                </patternFill>
              </fill>
            </x14:dxf>
          </x14:cfRule>
          <xm:sqref>D267:D276</xm:sqref>
        </x14:conditionalFormatting>
        <x14:conditionalFormatting xmlns:xm="http://schemas.microsoft.com/office/excel/2006/main">
          <x14:cfRule type="expression" priority="25" id="{71D63C39-DA11-43E3-AF7E-355BC02B1375}">
            <xm:f>IF(E322="","",COUNTIF(E_MeasuresInvestMilestones!$T$22:$T$31,$E322)=0)</xm:f>
            <x14:dxf>
              <fill>
                <patternFill>
                  <bgColor rgb="FFFF0000"/>
                </patternFill>
              </fill>
            </x14:dxf>
          </x14:cfRule>
          <xm:sqref>D322:D331</xm:sqref>
        </x14:conditionalFormatting>
        <x14:conditionalFormatting xmlns:xm="http://schemas.microsoft.com/office/excel/2006/main">
          <x14:cfRule type="expression" priority="19" id="{3D9AFF28-50C2-4E6D-81C0-2D5C3358B7A8}">
            <xm:f>IF(E377="","",COUNTIF(E_MeasuresInvestMilestones!$T$22:$T$31,$E377)=0)</xm:f>
            <x14:dxf>
              <fill>
                <patternFill>
                  <bgColor rgb="FFFF0000"/>
                </patternFill>
              </fill>
            </x14:dxf>
          </x14:cfRule>
          <xm:sqref>D377:D386</xm:sqref>
        </x14:conditionalFormatting>
        <x14:conditionalFormatting xmlns:xm="http://schemas.microsoft.com/office/excel/2006/main">
          <x14:cfRule type="expression" priority="13" id="{691D5F53-9DFE-447C-9F71-8EBD15EB8E30}">
            <xm:f>IF(E432="","",COUNTIF(E_MeasuresInvestMilestones!$T$22:$T$31,$E432)=0)</xm:f>
            <x14:dxf>
              <fill>
                <patternFill>
                  <bgColor rgb="FFFF0000"/>
                </patternFill>
              </fill>
            </x14:dxf>
          </x14:cfRule>
          <xm:sqref>D432:D441</xm:sqref>
        </x14:conditionalFormatting>
        <x14:conditionalFormatting xmlns:xm="http://schemas.microsoft.com/office/excel/2006/main">
          <x14:cfRule type="expression" priority="7" id="{7A493F00-7BD2-489F-BC80-67B4C4EE139F}">
            <xm:f>IF(E487="","",COUNTIF(E_MeasuresInvestMilestones!$T$22:$T$31,$E487)=0)</xm:f>
            <x14:dxf>
              <fill>
                <patternFill>
                  <bgColor rgb="FFFF0000"/>
                </patternFill>
              </fill>
            </x14:dxf>
          </x14:cfRule>
          <xm:sqref>D487:D496</xm:sqref>
        </x14:conditionalFormatting>
        <x14:conditionalFormatting xmlns:xm="http://schemas.microsoft.com/office/excel/2006/main">
          <x14:cfRule type="expression" priority="1" id="{8EF667E6-72C6-477E-BFB1-385B7A1E80EF}">
            <xm:f>IF(E542="","",COUNTIF(E_MeasuresInvestMilestones!$T$22:$T$31,$E542)=0)</xm:f>
            <x14:dxf>
              <fill>
                <patternFill>
                  <bgColor rgb="FFFF0000"/>
                </patternFill>
              </fill>
            </x14:dxf>
          </x14:cfRule>
          <xm:sqref>D542:D551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3" tint="0.39997558519241921"/>
  </sheetPr>
  <dimension ref="A1:AF562"/>
  <sheetViews>
    <sheetView zoomScaleNormal="100" workbookViewId="0">
      <pane ySplit="5" topLeftCell="A6" activePane="bottomLeft" state="frozen"/>
      <selection pane="bottomLeft" activeCell="B2" sqref="B2:D5"/>
    </sheetView>
  </sheetViews>
  <sheetFormatPr defaultColWidth="11.42578125" defaultRowHeight="14.25" x14ac:dyDescent="0.2"/>
  <cols>
    <col min="1" max="1" width="5.7109375" style="149" hidden="1" customWidth="1"/>
    <col min="2" max="4" width="5.7109375" style="30" customWidth="1"/>
    <col min="5" max="14" width="12.7109375" style="30" customWidth="1"/>
    <col min="15" max="15" width="5.7109375" style="30" customWidth="1"/>
    <col min="16" max="32" width="11.42578125" style="166" hidden="1" customWidth="1"/>
    <col min="33" max="16384" width="11.42578125" style="343"/>
  </cols>
  <sheetData>
    <row r="1" spans="1:32" ht="15" hidden="1" thickBot="1" x14ac:dyDescent="0.25">
      <c r="A1" s="149" t="s">
        <v>248</v>
      </c>
      <c r="B1" s="16"/>
      <c r="C1" s="16"/>
      <c r="D1" s="16"/>
      <c r="E1" s="16"/>
      <c r="F1" s="16"/>
      <c r="G1" s="16"/>
      <c r="H1" s="16"/>
      <c r="I1" s="16"/>
      <c r="J1" s="16"/>
      <c r="K1" s="16"/>
      <c r="L1" s="16"/>
      <c r="M1" s="16"/>
      <c r="N1" s="16"/>
      <c r="O1" s="16"/>
      <c r="P1" s="166" t="s">
        <v>248</v>
      </c>
      <c r="Q1" s="166" t="s">
        <v>248</v>
      </c>
      <c r="R1" s="166" t="s">
        <v>248</v>
      </c>
      <c r="S1" s="166" t="s">
        <v>248</v>
      </c>
      <c r="T1" s="166" t="s">
        <v>248</v>
      </c>
      <c r="U1" s="166" t="s">
        <v>248</v>
      </c>
      <c r="V1" s="166" t="s">
        <v>248</v>
      </c>
      <c r="W1" s="166" t="s">
        <v>248</v>
      </c>
      <c r="X1" s="166" t="s">
        <v>248</v>
      </c>
      <c r="Y1" s="166" t="s">
        <v>248</v>
      </c>
      <c r="Z1" s="166" t="s">
        <v>248</v>
      </c>
      <c r="AA1" s="166" t="s">
        <v>248</v>
      </c>
      <c r="AB1" s="166" t="s">
        <v>248</v>
      </c>
      <c r="AC1" s="166" t="s">
        <v>248</v>
      </c>
      <c r="AD1" s="166" t="s">
        <v>248</v>
      </c>
      <c r="AE1" s="166" t="s">
        <v>248</v>
      </c>
      <c r="AF1" s="166" t="s">
        <v>248</v>
      </c>
    </row>
    <row r="2" spans="1:32" ht="15" customHeight="1" thickBot="1" x14ac:dyDescent="0.25">
      <c r="A2" s="16"/>
      <c r="B2" s="1251" t="str">
        <f>Translations!$B$295</f>
        <v>Ж. Отстъпки</v>
      </c>
      <c r="C2" s="1252"/>
      <c r="D2" s="1253"/>
      <c r="E2" s="191" t="str">
        <f>Translations!$B$2</f>
        <v>Навигационна зона:</v>
      </c>
      <c r="F2" s="190"/>
      <c r="G2" s="892" t="str">
        <f>Translations!$B$14</f>
        <v>Съдържание</v>
      </c>
      <c r="H2" s="889"/>
      <c r="I2" s="907" t="str">
        <f ca="1">HYPERLINK("#"&amp;INDEX(a_Contents!$P$4:$P$53,MATCH(INDEX(a_Contents!$T$4:$T$53,MATCH($S$2,a_Contents!$Q$4:$Q$53,0))-1,a_Contents!$T$4:$T$53,0)),EUconst_PreviousSheet)</f>
        <v>Предишен лист</v>
      </c>
      <c r="J2" s="908"/>
      <c r="K2" s="907" t="str">
        <f ca="1">HYPERLINK("#"&amp;INDEX(a_Contents!$P$4:$P$53,MATCH(INDEX(a_Contents!$T$4:$T$53,MATCH($S$2,a_Contents!$Q$4:$Q$53,0))+1,a_Contents!$T$4:$T$53,0)),EUconst_NextSheet)</f>
        <v>Следващ лист</v>
      </c>
      <c r="L2" s="908"/>
      <c r="M2" s="909" t="str">
        <f ca="1">HYPERLINK("#"&amp;a_Contents!$P$39,INDIRECT(a_Contents!$P$39))</f>
        <v>РЕЗЮМЕ</v>
      </c>
      <c r="N2" s="909"/>
      <c r="O2" s="17"/>
      <c r="P2" s="169" t="s">
        <v>250</v>
      </c>
      <c r="Q2" s="394" t="str">
        <f>ADDRESS(ROW($B$7),COLUMN($B$7)) &amp; ":" &amp; ADDRESS(MATCH("PRINT",$O:$O,0),COLUMN($O$7))</f>
        <v>$B$7:$O$562</v>
      </c>
      <c r="R2" s="169" t="s">
        <v>612</v>
      </c>
      <c r="S2" s="395" t="str">
        <f ca="1">IF(ISERROR(CELL("filename",T2)),"G_FallBackBM",MID(CELL("filename",T2),FIND("]",CELL("filename",T2))+1,1024))</f>
        <v>G_FallBackBM</v>
      </c>
    </row>
    <row r="3" spans="1:32" ht="13.5" customHeight="1" thickBot="1" x14ac:dyDescent="0.25">
      <c r="A3" s="16"/>
      <c r="B3" s="1254"/>
      <c r="C3" s="1255"/>
      <c r="D3" s="1256"/>
      <c r="E3" s="892"/>
      <c r="F3" s="889"/>
      <c r="G3" s="966" t="str">
        <f>IF(AND(CNTR_ExistSubInstEntries,INDEX(CNTR_FallBackSubInstRelevant,P3)=FALSE),"",HYPERLINK("#"&amp;ADDRESS(ROW($A$1)+MATCH(P3,$A:$A,0)-1,3),INDEX($P:$P,MATCH(P3,$A:$A,0))))</f>
        <v>Подинсталация на топлинен еталон, CL, не-CBAM</v>
      </c>
      <c r="H3" s="966"/>
      <c r="I3" s="966" t="str">
        <f>IF(AND(CNTR_ExistSubInstEntries,INDEX(CNTR_FallBackSubInstRelevant,R3)=FALSE),"",HYPERLINK("#"&amp;ADDRESS(ROW($A$1)+MATCH(R3,$A:$A,0)-1,3),INDEX($P:$P,MATCH(R3,$A:$A,0))))</f>
        <v>Подинсталация на топлинния еталон, не-CL, не-CBAM</v>
      </c>
      <c r="J3" s="966"/>
      <c r="K3" s="966" t="str">
        <f>IF(AND(CNTR_ExistSubInstEntries,INDEX(CNTR_FallBackSubInstRelevant,T3)=FALSE),"",HYPERLINK("#"&amp;ADDRESS(ROW($A$1)+MATCH(T3,$A:$A,0)-1,3),INDEX($P:$P,MATCH(T3,$A:$A,0))))</f>
        <v>Подинсталация на топлинен еталон, CBAM</v>
      </c>
      <c r="L3" s="966"/>
      <c r="M3" s="967" t="str">
        <f>IF(AND(CNTR_ExistSubInstEntries,INDEX(CNTR_FallBackSubInstRelevant,V3)=FALSE),"",HYPERLINK("#"&amp;ADDRESS(ROW($A$1)+MATCH(V3,$A:$A,0)-1,3),INDEX($P:$P,MATCH(V3,$A:$A,0))))</f>
        <v>Подинсталация за централно отопление</v>
      </c>
      <c r="N3" s="967"/>
      <c r="O3" s="17"/>
      <c r="P3" s="289">
        <v>1</v>
      </c>
      <c r="Q3" s="290"/>
      <c r="R3" s="290">
        <v>2</v>
      </c>
      <c r="S3" s="290"/>
      <c r="T3" s="290">
        <v>3</v>
      </c>
      <c r="U3" s="290"/>
      <c r="V3" s="291">
        <v>4</v>
      </c>
    </row>
    <row r="4" spans="1:32" ht="13.5" customHeight="1" thickBot="1" x14ac:dyDescent="0.25">
      <c r="A4" s="16"/>
      <c r="B4" s="1254"/>
      <c r="C4" s="1255"/>
      <c r="D4" s="1256"/>
      <c r="E4" s="892"/>
      <c r="F4" s="889"/>
      <c r="G4" s="972" t="str">
        <f>IF(AND(CNTR_ExistSubInstEntries,INDEX(CNTR_FallBackSubInstRelevant,P4)=FALSE),"",HYPERLINK("#"&amp;ADDRESS(ROW($A$1)+MATCH(P4,$A:$A,0)-1,3),INDEX($P:$P,MATCH(P4,$A:$A,0))))</f>
        <v>Подинсталация на еталон за гориво, CL, не-CBAM</v>
      </c>
      <c r="H4" s="971"/>
      <c r="I4" s="971" t="str">
        <f>IF(AND(CNTR_ExistSubInstEntries,INDEX(CNTR_FallBackSubInstRelevant,R4)=FALSE),"",HYPERLINK("#"&amp;ADDRESS(ROW($A$1)+MATCH(R4,$A:$A,0)-1,3),INDEX($P:$P,MATCH(R4,$A:$A,0))))</f>
        <v>Подинсталация на бенчмарка за гориво, не-CL, не-CBAM</v>
      </c>
      <c r="J4" s="971"/>
      <c r="K4" s="971" t="str">
        <f>IF(AND(CNTR_ExistSubInstEntries,INDEX(CNTR_FallBackSubInstRelevant,T4)=FALSE),"",HYPERLINK("#"&amp;ADDRESS(ROW($A$1)+MATCH(T4,$A:$A,0)-1,3),INDEX($P:$P,MATCH(T4,$A:$A,0))))</f>
        <v>Подинсталация на еталон за гориво, CBAM</v>
      </c>
      <c r="L4" s="971"/>
      <c r="M4" s="970" t="str">
        <f>IF(AND(CNTR_ExistSubInstEntries,INDEX(CNTR_FallBackSubInstRelevant,V4)=FALSE),"",HYPERLINK("#"&amp;ADDRESS(ROW($A$1)+MATCH(V4,$A:$A,0)-1,3),INDEX($P:$P,MATCH(V4,$A:$A,0))))</f>
        <v>Подинсталация на технологични емисии, CL, не-CBAM</v>
      </c>
      <c r="N4" s="971"/>
      <c r="O4" s="17"/>
      <c r="P4" s="292">
        <v>5</v>
      </c>
      <c r="Q4" s="293"/>
      <c r="R4" s="293">
        <v>6</v>
      </c>
      <c r="S4" s="397"/>
      <c r="T4" s="397">
        <v>7</v>
      </c>
      <c r="U4" s="397"/>
      <c r="V4" s="398">
        <v>8</v>
      </c>
    </row>
    <row r="5" spans="1:32" ht="12.75" customHeight="1" thickBot="1" x14ac:dyDescent="0.25">
      <c r="A5" s="16"/>
      <c r="B5" s="1257"/>
      <c r="C5" s="1258"/>
      <c r="D5" s="1259"/>
      <c r="E5" s="1249"/>
      <c r="F5" s="1250"/>
      <c r="G5" s="970" t="str">
        <f>IF(AND(CNTR_ExistSubInstEntries,INDEX(CNTR_FallBackSubInstRelevant,P5)=FALSE),"",HYPERLINK("#"&amp;ADDRESS(ROW($A$1)+MATCH(P5,$A:$A,0)-1,3),INDEX($P:$P,MATCH(P5,$A:$A,0))))</f>
        <v>Подинсталация на технологични емисии, не-CL, не-CBAM</v>
      </c>
      <c r="H5" s="971"/>
      <c r="I5" s="970" t="str">
        <f>IF(AND(CNTR_ExistSubInstEntries,INDEX(CNTR_FallBackSubInstRelevant,R5)=FALSE),"",HYPERLINK("#"&amp;ADDRESS(ROW($A$1)+MATCH(R5,$A:$A,0)-1,3),INDEX($P:$P,MATCH(R5,$A:$A,0))))</f>
        <v>Подинсталация за технологични емисии, CBAM</v>
      </c>
      <c r="J5" s="971"/>
      <c r="K5" s="970"/>
      <c r="L5" s="971"/>
      <c r="M5" s="970"/>
      <c r="N5" s="971"/>
      <c r="O5" s="17"/>
      <c r="P5" s="396">
        <v>9</v>
      </c>
      <c r="Q5" s="397"/>
      <c r="R5" s="398">
        <v>10</v>
      </c>
      <c r="S5" s="293"/>
      <c r="T5" s="293"/>
      <c r="U5" s="293"/>
      <c r="V5" s="293"/>
    </row>
    <row r="6" spans="1:32" ht="12.75" customHeight="1" x14ac:dyDescent="0.2">
      <c r="A6" s="16"/>
      <c r="O6" s="17"/>
    </row>
    <row r="7" spans="1:32" ht="18" customHeight="1" x14ac:dyDescent="0.2">
      <c r="A7" s="301" t="s">
        <v>636</v>
      </c>
      <c r="C7" s="2" t="s">
        <v>862</v>
      </c>
      <c r="D7" s="983" t="str">
        <f>Translations!$B$296</f>
        <v>Цели и въздействия Отстъпления</v>
      </c>
      <c r="E7" s="983"/>
      <c r="F7" s="983"/>
      <c r="G7" s="983"/>
      <c r="H7" s="983"/>
      <c r="I7" s="983"/>
      <c r="J7" s="983"/>
      <c r="K7" s="983"/>
      <c r="L7" s="983"/>
      <c r="M7" s="983"/>
      <c r="N7" s="983"/>
    </row>
    <row r="8" spans="1:32" ht="12.75" customHeight="1" x14ac:dyDescent="0.2"/>
    <row r="9" spans="1:32" ht="16.5" customHeight="1" x14ac:dyDescent="0.2">
      <c r="C9" s="163" t="s">
        <v>113</v>
      </c>
      <c r="D9" s="1248" t="str">
        <f>Translations!$B$519</f>
        <v>Отклонения при количествената оценка на въздействието</v>
      </c>
      <c r="E9" s="1248"/>
      <c r="F9" s="1248"/>
      <c r="G9" s="1248"/>
      <c r="H9" s="1248"/>
      <c r="I9" s="1248"/>
      <c r="J9" s="1248"/>
      <c r="K9" s="1248"/>
      <c r="L9" s="1248"/>
      <c r="M9" s="1248"/>
      <c r="N9" s="1248"/>
    </row>
    <row r="10" spans="1:32" s="644" customFormat="1" ht="15" thickBot="1" x14ac:dyDescent="0.25">
      <c r="A10" s="19"/>
      <c r="B10" s="30"/>
      <c r="C10" s="156"/>
      <c r="D10" s="156"/>
      <c r="E10" s="156"/>
      <c r="F10" s="156"/>
      <c r="G10" s="156"/>
      <c r="H10" s="156"/>
      <c r="I10" s="156"/>
      <c r="J10" s="156"/>
      <c r="K10" s="156"/>
      <c r="L10" s="156"/>
      <c r="M10" s="156"/>
      <c r="N10" s="156"/>
      <c r="O10" s="30"/>
      <c r="P10" s="166"/>
      <c r="Q10" s="166"/>
      <c r="R10" s="166"/>
      <c r="S10" s="166"/>
      <c r="T10" s="166"/>
      <c r="U10" s="166"/>
      <c r="V10" s="166"/>
      <c r="W10" s="166"/>
      <c r="X10" s="16"/>
      <c r="Y10" s="16"/>
      <c r="Z10" s="16"/>
      <c r="AA10" s="16"/>
      <c r="AB10" s="16"/>
      <c r="AC10" s="16"/>
      <c r="AD10" s="16"/>
      <c r="AE10" s="16"/>
      <c r="AF10" s="16"/>
    </row>
    <row r="11" spans="1:32" s="370" customFormat="1" ht="18" customHeight="1" thickBot="1" x14ac:dyDescent="0.25">
      <c r="A11" s="399">
        <f>C11</f>
        <v>1</v>
      </c>
      <c r="B11" s="120"/>
      <c r="C11" s="421">
        <v>1</v>
      </c>
      <c r="D11" s="1260" t="str">
        <f>Translations!$B$297</f>
        <v>"Fall-back" подинсталация:</v>
      </c>
      <c r="E11" s="1261"/>
      <c r="F11" s="1261"/>
      <c r="G11" s="1261"/>
      <c r="H11" s="1262"/>
      <c r="I11" s="1293" t="str">
        <f>INDEX(EUconst_FallBackListNames,$C11)</f>
        <v>Подинсталация на топлинен еталон, CL, не-CBAM</v>
      </c>
      <c r="J11" s="1294"/>
      <c r="K11" s="1294"/>
      <c r="L11" s="1295"/>
      <c r="M11" s="1291" t="str">
        <f>IF(ISBLANK(INDEX(CNTR_FallBackSubInstRelevant,C11)),"",IF(INDEX(CNTR_FallBackSubInstRelevant,C11),EUConst_Relevant,EUConst_NotRelevant))</f>
        <v/>
      </c>
      <c r="N11" s="1292"/>
      <c r="O11" s="120"/>
      <c r="P11" s="287" t="str">
        <f>I11</f>
        <v>Подинсталация на топлинен еталон, CL, не-CBAM</v>
      </c>
      <c r="Q11" s="166"/>
      <c r="R11" s="166"/>
      <c r="S11" s="166"/>
      <c r="T11" s="166"/>
      <c r="U11" s="166"/>
      <c r="V11" s="166"/>
      <c r="W11" s="166"/>
      <c r="X11" s="287" t="str">
        <f>EUconst_StartRow&amp;I11</f>
        <v>Start_Подинсталация на топлинен еталон, CL, не-CBAM</v>
      </c>
      <c r="Y11" s="409" t="str">
        <f>IF($I11="","",INDEX(C_InstallationDescription!$V:$V,MATCH($X11,C_InstallationDescription!$P:$P,0)))</f>
        <v/>
      </c>
      <c r="Z11" s="409" t="str">
        <f>IF(OR($M11=EUConst_NotRelevant,$M11=""),"",IF(Y11=INDEX(EUconst_SubinstallationStart,1),1,IF(Y11=INDEX(EUconst_SubinstallationStart,2),2,MATCH(Y11,EUconst_Periods,0))))</f>
        <v/>
      </c>
      <c r="AA11" s="287" t="str">
        <f>EUconst_CessationRow&amp;I11</f>
        <v>Cessation_Подинсталация на топлинен еталон, CL, не-CBAM</v>
      </c>
      <c r="AB11" s="409" t="str">
        <f>IF($M11=EUConst_NotRelevant,"",INDEX(C_InstallationDescription!$W:$W,MATCH($AA11,C_InstallationDescription!$Q:$Q,0)))</f>
        <v/>
      </c>
      <c r="AC11" s="409" t="str">
        <f>IF(OR(I11="",AB11=""),"",IF(AB11=INDEX(EUconst_SubinstallationCessation,1),10,IF(AB11=INDEX(EUconst_SubinstallationCessation,2),1,MATCH(AB11,EUconst_Periods,0))))</f>
        <v/>
      </c>
      <c r="AD11" s="169"/>
      <c r="AE11" s="554" t="b">
        <f>AND(CNTR_ExistSubInstEntries,M11=EUConst_NotRelevant)</f>
        <v>0</v>
      </c>
      <c r="AF11" s="169"/>
    </row>
    <row r="12" spans="1:32" ht="12.75" customHeight="1" x14ac:dyDescent="0.2">
      <c r="C12" s="420"/>
      <c r="D12" s="644"/>
      <c r="E12" s="1216" t="str">
        <f>Translations!$B$263</f>
        <v>Името на подинсталацията на продуктовия еталон се показва автоматично въз основа на въведените данни в лист "C_InstallationDescription".</v>
      </c>
      <c r="F12" s="1217"/>
      <c r="G12" s="1217"/>
      <c r="H12" s="1217"/>
      <c r="I12" s="1217"/>
      <c r="J12" s="1217"/>
      <c r="K12" s="1217"/>
      <c r="L12" s="1217"/>
      <c r="M12" s="1217"/>
      <c r="N12" s="1218"/>
      <c r="P12" s="134"/>
      <c r="Q12" s="134"/>
      <c r="R12" s="134"/>
      <c r="S12" s="268"/>
    </row>
    <row r="13" spans="1:32" ht="5.0999999999999996" customHeight="1" x14ac:dyDescent="0.2">
      <c r="C13" s="161"/>
      <c r="N13" s="162"/>
      <c r="P13" s="276"/>
      <c r="Q13" s="134"/>
      <c r="R13" s="272"/>
      <c r="S13" s="268"/>
    </row>
    <row r="14" spans="1:32" ht="12.75" customHeight="1" x14ac:dyDescent="0.2">
      <c r="C14" s="161"/>
      <c r="D14" s="360" t="s">
        <v>114</v>
      </c>
      <c r="E14" s="18" t="str">
        <f>Translations!$B$264</f>
        <v>Специфични цели за емисиите</v>
      </c>
      <c r="F14" s="326"/>
      <c r="G14" s="326"/>
      <c r="H14" s="326"/>
      <c r="I14" s="326"/>
      <c r="J14" s="326"/>
      <c r="K14" s="326"/>
      <c r="L14" s="326"/>
      <c r="M14" s="326"/>
      <c r="N14" s="327"/>
      <c r="P14" s="275"/>
      <c r="Q14" s="275"/>
      <c r="R14" s="134"/>
      <c r="S14" s="268"/>
      <c r="Y14" s="559" t="str">
        <f>Translations!$B$265</f>
        <v>Периоди</v>
      </c>
      <c r="Z14" s="560">
        <v>1</v>
      </c>
      <c r="AA14" s="409">
        <v>2</v>
      </c>
      <c r="AB14" s="409">
        <v>3</v>
      </c>
      <c r="AC14" s="409">
        <v>4</v>
      </c>
      <c r="AD14" s="409">
        <v>5</v>
      </c>
      <c r="AE14" s="409">
        <v>6</v>
      </c>
    </row>
    <row r="15" spans="1:32" ht="25.5" customHeight="1" x14ac:dyDescent="0.2">
      <c r="C15" s="161"/>
      <c r="D15" s="18"/>
      <c r="E1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15" s="1242"/>
      <c r="G15" s="1242"/>
      <c r="H15" s="1242"/>
      <c r="I15" s="1242"/>
      <c r="J15" s="1242"/>
      <c r="K15" s="1242"/>
      <c r="L15" s="1242"/>
      <c r="M15" s="1242"/>
      <c r="N15" s="1243"/>
      <c r="P15" s="275"/>
      <c r="Q15" s="275"/>
      <c r="R15" s="134"/>
      <c r="S15" s="268"/>
    </row>
    <row r="16" spans="1:32" ht="12.75" customHeight="1" x14ac:dyDescent="0.2">
      <c r="C16" s="161"/>
      <c r="D16" s="18"/>
      <c r="E16" s="1244" t="str">
        <f>Translations!$B$267</f>
        <v>Базовата линия се изчислява автоматично въз основа на въведените исторически емисии в лист D_HistoricalEmissions.</v>
      </c>
      <c r="F16" s="1244"/>
      <c r="G16" s="1244"/>
      <c r="H16" s="1244"/>
      <c r="I16" s="1244"/>
      <c r="J16" s="1244"/>
      <c r="K16" s="1244"/>
      <c r="L16" s="1244"/>
      <c r="M16" s="1244"/>
      <c r="N16" s="1245"/>
    </row>
    <row r="17" spans="1:31" ht="5.0999999999999996" customHeight="1" x14ac:dyDescent="0.2">
      <c r="C17" s="161"/>
      <c r="D17" s="1005"/>
      <c r="E17" s="1005"/>
      <c r="F17" s="1005"/>
      <c r="G17" s="1005"/>
      <c r="H17" s="1005"/>
      <c r="I17" s="1005"/>
      <c r="J17" s="1005"/>
      <c r="K17" s="1005"/>
      <c r="L17" s="1005"/>
      <c r="M17" s="1005"/>
      <c r="N17" s="1219"/>
    </row>
    <row r="18" spans="1:31" ht="12.75" customHeight="1" x14ac:dyDescent="0.2">
      <c r="A18" s="19"/>
      <c r="B18" s="165"/>
      <c r="C18" s="161"/>
      <c r="D18" s="325"/>
      <c r="F18" s="324"/>
      <c r="G18" s="304" t="str">
        <f>Translations!$B$169</f>
        <v>Базова линия</v>
      </c>
      <c r="H18" s="422" t="str">
        <f xml:space="preserve"> EUconst_Unit</f>
        <v>Единица</v>
      </c>
      <c r="I18" s="424">
        <f t="shared" ref="I18:N18" si="0">INDEX(EUconst_EndOfPeriods,Z14)</f>
        <v>2025</v>
      </c>
      <c r="J18" s="302">
        <f t="shared" si="0"/>
        <v>2030</v>
      </c>
      <c r="K18" s="302">
        <f t="shared" si="0"/>
        <v>2035</v>
      </c>
      <c r="L18" s="302">
        <f t="shared" si="0"/>
        <v>2040</v>
      </c>
      <c r="M18" s="302">
        <f t="shared" si="0"/>
        <v>2045</v>
      </c>
      <c r="N18" s="302">
        <f t="shared" si="0"/>
        <v>2050</v>
      </c>
      <c r="W18" s="166" t="s">
        <v>736</v>
      </c>
      <c r="Z18" s="205">
        <f t="shared" ref="Z18:AE18" si="1">I18</f>
        <v>2025</v>
      </c>
      <c r="AA18" s="205">
        <f t="shared" si="1"/>
        <v>2030</v>
      </c>
      <c r="AB18" s="205">
        <f t="shared" si="1"/>
        <v>2035</v>
      </c>
      <c r="AC18" s="205">
        <f t="shared" si="1"/>
        <v>2040</v>
      </c>
      <c r="AD18" s="205">
        <f t="shared" si="1"/>
        <v>2045</v>
      </c>
      <c r="AE18" s="205">
        <f t="shared" si="1"/>
        <v>2050</v>
      </c>
    </row>
    <row r="19" spans="1:31" ht="12.75" customHeight="1" x14ac:dyDescent="0.2">
      <c r="A19" s="19"/>
      <c r="B19" s="165"/>
      <c r="C19" s="161"/>
      <c r="D19" s="1237" t="s">
        <v>117</v>
      </c>
      <c r="E19" s="1238" t="str">
        <f>Translations!$B$264</f>
        <v>Специфични цели за емисиите</v>
      </c>
      <c r="F19" s="1239"/>
      <c r="G19" s="1272" t="str">
        <f>IF($M11=EUConst_NotRelevant,"",INDEX(D_HistoricalEmissions!$T:$T,MATCH(EUconst_HistorialEmissions&amp;$I11,D_HistoricalEmissions!$P:$P,0)))</f>
        <v/>
      </c>
      <c r="H19" s="1270" t="str">
        <f>IFERROR(INDEX(D_HistoricalEmissions!$H:$H,MATCH(EUconst_HistorialEmissions&amp;$I11,D_HistoricalEmissions!$P:$P,0)),"")</f>
        <v>t CO2e / TJ</v>
      </c>
      <c r="I19" s="430"/>
      <c r="J19" s="364"/>
      <c r="K19" s="364"/>
      <c r="L19" s="364"/>
      <c r="M19" s="364"/>
      <c r="N19" s="364"/>
      <c r="P19" s="312" t="str">
        <f>EUConst_Target&amp;I11</f>
        <v>Target_Подинсталация на топлинен еталон, CL, не-CBAM</v>
      </c>
      <c r="W19" s="175" t="str">
        <f>I11</f>
        <v>Подинсталация на топлинен еталон, CL, не-CBAM</v>
      </c>
      <c r="Y19" s="166" t="s">
        <v>838</v>
      </c>
      <c r="Z19" s="205" t="b">
        <f>AND(CNTR_ExistSubInstEntries,OR($W19="",INDEX($Z:$Z,MATCH(EUconst_StartRow&amp;$W19,$X:$X,0))&gt;COLUMNS($Z18:Z18),INDEX($AC:$AC,MATCH(EUconst_CessationRow&amp;$W19,$AA:$AA,0))&lt;=COLUMNS($Z18:Z18)))</f>
        <v>0</v>
      </c>
      <c r="AA19" s="205" t="b">
        <f>AND(CNTR_ExistSubInstEntries,OR($W19="",INDEX($Z:$Z,MATCH(EUconst_StartRow&amp;$W19,$X:$X,0))&gt;COLUMNS($Z18:AA18),INDEX($AC:$AC,MATCH(EUconst_CessationRow&amp;$W19,$AA:$AA,0))&lt;=COLUMNS($Z18:AA18)))</f>
        <v>0</v>
      </c>
      <c r="AB19" s="205" t="b">
        <f>AND(CNTR_ExistSubInstEntries,OR($W19="",INDEX($Z:$Z,MATCH(EUconst_StartRow&amp;$W19,$X:$X,0))&gt;COLUMNS($Z18:AB18),INDEX($AC:$AC,MATCH(EUconst_CessationRow&amp;$W19,$AA:$AA,0))&lt;=COLUMNS($Z18:AB18)))</f>
        <v>0</v>
      </c>
      <c r="AC19" s="205" t="b">
        <f>AND(CNTR_ExistSubInstEntries,OR($W19="",INDEX($Z:$Z,MATCH(EUconst_StartRow&amp;$W19,$X:$X,0))&gt;COLUMNS($Z18:AC18),INDEX($AC:$AC,MATCH(EUconst_CessationRow&amp;$W19,$AA:$AA,0))&lt;=COLUMNS($Z18:AC18)))</f>
        <v>0</v>
      </c>
      <c r="AD19" s="205" t="b">
        <f>AND(CNTR_ExistSubInstEntries,OR($W19="",INDEX($Z:$Z,MATCH(EUconst_StartRow&amp;$W19,$X:$X,0))&gt;COLUMNS($Z18:AD18),INDEX($AC:$AC,MATCH(EUconst_CessationRow&amp;$W19,$AA:$AA,0))&lt;=COLUMNS($Z18:AD18)))</f>
        <v>0</v>
      </c>
      <c r="AE19" s="205" t="b">
        <f>AND(CNTR_ExistSubInstEntries,OR($W19="",INDEX($Z:$Z,MATCH(EUconst_StartRow&amp;$W19,$X:$X,0))&gt;COLUMNS($Z18:AE18),INDEX($AC:$AC,MATCH(EUconst_CessationRow&amp;$W19,$AA:$AA,0))&lt;=COLUMNS($Z18:AE18)))</f>
        <v>0</v>
      </c>
    </row>
    <row r="20" spans="1:31" ht="9.9499999999999993" customHeight="1" x14ac:dyDescent="0.2">
      <c r="A20" s="19"/>
      <c r="B20" s="165"/>
      <c r="C20" s="161"/>
      <c r="D20" s="1237"/>
      <c r="E20" s="1240"/>
      <c r="F20" s="1241"/>
      <c r="G20" s="1273"/>
      <c r="H20" s="1271"/>
      <c r="I20" s="555" t="str">
        <f>IF(OR($G19="",$G19=0),"",REPT("|",SUM(I19)/$G19*28))</f>
        <v/>
      </c>
      <c r="J20" s="556" t="str">
        <f t="shared" ref="J20:N20" si="2">IF(OR($G19="",$G19=0),"",REPT("|",SUM(J19)/$G19*28))</f>
        <v/>
      </c>
      <c r="K20" s="556" t="str">
        <f t="shared" si="2"/>
        <v/>
      </c>
      <c r="L20" s="556" t="str">
        <f t="shared" si="2"/>
        <v/>
      </c>
      <c r="M20" s="556" t="str">
        <f t="shared" si="2"/>
        <v/>
      </c>
      <c r="N20" s="556" t="str">
        <f t="shared" si="2"/>
        <v/>
      </c>
      <c r="P20" s="284"/>
      <c r="Q20" s="134"/>
      <c r="R20" s="134"/>
      <c r="S20" s="362"/>
      <c r="W20" s="175" t="str">
        <f>W19</f>
        <v>Подинсталация на топлинен еталон, CL, не-CBAM</v>
      </c>
      <c r="Z20" s="457" t="b">
        <f>AND(CNTR_ExistSubInstEntries,OR($W20="",INDEX($Z:$Z,MATCH(EUconst_StartRow&amp;$W20,$X:$X,0))&gt;COLUMNS($Z19:Z19),INDEX($AC:$AC,MATCH(EUconst_CessationRow&amp;$W20,$AA:$AA,0))&lt;=COLUMNS($Z19:Z19)))</f>
        <v>0</v>
      </c>
      <c r="AA20" s="457" t="b">
        <f>AND(CNTR_ExistSubInstEntries,OR($W20="",INDEX($Z:$Z,MATCH(EUconst_StartRow&amp;$W20,$X:$X,0))&gt;COLUMNS($Z19:AA19),INDEX($AC:$AC,MATCH(EUconst_CessationRow&amp;$W20,$AA:$AA,0))&lt;=COLUMNS($Z19:AA19)))</f>
        <v>0</v>
      </c>
      <c r="AB20" s="457" t="b">
        <f>AND(CNTR_ExistSubInstEntries,OR($W20="",INDEX($Z:$Z,MATCH(EUconst_StartRow&amp;$W20,$X:$X,0))&gt;COLUMNS($Z19:AB19),INDEX($AC:$AC,MATCH(EUconst_CessationRow&amp;$W20,$AA:$AA,0))&lt;=COLUMNS($Z19:AB19)))</f>
        <v>0</v>
      </c>
      <c r="AC20" s="457" t="b">
        <f>AND(CNTR_ExistSubInstEntries,OR($W20="",INDEX($Z:$Z,MATCH(EUconst_StartRow&amp;$W20,$X:$X,0))&gt;COLUMNS($Z19:AC19),INDEX($AC:$AC,MATCH(EUconst_CessationRow&amp;$W20,$AA:$AA,0))&lt;=COLUMNS($Z19:AC19)))</f>
        <v>0</v>
      </c>
      <c r="AD20" s="457" t="b">
        <f>AND(CNTR_ExistSubInstEntries,OR($W20="",INDEX($Z:$Z,MATCH(EUconst_StartRow&amp;$W20,$X:$X,0))&gt;COLUMNS($Z19:AD19),INDEX($AC:$AC,MATCH(EUconst_CessationRow&amp;$W20,$AA:$AA,0))&lt;=COLUMNS($Z19:AD19)))</f>
        <v>0</v>
      </c>
      <c r="AE20" s="457" t="b">
        <f>AND(CNTR_ExistSubInstEntries,OR($W20="",INDEX($Z:$Z,MATCH(EUconst_StartRow&amp;$W20,$X:$X,0))&gt;COLUMNS($Z19:AE19),INDEX($AC:$AC,MATCH(EUconst_CessationRow&amp;$W20,$AA:$AA,0))&lt;=COLUMNS($Z19:AE19)))</f>
        <v>0</v>
      </c>
    </row>
    <row r="21" spans="1:31" ht="12.75" customHeight="1" x14ac:dyDescent="0.2">
      <c r="A21" s="19"/>
      <c r="B21" s="165"/>
      <c r="C21" s="161"/>
      <c r="D21" s="345" t="s">
        <v>118</v>
      </c>
      <c r="E21" s="1266" t="str">
        <f>Translations!$B$268</f>
        <v>Цели за абсолютни емисии</v>
      </c>
      <c r="F21" s="1267"/>
      <c r="G21" s="473" t="str">
        <f>IF($M11=EUConst_NotRelevant,"",INDEX(D_HistoricalEmissions!$T:$T,MATCH(EUconst_HistorialAbsEmissions&amp;$I11,D_HistoricalEmissions!$P:$P,0)))</f>
        <v/>
      </c>
      <c r="H21" s="423" t="str">
        <f>EUconst_tCO2e</f>
        <v>t CO2e</v>
      </c>
      <c r="I21" s="431"/>
      <c r="J21" s="305"/>
      <c r="K21" s="305"/>
      <c r="L21" s="305"/>
      <c r="M21" s="305"/>
      <c r="N21" s="305"/>
      <c r="P21" s="284"/>
      <c r="Q21" s="134"/>
      <c r="R21" s="134"/>
      <c r="S21" s="268"/>
      <c r="W21" s="175" t="str">
        <f t="shared" ref="W21" si="3">W20</f>
        <v>Подинсталация на топлинен еталон, CL, не-CBAM</v>
      </c>
      <c r="Z21" s="205" t="b">
        <f>AND(CNTR_ExistSubInstEntries,OR($W21="",INDEX($Z:$Z,MATCH(EUconst_StartRow&amp;$W21,$X:$X,0))&gt;COLUMNS($Z20:Z20),INDEX($AC:$AC,MATCH(EUconst_CessationRow&amp;$W21,$AA:$AA,0))&lt;=COLUMNS($Z20:Z20)))</f>
        <v>0</v>
      </c>
      <c r="AA21" s="205" t="b">
        <f>AND(CNTR_ExistSubInstEntries,OR($W21="",INDEX($Z:$Z,MATCH(EUconst_StartRow&amp;$W21,$X:$X,0))&gt;COLUMNS($Z20:AA20),INDEX($AC:$AC,MATCH(EUconst_CessationRow&amp;$W21,$AA:$AA,0))&lt;=COLUMNS($Z20:AA20)))</f>
        <v>0</v>
      </c>
      <c r="AB21" s="205" t="b">
        <f>AND(CNTR_ExistSubInstEntries,OR($W21="",INDEX($Z:$Z,MATCH(EUconst_StartRow&amp;$W21,$X:$X,0))&gt;COLUMNS($Z20:AB20),INDEX($AC:$AC,MATCH(EUconst_CessationRow&amp;$W21,$AA:$AA,0))&lt;=COLUMNS($Z20:AB20)))</f>
        <v>0</v>
      </c>
      <c r="AC21" s="205" t="b">
        <f>AND(CNTR_ExistSubInstEntries,OR($W21="",INDEX($Z:$Z,MATCH(EUconst_StartRow&amp;$W21,$X:$X,0))&gt;COLUMNS($Z20:AC20),INDEX($AC:$AC,MATCH(EUconst_CessationRow&amp;$W21,$AA:$AA,0))&lt;=COLUMNS($Z20:AC20)))</f>
        <v>0</v>
      </c>
      <c r="AD21" s="205" t="b">
        <f>AND(CNTR_ExistSubInstEntries,OR($W21="",INDEX($Z:$Z,MATCH(EUconst_StartRow&amp;$W21,$X:$X,0))&gt;COLUMNS($Z20:AD20),INDEX($AC:$AC,MATCH(EUconst_CessationRow&amp;$W21,$AA:$AA,0))&lt;=COLUMNS($Z20:AD20)))</f>
        <v>0</v>
      </c>
      <c r="AE21" s="205" t="b">
        <f>AND(CNTR_ExistSubInstEntries,OR($W21="",INDEX($Z:$Z,MATCH(EUconst_StartRow&amp;$W21,$X:$X,0))&gt;COLUMNS($Z20:AE20),INDEX($AC:$AC,MATCH(EUconst_CessationRow&amp;$W21,$AA:$AA,0))&lt;=COLUMNS($Z20:AE20)))</f>
        <v>0</v>
      </c>
    </row>
    <row r="22" spans="1:31" ht="5.0999999999999996" customHeight="1" x14ac:dyDescent="0.2">
      <c r="C22" s="161"/>
      <c r="D22" s="1005"/>
      <c r="E22" s="1005"/>
      <c r="F22" s="1005"/>
      <c r="G22" s="1005"/>
      <c r="H22" s="1005"/>
      <c r="I22" s="1005"/>
      <c r="J22" s="1005"/>
      <c r="K22" s="1005"/>
      <c r="L22" s="1005"/>
      <c r="M22" s="1005"/>
      <c r="N22" s="1219"/>
    </row>
    <row r="23" spans="1:31" ht="12.75" customHeight="1" x14ac:dyDescent="0.2">
      <c r="C23" s="161"/>
      <c r="D23" s="360" t="s">
        <v>687</v>
      </c>
      <c r="E23" s="18" t="str">
        <f>Translations!$B$269</f>
        <v>Относителни цели за емисиите</v>
      </c>
      <c r="H23" s="121"/>
      <c r="L23" s="557"/>
      <c r="N23" s="162"/>
      <c r="P23" s="276"/>
      <c r="Q23" s="134"/>
      <c r="R23" s="272"/>
      <c r="S23" s="268"/>
    </row>
    <row r="24" spans="1:31" ht="25.5" customHeight="1" x14ac:dyDescent="0.2">
      <c r="C24" s="161"/>
      <c r="D24" s="736"/>
      <c r="E2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24" s="1242"/>
      <c r="G24" s="1242"/>
      <c r="H24" s="1242"/>
      <c r="I24" s="1242"/>
      <c r="J24" s="1242"/>
      <c r="K24" s="1242"/>
      <c r="L24" s="1242"/>
      <c r="M24" s="1242"/>
      <c r="N24" s="1243"/>
    </row>
    <row r="25" spans="1:31" ht="25.5" customHeight="1" x14ac:dyDescent="0.2">
      <c r="C25" s="161"/>
      <c r="D25" s="736"/>
      <c r="E25" s="736"/>
      <c r="F25" s="736"/>
      <c r="G25" s="736"/>
      <c r="H25" s="746" t="str">
        <f>Translations!$B$271</f>
        <v>Референтна стойност</v>
      </c>
      <c r="I25" s="1246">
        <f t="shared" ref="I25:N25" si="4">INDEX(EUconst_EndOfPeriods,Z14)</f>
        <v>2025</v>
      </c>
      <c r="J25" s="1268">
        <f t="shared" si="4"/>
        <v>2030</v>
      </c>
      <c r="K25" s="1268">
        <f t="shared" si="4"/>
        <v>2035</v>
      </c>
      <c r="L25" s="1268">
        <f t="shared" si="4"/>
        <v>2040</v>
      </c>
      <c r="M25" s="1268">
        <f t="shared" si="4"/>
        <v>2045</v>
      </c>
      <c r="N25" s="1268">
        <f t="shared" si="4"/>
        <v>2050</v>
      </c>
    </row>
    <row r="26" spans="1:31" ht="12.75" customHeight="1" x14ac:dyDescent="0.2">
      <c r="C26" s="161"/>
      <c r="D26" s="736"/>
      <c r="E26" s="736"/>
      <c r="F26" s="736"/>
      <c r="G26" s="736"/>
      <c r="H26" s="456" t="str">
        <f>H19</f>
        <v>t CO2e / TJ</v>
      </c>
      <c r="I26" s="1247"/>
      <c r="J26" s="1269"/>
      <c r="K26" s="1269"/>
      <c r="L26" s="1269"/>
      <c r="M26" s="1269"/>
      <c r="N26" s="1269"/>
    </row>
    <row r="27" spans="1:31" ht="12.75" customHeight="1" x14ac:dyDescent="0.2">
      <c r="A27" s="19"/>
      <c r="B27" s="165"/>
      <c r="C27" s="161"/>
      <c r="D27" s="345" t="s">
        <v>117</v>
      </c>
      <c r="E27" s="1275" t="str">
        <f>Translations!$B$272</f>
        <v>Относително към изходната стойност</v>
      </c>
      <c r="F27" s="1275"/>
      <c r="G27" s="1276"/>
      <c r="H27" s="474" t="str">
        <f>G19</f>
        <v/>
      </c>
      <c r="I27" s="475" t="str">
        <f t="shared" ref="I27:N27" si="5">IF($M11=EUConst_NotRelevant,"",IF($H27="",Euconst_NA,IF(IFERROR($AC11&lt;=Z14,FALSE),EUconst_Cessation,IF(ISBLANK(I19),"",IF($H27=0,Euconst_NA,(I19/$H27))))))</f>
        <v>N.A.</v>
      </c>
      <c r="J27" s="441" t="str">
        <f t="shared" si="5"/>
        <v>N.A.</v>
      </c>
      <c r="K27" s="441" t="str">
        <f t="shared" si="5"/>
        <v>N.A.</v>
      </c>
      <c r="L27" s="441" t="str">
        <f t="shared" si="5"/>
        <v>N.A.</v>
      </c>
      <c r="M27" s="441" t="str">
        <f t="shared" si="5"/>
        <v>N.A.</v>
      </c>
      <c r="N27" s="441" t="str">
        <f t="shared" si="5"/>
        <v>N.A.</v>
      </c>
      <c r="P27" s="312" t="str">
        <f>EUconst_SubRelToBaseline&amp;I11</f>
        <v>RelBL_Подинсталация на топлинен еталон, CL, не-CBAM</v>
      </c>
      <c r="Q27" s="134"/>
      <c r="R27" s="134"/>
      <c r="S27" s="268"/>
    </row>
    <row r="28" spans="1:31" ht="12.75" customHeight="1" x14ac:dyDescent="0.2">
      <c r="A28" s="19"/>
      <c r="B28" s="165"/>
      <c r="C28" s="161"/>
      <c r="D28" s="345" t="s">
        <v>118</v>
      </c>
      <c r="E28" s="1277" t="str">
        <f>Translations!$B$273</f>
        <v>Относително към съответната стойност на БМ</v>
      </c>
      <c r="F28" s="1277"/>
      <c r="G28" s="1278"/>
      <c r="H28" s="476">
        <f>IF($M11=EUConst_NotRelevant,"",INDEX(EUconst_FallBackListValues,MATCH(I11,EUconst_FallBackListNames,0)))</f>
        <v>47.3</v>
      </c>
      <c r="I28" s="429" t="str">
        <f>IF(OR($M11=EUConst_NotRelevant,INDEX(C_InstallationDescription!$U:$U,MATCH(EUconst_StartRow&amp;$I11,C_InstallationDescription!$P:$P,0))=FALSE),"",IF($H28="",Euconst_NA,IF(IFERROR($AC11&lt;=Z14,FALSE),EUconst_Cessation,IF(ISBLANK(I19),"",(I19/$H28)))))</f>
        <v/>
      </c>
      <c r="J28" s="381" t="str">
        <f>IF(OR($M11=EUConst_NotRelevant,INDEX(C_InstallationDescription!$U:$U,MATCH(EUconst_StartRow&amp;$I11,C_InstallationDescription!$P:$P,0))=FALSE),"",IF($H28="",Euconst_NA,IF(IFERROR($AC11&lt;=AA14,FALSE),EUconst_Cessation,IF(ISBLANK(J19),"",(J19/$H28)))))</f>
        <v/>
      </c>
      <c r="K28" s="381" t="str">
        <f>IF(OR($M11=EUConst_NotRelevant,INDEX(C_InstallationDescription!$U:$U,MATCH(EUconst_StartRow&amp;$I11,C_InstallationDescription!$P:$P,0))=FALSE),"",IF($H28="",Euconst_NA,IF(IFERROR($AC11&lt;=AB14,FALSE),EUconst_Cessation,IF(ISBLANK(K19),"",(K19/$H28)))))</f>
        <v/>
      </c>
      <c r="L28" s="381" t="str">
        <f>IF(OR($M11=EUConst_NotRelevant,INDEX(C_InstallationDescription!$U:$U,MATCH(EUconst_StartRow&amp;$I11,C_InstallationDescription!$P:$P,0))=FALSE),"",IF($H28="",Euconst_NA,IF(IFERROR($AC11&lt;=AC14,FALSE),EUconst_Cessation,IF(ISBLANK(L19),"",(L19/$H28)))))</f>
        <v/>
      </c>
      <c r="M28" s="381" t="str">
        <f>IF(OR($M11=EUConst_NotRelevant,INDEX(C_InstallationDescription!$U:$U,MATCH(EUconst_StartRow&amp;$I11,C_InstallationDescription!$P:$P,0))=FALSE),"",IF($H28="",Euconst_NA,IF(IFERROR($AC11&lt;=AD14,FALSE),EUconst_Cessation,IF(ISBLANK(M19),"",(M19/$H28)))))</f>
        <v/>
      </c>
      <c r="N28" s="381" t="str">
        <f>IF(OR($M11=EUConst_NotRelevant,INDEX(C_InstallationDescription!$U:$U,MATCH(EUconst_StartRow&amp;$I11,C_InstallationDescription!$P:$P,0))=FALSE),"",IF($H28="",Euconst_NA,IF(IFERROR($AC11&lt;=AE14,FALSE),EUconst_Cessation,IF(ISBLANK(N19),"",(N19/$H28)))))</f>
        <v/>
      </c>
      <c r="P28" s="312" t="str">
        <f>EUconst_SubRelToBM&amp;I11</f>
        <v>RelBM_Подинсталация на топлинен еталон, CL, не-CBAM</v>
      </c>
      <c r="Q28" s="134"/>
      <c r="R28" s="134"/>
      <c r="S28" s="268"/>
    </row>
    <row r="29" spans="1:31" ht="5.0999999999999996" customHeight="1" x14ac:dyDescent="0.2">
      <c r="A29" s="19"/>
      <c r="B29" s="165"/>
      <c r="C29" s="161"/>
      <c r="D29" s="20"/>
      <c r="E29" s="267"/>
      <c r="F29" s="267"/>
      <c r="G29" s="267"/>
      <c r="H29" s="303"/>
      <c r="I29" s="477"/>
      <c r="J29" s="477"/>
      <c r="K29" s="478"/>
      <c r="L29" s="477"/>
      <c r="M29" s="477"/>
      <c r="N29" s="479"/>
      <c r="P29" s="276"/>
      <c r="Q29" s="134"/>
      <c r="R29" s="134"/>
      <c r="S29" s="268"/>
    </row>
    <row r="30" spans="1:31" ht="12.75" customHeight="1" x14ac:dyDescent="0.2">
      <c r="C30" s="161"/>
      <c r="D30" s="360" t="s">
        <v>688</v>
      </c>
      <c r="E30" s="18" t="str">
        <f>Translations!$B$274</f>
        <v>Разпределение на намалението на специфичните емисии по мерки и инвестиции</v>
      </c>
      <c r="F30" s="285"/>
      <c r="G30" s="283"/>
      <c r="H30" s="472"/>
      <c r="N30" s="162"/>
      <c r="P30" s="134"/>
      <c r="Q30" s="134"/>
      <c r="R30" s="134"/>
      <c r="S30" s="268"/>
    </row>
    <row r="31" spans="1:31" ht="12.75" customHeight="1" x14ac:dyDescent="0.2">
      <c r="C31" s="161"/>
      <c r="D31" s="360"/>
      <c r="E31" s="1242" t="str">
        <f>Translations!$B$275</f>
        <v>Моля, изберете от падащия списък всяка мярка, която оказва въздействие върху целите, посочени по-горе за тази подинсталация.</v>
      </c>
      <c r="F31" s="1242"/>
      <c r="G31" s="1242"/>
      <c r="H31" s="1242"/>
      <c r="I31" s="1242"/>
      <c r="J31" s="1242"/>
      <c r="K31" s="1242"/>
      <c r="L31" s="1242"/>
      <c r="M31" s="1242"/>
      <c r="N31" s="1243"/>
      <c r="P31" s="134"/>
      <c r="Q31" s="134"/>
      <c r="R31" s="134"/>
      <c r="S31" s="268"/>
    </row>
    <row r="32" spans="1:31" ht="25.5" customHeight="1" x14ac:dyDescent="0.2">
      <c r="C32" s="161"/>
      <c r="D32" s="20"/>
      <c r="E3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32" s="1242"/>
      <c r="G32" s="1242"/>
      <c r="H32" s="1242"/>
      <c r="I32" s="1242"/>
      <c r="J32" s="1242"/>
      <c r="K32" s="1242"/>
      <c r="L32" s="1242"/>
      <c r="M32" s="1242"/>
      <c r="N32" s="1243"/>
      <c r="P32" s="351"/>
      <c r="Q32" s="134"/>
      <c r="R32" s="134"/>
      <c r="S32" s="268"/>
    </row>
    <row r="33" spans="1:31" ht="25.5" customHeight="1" x14ac:dyDescent="0.2">
      <c r="C33" s="161"/>
      <c r="D33" s="20"/>
      <c r="E3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33" s="1242"/>
      <c r="G33" s="1242"/>
      <c r="H33" s="1242"/>
      <c r="I33" s="1242"/>
      <c r="J33" s="1242"/>
      <c r="K33" s="1242"/>
      <c r="L33" s="1242"/>
      <c r="M33" s="1242"/>
      <c r="N33" s="1243"/>
      <c r="P33" s="351"/>
      <c r="Q33" s="134"/>
      <c r="R33" s="134"/>
      <c r="S33" s="268"/>
    </row>
    <row r="34" spans="1:31" ht="25.5" customHeight="1" x14ac:dyDescent="0.2">
      <c r="C34" s="161"/>
      <c r="D34" s="20"/>
      <c r="E3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34" s="1242"/>
      <c r="G34" s="1242"/>
      <c r="H34" s="1242"/>
      <c r="I34" s="1242"/>
      <c r="J34" s="1242"/>
      <c r="K34" s="1242"/>
      <c r="L34" s="1242"/>
      <c r="M34" s="1242"/>
      <c r="N34" s="1243"/>
      <c r="P34" s="134"/>
      <c r="Q34" s="134"/>
      <c r="R34" s="134"/>
      <c r="S34" s="268"/>
    </row>
    <row r="35" spans="1:31" ht="12.75" customHeight="1" x14ac:dyDescent="0.2">
      <c r="C35" s="161"/>
      <c r="D35" s="20"/>
      <c r="E35" s="1242" t="str">
        <f>Translations!$B$279</f>
        <v>Проверката за съгласуваност под v. ще доведе до съобщение за грешка в следните случаи:</v>
      </c>
      <c r="F35" s="1242"/>
      <c r="G35" s="1242"/>
      <c r="H35" s="1242"/>
      <c r="I35" s="1242"/>
      <c r="J35" s="1242"/>
      <c r="K35" s="1242"/>
      <c r="L35" s="1242"/>
      <c r="M35" s="1242"/>
      <c r="N35" s="1243"/>
      <c r="P35" s="134"/>
      <c r="Q35" s="134"/>
      <c r="R35" s="134"/>
      <c r="S35" s="268"/>
    </row>
    <row r="36" spans="1:31" ht="12.75" customHeight="1" x14ac:dyDescent="0.2">
      <c r="C36" s="161"/>
      <c r="D36" s="20"/>
      <c r="E36" s="514" t="s">
        <v>747</v>
      </c>
      <c r="F36" s="1242" t="str">
        <f>Translations!$B$280</f>
        <v>не се определят цели преди прекратяване или се определят цели след прекратяване;</v>
      </c>
      <c r="G36" s="1242"/>
      <c r="H36" s="1242"/>
      <c r="I36" s="1242"/>
      <c r="J36" s="1242"/>
      <c r="K36" s="1242"/>
      <c r="L36" s="1242"/>
      <c r="M36" s="1242"/>
      <c r="N36" s="1243"/>
      <c r="O36" s="739"/>
      <c r="P36" s="134"/>
      <c r="Q36" s="134"/>
      <c r="R36" s="134"/>
      <c r="S36" s="268"/>
    </row>
    <row r="37" spans="1:31" ht="12.75" customHeight="1" x14ac:dyDescent="0.2">
      <c r="C37" s="161"/>
      <c r="D37" s="20"/>
      <c r="E37" s="514" t="s">
        <v>747</v>
      </c>
      <c r="F3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37" s="1242"/>
      <c r="H37" s="1242"/>
      <c r="I37" s="1242"/>
      <c r="J37" s="1242"/>
      <c r="K37" s="1242"/>
      <c r="L37" s="1242"/>
      <c r="M37" s="1242"/>
      <c r="N37" s="1243"/>
      <c r="O37" s="739"/>
      <c r="P37" s="134"/>
      <c r="Q37" s="134"/>
      <c r="R37" s="134"/>
      <c r="S37" s="268"/>
    </row>
    <row r="38" spans="1:31" ht="12.75" customHeight="1" x14ac:dyDescent="0.2">
      <c r="C38" s="161"/>
      <c r="D38" s="20"/>
      <c r="E38" s="514" t="s">
        <v>747</v>
      </c>
      <c r="F38" s="1242" t="str">
        <f>Translations!$B$282</f>
        <v>въздействията не достигат 100%.</v>
      </c>
      <c r="G38" s="1242"/>
      <c r="H38" s="1242"/>
      <c r="I38" s="1242"/>
      <c r="J38" s="1242"/>
      <c r="K38" s="1242"/>
      <c r="L38" s="1242"/>
      <c r="M38" s="1242"/>
      <c r="N38" s="1243"/>
      <c r="O38" s="739"/>
      <c r="P38" s="134"/>
      <c r="Q38" s="134"/>
      <c r="R38" s="134"/>
      <c r="S38" s="268"/>
    </row>
    <row r="39" spans="1:31" ht="5.0999999999999996" customHeight="1" x14ac:dyDescent="0.2">
      <c r="C39" s="161"/>
      <c r="D39" s="1005"/>
      <c r="E39" s="1005"/>
      <c r="F39" s="1005"/>
      <c r="G39" s="1005"/>
      <c r="H39" s="1005"/>
      <c r="I39" s="1005"/>
      <c r="J39" s="1005"/>
      <c r="K39" s="1005"/>
      <c r="L39" s="1005"/>
      <c r="M39" s="1005"/>
      <c r="N39" s="1219"/>
    </row>
    <row r="40" spans="1:31" ht="25.5" customHeight="1" x14ac:dyDescent="0.2">
      <c r="C40" s="161"/>
      <c r="D40" s="736"/>
      <c r="E40" s="736"/>
      <c r="F40" s="736"/>
      <c r="G40" s="736"/>
      <c r="H40" s="746" t="str">
        <f>Translations!$B$271</f>
        <v>Референтна стойност</v>
      </c>
      <c r="I40" s="749">
        <f t="shared" ref="I40:N40" si="6">INDEX(EUconst_EndOfPeriods,Z14)</f>
        <v>2025</v>
      </c>
      <c r="J40" s="750">
        <f t="shared" si="6"/>
        <v>2030</v>
      </c>
      <c r="K40" s="750">
        <f t="shared" si="6"/>
        <v>2035</v>
      </c>
      <c r="L40" s="750">
        <f t="shared" si="6"/>
        <v>2040</v>
      </c>
      <c r="M40" s="750">
        <f t="shared" si="6"/>
        <v>2045</v>
      </c>
      <c r="N40" s="750">
        <f t="shared" si="6"/>
        <v>2050</v>
      </c>
    </row>
    <row r="41" spans="1:31" ht="12.75" customHeight="1" x14ac:dyDescent="0.2">
      <c r="C41" s="161"/>
      <c r="G41" s="736"/>
      <c r="H41" s="540" t="str">
        <f>H26</f>
        <v>t CO2e / TJ</v>
      </c>
      <c r="I41" s="541" t="str">
        <f>H41</f>
        <v>t CO2e / TJ</v>
      </c>
      <c r="J41" s="539" t="str">
        <f t="shared" ref="J41:N41" si="7">I41</f>
        <v>t CO2e / TJ</v>
      </c>
      <c r="K41" s="539" t="str">
        <f t="shared" si="7"/>
        <v>t CO2e / TJ</v>
      </c>
      <c r="L41" s="539" t="str">
        <f t="shared" si="7"/>
        <v>t CO2e / TJ</v>
      </c>
      <c r="M41" s="539" t="str">
        <f t="shared" si="7"/>
        <v>t CO2e / TJ</v>
      </c>
      <c r="N41" s="539" t="str">
        <f t="shared" si="7"/>
        <v>t CO2e / TJ</v>
      </c>
      <c r="S41" s="268"/>
    </row>
    <row r="42" spans="1:31" ht="12.75" customHeight="1" x14ac:dyDescent="0.2">
      <c r="C42" s="161"/>
      <c r="D42" s="345" t="s">
        <v>117</v>
      </c>
      <c r="E42" s="1274" t="str">
        <f>Translations!$B$283</f>
        <v>Специфично намаление (целево спрямо базово)</v>
      </c>
      <c r="F42" s="1274"/>
      <c r="G42" s="1274"/>
      <c r="H42" s="361" t="str">
        <f>H27</f>
        <v/>
      </c>
      <c r="I42" s="480" t="str">
        <f t="shared" ref="I42:N42" si="8">IF(IFERROR($AC11&lt;=Z14,FALSE),EUconst_Cessation,IF(ISBLANK(I19),"",IF(OR($H42=0,$H42=""),Euconst_NA,(-($H42-I19)))))</f>
        <v/>
      </c>
      <c r="J42" s="481" t="str">
        <f t="shared" si="8"/>
        <v/>
      </c>
      <c r="K42" s="481" t="str">
        <f t="shared" si="8"/>
        <v/>
      </c>
      <c r="L42" s="481" t="str">
        <f t="shared" si="8"/>
        <v/>
      </c>
      <c r="M42" s="481" t="str">
        <f t="shared" si="8"/>
        <v/>
      </c>
      <c r="N42" s="481" t="str">
        <f t="shared" si="8"/>
        <v/>
      </c>
      <c r="P42" s="175" t="str">
        <f>EUconst_SubAbsoluteReduction&amp;I11</f>
        <v>AbsRed_Подинсталация на топлинен еталон, CL, не-CBAM</v>
      </c>
      <c r="S42" s="268"/>
    </row>
    <row r="43" spans="1:31" ht="5.0999999999999996" customHeight="1" x14ac:dyDescent="0.2">
      <c r="C43" s="161"/>
      <c r="D43" s="1005"/>
      <c r="E43" s="1005"/>
      <c r="F43" s="1005"/>
      <c r="G43" s="1005"/>
      <c r="H43" s="1005"/>
      <c r="I43" s="1005"/>
      <c r="J43" s="1005"/>
      <c r="K43" s="1005"/>
      <c r="L43" s="1005"/>
      <c r="M43" s="1005"/>
      <c r="N43" s="1219"/>
    </row>
    <row r="44" spans="1:31" ht="12.75" customHeight="1" x14ac:dyDescent="0.2">
      <c r="C44" s="161"/>
      <c r="D44" s="345" t="s">
        <v>118</v>
      </c>
      <c r="E44" s="1112" t="str">
        <f>Translations!$B$199</f>
        <v>Мярка</v>
      </c>
      <c r="F44" s="1114"/>
      <c r="G44" s="1112" t="str">
        <f>Translations!$B$229</f>
        <v>Инвестиции</v>
      </c>
      <c r="H44" s="1285"/>
      <c r="I44" s="424">
        <f t="shared" ref="I44:N44" si="9">INDEX(EUconst_EndOfPeriods,Z14)</f>
        <v>2025</v>
      </c>
      <c r="J44" s="302">
        <f t="shared" si="9"/>
        <v>2030</v>
      </c>
      <c r="K44" s="302">
        <f t="shared" si="9"/>
        <v>2035</v>
      </c>
      <c r="L44" s="302">
        <f t="shared" si="9"/>
        <v>2040</v>
      </c>
      <c r="M44" s="302">
        <f t="shared" si="9"/>
        <v>2045</v>
      </c>
      <c r="N44" s="302">
        <f t="shared" si="9"/>
        <v>2050</v>
      </c>
      <c r="Q44" s="134"/>
      <c r="R44" s="272"/>
      <c r="S44" s="268"/>
    </row>
    <row r="45" spans="1:31" ht="12.75" customHeight="1" x14ac:dyDescent="0.2">
      <c r="C45" s="161"/>
      <c r="D45" s="363" t="s">
        <v>664</v>
      </c>
      <c r="E45" s="1279" t="str">
        <f>Translations!$B$284</f>
        <v>ME1: Оптимизация на процесите за различни периоди от 2027 г. нататък</v>
      </c>
      <c r="F45" s="1280"/>
      <c r="G45" s="1288" t="str">
        <f>Translations!$B$285</f>
        <v>IN1, IN3</v>
      </c>
      <c r="H45" s="1289"/>
      <c r="I45" s="447"/>
      <c r="J45" s="448">
        <v>1</v>
      </c>
      <c r="K45" s="448">
        <v>1</v>
      </c>
      <c r="L45" s="448">
        <v>0.3</v>
      </c>
      <c r="M45" s="448">
        <v>0.2</v>
      </c>
      <c r="N45" s="448"/>
      <c r="R45" s="273"/>
      <c r="S45" s="268"/>
    </row>
    <row r="46" spans="1:31" ht="12.75" customHeight="1" x14ac:dyDescent="0.2">
      <c r="C46" s="161"/>
      <c r="D46" s="363" t="s">
        <v>693</v>
      </c>
      <c r="E46" s="1281" t="str">
        <f>Translations!$B$286</f>
        <v>ME2: Нова пещ</v>
      </c>
      <c r="F46" s="1282"/>
      <c r="G46" s="1281" t="str">
        <f>Translations!$B$287</f>
        <v>IN2: Нова пещ</v>
      </c>
      <c r="H46" s="1290"/>
      <c r="I46" s="449"/>
      <c r="J46" s="450"/>
      <c r="K46" s="450"/>
      <c r="L46" s="450">
        <v>0.7</v>
      </c>
      <c r="M46" s="450">
        <v>0.8</v>
      </c>
      <c r="N46" s="450">
        <v>1</v>
      </c>
      <c r="S46" s="400" t="s">
        <v>561</v>
      </c>
      <c r="T46" s="166" t="str">
        <f>Translations!$B$288</f>
        <v>Начален период за мярката</v>
      </c>
      <c r="V46" s="166" t="s">
        <v>736</v>
      </c>
      <c r="X46" s="166" t="s">
        <v>738</v>
      </c>
      <c r="Y46" s="166" t="s">
        <v>737</v>
      </c>
      <c r="Z46" s="400">
        <v>2025</v>
      </c>
      <c r="AA46" s="400">
        <v>2030</v>
      </c>
      <c r="AB46" s="400">
        <v>2035</v>
      </c>
      <c r="AC46" s="400">
        <v>2040</v>
      </c>
      <c r="AD46" s="400">
        <v>2045</v>
      </c>
      <c r="AE46" s="400">
        <v>2050</v>
      </c>
    </row>
    <row r="47" spans="1:31" ht="12.75" customHeight="1" x14ac:dyDescent="0.2">
      <c r="A47" s="19"/>
      <c r="C47" s="161"/>
      <c r="D47" s="344">
        <v>1</v>
      </c>
      <c r="E47" s="1286"/>
      <c r="F47" s="1287"/>
      <c r="G47" s="1283"/>
      <c r="H47" s="1284"/>
      <c r="I47" s="425"/>
      <c r="J47" s="338"/>
      <c r="K47" s="338"/>
      <c r="L47" s="339"/>
      <c r="M47" s="338"/>
      <c r="N47" s="338"/>
      <c r="P47" s="288" t="str">
        <f>EUconst_SubMeasureImpact&amp;I11&amp;"_"&amp;D47</f>
        <v>SubMeasImp_Подинсталация на топлинен еталон, CL, не-CBAM_1</v>
      </c>
      <c r="S47" s="419" t="str">
        <f ca="1">IFERROR(INDEX(E_MeasuresInvestMilestones!$S$22:$S$31,MATCH($E47,CNTR_ListExistMeasures,0)),"")</f>
        <v/>
      </c>
      <c r="T47" s="419" t="str">
        <f ca="1">IF(S47="","",MATCH(INDEX(E_MeasuresInvestMilestones!$E$22:$E$31,MATCH($S47,E_MeasuresInvestMilestones!$Q$22:$Q$31,0)),EUconst_Periods,0))</f>
        <v/>
      </c>
      <c r="V47" s="175" t="str">
        <f>I11</f>
        <v>Подинсталация на топлинен еталон, CL, не-CBAM</v>
      </c>
      <c r="X47" s="175" t="b">
        <f>AND(I11&lt;&gt;"",$E47="")</f>
        <v>1</v>
      </c>
      <c r="Z47" s="175" t="b">
        <f>IF(OR(AND(CNTR_ExistSubInstEntries,$E47=""),INDEX($AC:$AC,MATCH(EUconst_CessationRow&amp;$V47,$AA:$AA,0))&lt;=COLUMNS($Z46:Z46),SUMIFS(I:I,$P:$P,EUconst_SubAbsoluteReduction&amp;$V47)=0),
TRUE,
AND(CNTR_ExistSubInstEntries,$T47&gt;COLUMNS($Z46:Z46)) )</f>
        <v>1</v>
      </c>
      <c r="AA47" s="175" t="b">
        <f>IF(OR(AND(CNTR_ExistSubInstEntries,$E47=""),INDEX($AC:$AC,MATCH(EUconst_CessationRow&amp;$V47,$AA:$AA,0))&lt;=COLUMNS($Z46:AA46),SUMIFS(J:J,$P:$P,EUconst_SubAbsoluteReduction&amp;$V47)=0),
TRUE,
AND(CNTR_ExistSubInstEntries,$T47&gt;COLUMNS($Z46:AA46)) )</f>
        <v>1</v>
      </c>
      <c r="AB47" s="175" t="b">
        <f>IF(OR(AND(CNTR_ExistSubInstEntries,$E47=""),INDEX($AC:$AC,MATCH(EUconst_CessationRow&amp;$V47,$AA:$AA,0))&lt;=COLUMNS($Z46:AB46),SUMIFS(K:K,$P:$P,EUconst_SubAbsoluteReduction&amp;$V47)=0),
TRUE,
AND(CNTR_ExistSubInstEntries,$T47&gt;COLUMNS($Z46:AB46)) )</f>
        <v>1</v>
      </c>
      <c r="AC47" s="175" t="b">
        <f>IF(OR(AND(CNTR_ExistSubInstEntries,$E47=""),INDEX($AC:$AC,MATCH(EUconst_CessationRow&amp;$V47,$AA:$AA,0))&lt;=COLUMNS($Z46:AC46),SUMIFS(L:L,$P:$P,EUconst_SubAbsoluteReduction&amp;$V47)=0),
TRUE,
AND(CNTR_ExistSubInstEntries,$T47&gt;COLUMNS($Z46:AC46)) )</f>
        <v>1</v>
      </c>
      <c r="AD47" s="175" t="b">
        <f>IF(OR(AND(CNTR_ExistSubInstEntries,$E47=""),INDEX($AC:$AC,MATCH(EUconst_CessationRow&amp;$V47,$AA:$AA,0))&lt;=COLUMNS($Z46:AD46),SUMIFS(M:M,$P:$P,EUconst_SubAbsoluteReduction&amp;$V47)=0),
TRUE,
AND(CNTR_ExistSubInstEntries,$T47&gt;COLUMNS($Z46:AD46)) )</f>
        <v>1</v>
      </c>
      <c r="AE47" s="175" t="b">
        <f>IF(OR(AND(CNTR_ExistSubInstEntries,$E47=""),INDEX($AC:$AC,MATCH(EUconst_CessationRow&amp;$V47,$AA:$AA,0))&lt;=COLUMNS($Z46:AE46),SUMIFS(N:N,$P:$P,EUconst_SubAbsoluteReduction&amp;$V47)=0),
TRUE,
AND(CNTR_ExistSubInstEntries,$T47&gt;COLUMNS($Z46:AE46)) )</f>
        <v>1</v>
      </c>
    </row>
    <row r="48" spans="1:31" ht="12.75" customHeight="1" x14ac:dyDescent="0.2">
      <c r="A48" s="19"/>
      <c r="C48" s="161"/>
      <c r="D48" s="344">
        <v>2</v>
      </c>
      <c r="E48" s="1223"/>
      <c r="F48" s="1224"/>
      <c r="G48" s="1223"/>
      <c r="H48" s="1233"/>
      <c r="I48" s="426"/>
      <c r="J48" s="306"/>
      <c r="K48" s="306"/>
      <c r="L48" s="314"/>
      <c r="M48" s="306"/>
      <c r="N48" s="306"/>
      <c r="P48" s="288" t="str">
        <f>EUconst_SubMeasureImpact&amp;I11&amp;"_"&amp;D48</f>
        <v>SubMeasImp_Подинсталация на топлинен еталон, CL, не-CBAM_2</v>
      </c>
      <c r="S48" s="419" t="str">
        <f ca="1">IFERROR(INDEX(E_MeasuresInvestMilestones!$S$22:$S$31,MATCH($E48,CNTR_ListExistMeasures,0)),"")</f>
        <v/>
      </c>
      <c r="T48" s="419" t="str">
        <f ca="1">IF(S48="","",MATCH(INDEX(E_MeasuresInvestMilestones!$E$22:$E$31,MATCH($S48,E_MeasuresInvestMilestones!$Q$22:$Q$31,0)),EUconst_Periods,0))</f>
        <v/>
      </c>
      <c r="V48" s="175" t="str">
        <f>V47</f>
        <v>Подинсталация на топлинен еталон, CL, не-CBAM</v>
      </c>
      <c r="X48" s="175" t="b">
        <f>AND(I11&lt;&gt;"",$E48="")</f>
        <v>1</v>
      </c>
      <c r="Z48" s="175" t="b">
        <f>IF(OR(AND(CNTR_ExistSubInstEntries,$E48=""),INDEX($AC:$AC,MATCH(EUconst_CessationRow&amp;$V48,$AA:$AA,0))&lt;=COLUMNS($Z47:Z47),SUMIFS(I:I,$P:$P,EUconst_SubAbsoluteReduction&amp;$V48)=0),
TRUE,
AND(CNTR_ExistSubInstEntries,$T48&gt;COLUMNS($Z47:Z47)) )</f>
        <v>1</v>
      </c>
      <c r="AA48" s="175" t="b">
        <f>IF(OR(AND(CNTR_ExistSubInstEntries,$E48=""),INDEX($AC:$AC,MATCH(EUconst_CessationRow&amp;$V48,$AA:$AA,0))&lt;=COLUMNS($Z47:AA47),SUMIFS(J:J,$P:$P,EUconst_SubAbsoluteReduction&amp;$V48)=0),
TRUE,
AND(CNTR_ExistSubInstEntries,$T48&gt;COLUMNS($Z47:AA47)) )</f>
        <v>1</v>
      </c>
      <c r="AB48" s="175" t="b">
        <f>IF(OR(AND(CNTR_ExistSubInstEntries,$E48=""),INDEX($AC:$AC,MATCH(EUconst_CessationRow&amp;$V48,$AA:$AA,0))&lt;=COLUMNS($Z47:AB47),SUMIFS(K:K,$P:$P,EUconst_SubAbsoluteReduction&amp;$V48)=0),
TRUE,
AND(CNTR_ExistSubInstEntries,$T48&gt;COLUMNS($Z47:AB47)) )</f>
        <v>1</v>
      </c>
      <c r="AC48" s="175" t="b">
        <f>IF(OR(AND(CNTR_ExistSubInstEntries,$E48=""),INDEX($AC:$AC,MATCH(EUconst_CessationRow&amp;$V48,$AA:$AA,0))&lt;=COLUMNS($Z47:AC47),SUMIFS(L:L,$P:$P,EUconst_SubAbsoluteReduction&amp;$V48)=0),
TRUE,
AND(CNTR_ExistSubInstEntries,$T48&gt;COLUMNS($Z47:AC47)) )</f>
        <v>1</v>
      </c>
      <c r="AD48" s="175" t="b">
        <f>IF(OR(AND(CNTR_ExistSubInstEntries,$E48=""),INDEX($AC:$AC,MATCH(EUconst_CessationRow&amp;$V48,$AA:$AA,0))&lt;=COLUMNS($Z47:AD47),SUMIFS(M:M,$P:$P,EUconst_SubAbsoluteReduction&amp;$V48)=0),
TRUE,
AND(CNTR_ExistSubInstEntries,$T48&gt;COLUMNS($Z47:AD47)) )</f>
        <v>1</v>
      </c>
      <c r="AE48" s="175" t="b">
        <f>IF(OR(AND(CNTR_ExistSubInstEntries,$E48=""),INDEX($AC:$AC,MATCH(EUconst_CessationRow&amp;$V48,$AA:$AA,0))&lt;=COLUMNS($Z47:AE47),SUMIFS(N:N,$P:$P,EUconst_SubAbsoluteReduction&amp;$V48)=0),
TRUE,
AND(CNTR_ExistSubInstEntries,$T48&gt;COLUMNS($Z47:AE47)) )</f>
        <v>1</v>
      </c>
    </row>
    <row r="49" spans="1:31" ht="12.75" customHeight="1" x14ac:dyDescent="0.2">
      <c r="A49" s="19"/>
      <c r="C49" s="161"/>
      <c r="D49" s="344">
        <v>3</v>
      </c>
      <c r="E49" s="1223"/>
      <c r="F49" s="1224"/>
      <c r="G49" s="1223"/>
      <c r="H49" s="1233"/>
      <c r="I49" s="426"/>
      <c r="J49" s="306"/>
      <c r="K49" s="306"/>
      <c r="L49" s="314"/>
      <c r="M49" s="306"/>
      <c r="N49" s="306"/>
      <c r="P49" s="288" t="str">
        <f>EUconst_SubMeasureImpact&amp;I11&amp;"_"&amp;D49</f>
        <v>SubMeasImp_Подинсталация на топлинен еталон, CL, не-CBAM_3</v>
      </c>
      <c r="S49" s="419" t="str">
        <f ca="1">IFERROR(INDEX(E_MeasuresInvestMilestones!$S$22:$S$31,MATCH($E49,CNTR_ListExistMeasures,0)),"")</f>
        <v/>
      </c>
      <c r="T49" s="419" t="str">
        <f ca="1">IF(S49="","",MATCH(INDEX(E_MeasuresInvestMilestones!$E$22:$E$31,MATCH($S49,E_MeasuresInvestMilestones!$Q$22:$Q$31,0)),EUconst_Periods,0))</f>
        <v/>
      </c>
      <c r="V49" s="175" t="str">
        <f t="shared" ref="V49:V56" si="10">V48</f>
        <v>Подинсталация на топлинен еталон, CL, не-CBAM</v>
      </c>
      <c r="X49" s="175" t="b">
        <f>AND(I11&lt;&gt;"",$E49="")</f>
        <v>1</v>
      </c>
      <c r="Z49" s="175" t="b">
        <f>IF(OR(AND(CNTR_ExistSubInstEntries,$E49=""),INDEX($AC:$AC,MATCH(EUconst_CessationRow&amp;$V49,$AA:$AA,0))&lt;=COLUMNS($Z48:Z48),SUMIFS(I:I,$P:$P,EUconst_SubAbsoluteReduction&amp;$V49)=0),
TRUE,
AND(CNTR_ExistSubInstEntries,$T49&gt;COLUMNS($Z48:Z48)) )</f>
        <v>1</v>
      </c>
      <c r="AA49" s="175" t="b">
        <f>IF(OR(AND(CNTR_ExistSubInstEntries,$E49=""),INDEX($AC:$AC,MATCH(EUconst_CessationRow&amp;$V49,$AA:$AA,0))&lt;=COLUMNS($Z48:AA48),SUMIFS(J:J,$P:$P,EUconst_SubAbsoluteReduction&amp;$V49)=0),
TRUE,
AND(CNTR_ExistSubInstEntries,$T49&gt;COLUMNS($Z48:AA48)) )</f>
        <v>1</v>
      </c>
      <c r="AB49" s="175" t="b">
        <f>IF(OR(AND(CNTR_ExistSubInstEntries,$E49=""),INDEX($AC:$AC,MATCH(EUconst_CessationRow&amp;$V49,$AA:$AA,0))&lt;=COLUMNS($Z48:AB48),SUMIFS(K:K,$P:$P,EUconst_SubAbsoluteReduction&amp;$V49)=0),
TRUE,
AND(CNTR_ExistSubInstEntries,$T49&gt;COLUMNS($Z48:AB48)) )</f>
        <v>1</v>
      </c>
      <c r="AC49" s="175" t="b">
        <f>IF(OR(AND(CNTR_ExistSubInstEntries,$E49=""),INDEX($AC:$AC,MATCH(EUconst_CessationRow&amp;$V49,$AA:$AA,0))&lt;=COLUMNS($Z48:AC48),SUMIFS(L:L,$P:$P,EUconst_SubAbsoluteReduction&amp;$V49)=0),
TRUE,
AND(CNTR_ExistSubInstEntries,$T49&gt;COLUMNS($Z48:AC48)) )</f>
        <v>1</v>
      </c>
      <c r="AD49" s="175" t="b">
        <f>IF(OR(AND(CNTR_ExistSubInstEntries,$E49=""),INDEX($AC:$AC,MATCH(EUconst_CessationRow&amp;$V49,$AA:$AA,0))&lt;=COLUMNS($Z48:AD48),SUMIFS(M:M,$P:$P,EUconst_SubAbsoluteReduction&amp;$V49)=0),
TRUE,
AND(CNTR_ExistSubInstEntries,$T49&gt;COLUMNS($Z48:AD48)) )</f>
        <v>1</v>
      </c>
      <c r="AE49" s="175" t="b">
        <f>IF(OR(AND(CNTR_ExistSubInstEntries,$E49=""),INDEX($AC:$AC,MATCH(EUconst_CessationRow&amp;$V49,$AA:$AA,0))&lt;=COLUMNS($Z48:AE48),SUMIFS(N:N,$P:$P,EUconst_SubAbsoluteReduction&amp;$V49)=0),
TRUE,
AND(CNTR_ExistSubInstEntries,$T49&gt;COLUMNS($Z48:AE48)) )</f>
        <v>1</v>
      </c>
    </row>
    <row r="50" spans="1:31" ht="12.75" customHeight="1" x14ac:dyDescent="0.2">
      <c r="A50" s="19"/>
      <c r="C50" s="161"/>
      <c r="D50" s="344">
        <v>4</v>
      </c>
      <c r="E50" s="1223"/>
      <c r="F50" s="1224"/>
      <c r="G50" s="1223"/>
      <c r="H50" s="1233"/>
      <c r="I50" s="426"/>
      <c r="J50" s="306"/>
      <c r="K50" s="306"/>
      <c r="L50" s="314"/>
      <c r="M50" s="306"/>
      <c r="N50" s="306"/>
      <c r="P50" s="288" t="str">
        <f>EUconst_SubMeasureImpact&amp;I11&amp;"_"&amp;D50</f>
        <v>SubMeasImp_Подинсталация на топлинен еталон, CL, не-CBAM_4</v>
      </c>
      <c r="S50" s="419" t="str">
        <f ca="1">IFERROR(INDEX(E_MeasuresInvestMilestones!$S$22:$S$31,MATCH($E50,CNTR_ListExistMeasures,0)),"")</f>
        <v/>
      </c>
      <c r="T50" s="419" t="str">
        <f ca="1">IF(S50="","",MATCH(INDEX(E_MeasuresInvestMilestones!$E$22:$E$31,MATCH($S50,E_MeasuresInvestMilestones!$Q$22:$Q$31,0)),EUconst_Periods,0))</f>
        <v/>
      </c>
      <c r="V50" s="175" t="str">
        <f t="shared" si="10"/>
        <v>Подинсталация на топлинен еталон, CL, не-CBAM</v>
      </c>
      <c r="X50" s="175" t="b">
        <f>AND(I11&lt;&gt;"",$E50="")</f>
        <v>1</v>
      </c>
      <c r="Z50" s="175" t="b">
        <f>IF(OR(AND(CNTR_ExistSubInstEntries,$E50=""),INDEX($AC:$AC,MATCH(EUconst_CessationRow&amp;$V50,$AA:$AA,0))&lt;=COLUMNS($Z49:Z49),SUMIFS(I:I,$P:$P,EUconst_SubAbsoluteReduction&amp;$V50)=0),
TRUE,
AND(CNTR_ExistSubInstEntries,$T50&gt;COLUMNS($Z49:Z49)) )</f>
        <v>1</v>
      </c>
      <c r="AA50" s="175" t="b">
        <f>IF(OR(AND(CNTR_ExistSubInstEntries,$E50=""),INDEX($AC:$AC,MATCH(EUconst_CessationRow&amp;$V50,$AA:$AA,0))&lt;=COLUMNS($Z49:AA49),SUMIFS(J:J,$P:$P,EUconst_SubAbsoluteReduction&amp;$V50)=0),
TRUE,
AND(CNTR_ExistSubInstEntries,$T50&gt;COLUMNS($Z49:AA49)) )</f>
        <v>1</v>
      </c>
      <c r="AB50" s="175" t="b">
        <f>IF(OR(AND(CNTR_ExistSubInstEntries,$E50=""),INDEX($AC:$AC,MATCH(EUconst_CessationRow&amp;$V50,$AA:$AA,0))&lt;=COLUMNS($Z49:AB49),SUMIFS(K:K,$P:$P,EUconst_SubAbsoluteReduction&amp;$V50)=0),
TRUE,
AND(CNTR_ExistSubInstEntries,$T50&gt;COLUMNS($Z49:AB49)) )</f>
        <v>1</v>
      </c>
      <c r="AC50" s="175" t="b">
        <f>IF(OR(AND(CNTR_ExistSubInstEntries,$E50=""),INDEX($AC:$AC,MATCH(EUconst_CessationRow&amp;$V50,$AA:$AA,0))&lt;=COLUMNS($Z49:AC49),SUMIFS(L:L,$P:$P,EUconst_SubAbsoluteReduction&amp;$V50)=0),
TRUE,
AND(CNTR_ExistSubInstEntries,$T50&gt;COLUMNS($Z49:AC49)) )</f>
        <v>1</v>
      </c>
      <c r="AD50" s="175" t="b">
        <f>IF(OR(AND(CNTR_ExistSubInstEntries,$E50=""),INDEX($AC:$AC,MATCH(EUconst_CessationRow&amp;$V50,$AA:$AA,0))&lt;=COLUMNS($Z49:AD49),SUMIFS(M:M,$P:$P,EUconst_SubAbsoluteReduction&amp;$V50)=0),
TRUE,
AND(CNTR_ExistSubInstEntries,$T50&gt;COLUMNS($Z49:AD49)) )</f>
        <v>1</v>
      </c>
      <c r="AE50" s="175" t="b">
        <f>IF(OR(AND(CNTR_ExistSubInstEntries,$E50=""),INDEX($AC:$AC,MATCH(EUconst_CessationRow&amp;$V50,$AA:$AA,0))&lt;=COLUMNS($Z49:AE49),SUMIFS(N:N,$P:$P,EUconst_SubAbsoluteReduction&amp;$V50)=0),
TRUE,
AND(CNTR_ExistSubInstEntries,$T50&gt;COLUMNS($Z49:AE49)) )</f>
        <v>1</v>
      </c>
    </row>
    <row r="51" spans="1:31" ht="12.75" customHeight="1" x14ac:dyDescent="0.2">
      <c r="A51" s="19"/>
      <c r="C51" s="161"/>
      <c r="D51" s="344">
        <v>5</v>
      </c>
      <c r="E51" s="1223"/>
      <c r="F51" s="1224"/>
      <c r="G51" s="1223"/>
      <c r="H51" s="1233"/>
      <c r="I51" s="426"/>
      <c r="J51" s="306"/>
      <c r="K51" s="306"/>
      <c r="L51" s="314"/>
      <c r="M51" s="306"/>
      <c r="N51" s="306"/>
      <c r="P51" s="288" t="str">
        <f>EUconst_SubMeasureImpact&amp;I11&amp;"_"&amp;D51</f>
        <v>SubMeasImp_Подинсталация на топлинен еталон, CL, не-CBAM_5</v>
      </c>
      <c r="S51" s="419" t="str">
        <f ca="1">IFERROR(INDEX(E_MeasuresInvestMilestones!$S$22:$S$31,MATCH($E51,CNTR_ListExistMeasures,0)),"")</f>
        <v/>
      </c>
      <c r="T51" s="419" t="str">
        <f ca="1">IF(S51="","",MATCH(INDEX(E_MeasuresInvestMilestones!$E$22:$E$31,MATCH($S51,E_MeasuresInvestMilestones!$Q$22:$Q$31,0)),EUconst_Periods,0))</f>
        <v/>
      </c>
      <c r="V51" s="175" t="str">
        <f t="shared" si="10"/>
        <v>Подинсталация на топлинен еталон, CL, не-CBAM</v>
      </c>
      <c r="X51" s="175" t="b">
        <f>AND(I11&lt;&gt;"",$E51="")</f>
        <v>1</v>
      </c>
      <c r="Z51" s="175" t="b">
        <f>IF(OR(AND(CNTR_ExistSubInstEntries,$E51=""),INDEX($AC:$AC,MATCH(EUconst_CessationRow&amp;$V51,$AA:$AA,0))&lt;=COLUMNS($Z50:Z50),SUMIFS(I:I,$P:$P,EUconst_SubAbsoluteReduction&amp;$V51)=0),
TRUE,
AND(CNTR_ExistSubInstEntries,$T51&gt;COLUMNS($Z50:Z50)) )</f>
        <v>1</v>
      </c>
      <c r="AA51" s="175" t="b">
        <f>IF(OR(AND(CNTR_ExistSubInstEntries,$E51=""),INDEX($AC:$AC,MATCH(EUconst_CessationRow&amp;$V51,$AA:$AA,0))&lt;=COLUMNS($Z50:AA50),SUMIFS(J:J,$P:$P,EUconst_SubAbsoluteReduction&amp;$V51)=0),
TRUE,
AND(CNTR_ExistSubInstEntries,$T51&gt;COLUMNS($Z50:AA50)) )</f>
        <v>1</v>
      </c>
      <c r="AB51" s="175" t="b">
        <f>IF(OR(AND(CNTR_ExistSubInstEntries,$E51=""),INDEX($AC:$AC,MATCH(EUconst_CessationRow&amp;$V51,$AA:$AA,0))&lt;=COLUMNS($Z50:AB50),SUMIFS(K:K,$P:$P,EUconst_SubAbsoluteReduction&amp;$V51)=0),
TRUE,
AND(CNTR_ExistSubInstEntries,$T51&gt;COLUMNS($Z50:AB50)) )</f>
        <v>1</v>
      </c>
      <c r="AC51" s="175" t="b">
        <f>IF(OR(AND(CNTR_ExistSubInstEntries,$E51=""),INDEX($AC:$AC,MATCH(EUconst_CessationRow&amp;$V51,$AA:$AA,0))&lt;=COLUMNS($Z50:AC50),SUMIFS(L:L,$P:$P,EUconst_SubAbsoluteReduction&amp;$V51)=0),
TRUE,
AND(CNTR_ExistSubInstEntries,$T51&gt;COLUMNS($Z50:AC50)) )</f>
        <v>1</v>
      </c>
      <c r="AD51" s="175" t="b">
        <f>IF(OR(AND(CNTR_ExistSubInstEntries,$E51=""),INDEX($AC:$AC,MATCH(EUconst_CessationRow&amp;$V51,$AA:$AA,0))&lt;=COLUMNS($Z50:AD50),SUMIFS(M:M,$P:$P,EUconst_SubAbsoluteReduction&amp;$V51)=0),
TRUE,
AND(CNTR_ExistSubInstEntries,$T51&gt;COLUMNS($Z50:AD50)) )</f>
        <v>1</v>
      </c>
      <c r="AE51" s="175" t="b">
        <f>IF(OR(AND(CNTR_ExistSubInstEntries,$E51=""),INDEX($AC:$AC,MATCH(EUconst_CessationRow&amp;$V51,$AA:$AA,0))&lt;=COLUMNS($Z50:AE50),SUMIFS(N:N,$P:$P,EUconst_SubAbsoluteReduction&amp;$V51)=0),
TRUE,
AND(CNTR_ExistSubInstEntries,$T51&gt;COLUMNS($Z50:AE50)) )</f>
        <v>1</v>
      </c>
    </row>
    <row r="52" spans="1:31" ht="12.75" customHeight="1" x14ac:dyDescent="0.2">
      <c r="A52" s="19"/>
      <c r="C52" s="161"/>
      <c r="D52" s="344">
        <v>6</v>
      </c>
      <c r="E52" s="1223"/>
      <c r="F52" s="1224"/>
      <c r="G52" s="1223"/>
      <c r="H52" s="1233"/>
      <c r="I52" s="426"/>
      <c r="J52" s="306"/>
      <c r="K52" s="306"/>
      <c r="L52" s="314"/>
      <c r="M52" s="306"/>
      <c r="N52" s="306"/>
      <c r="P52" s="288" t="str">
        <f>EUconst_SubMeasureImpact&amp;I11&amp;"_"&amp;D52</f>
        <v>SubMeasImp_Подинсталация на топлинен еталон, CL, не-CBAM_6</v>
      </c>
      <c r="S52" s="419" t="str">
        <f ca="1">IFERROR(INDEX(E_MeasuresInvestMilestones!$S$22:$S$31,MATCH($E52,CNTR_ListExistMeasures,0)),"")</f>
        <v/>
      </c>
      <c r="T52" s="419" t="str">
        <f ca="1">IF(S52="","",MATCH(INDEX(E_MeasuresInvestMilestones!$E$22:$E$31,MATCH($S52,E_MeasuresInvestMilestones!$Q$22:$Q$31,0)),EUconst_Periods,0))</f>
        <v/>
      </c>
      <c r="V52" s="175" t="str">
        <f t="shared" si="10"/>
        <v>Подинсталация на топлинен еталон, CL, не-CBAM</v>
      </c>
      <c r="X52" s="175" t="b">
        <f>AND(I11&lt;&gt;"",$E52="")</f>
        <v>1</v>
      </c>
      <c r="Z52" s="175" t="b">
        <f>IF(OR(AND(CNTR_ExistSubInstEntries,$E52=""),INDEX($AC:$AC,MATCH(EUconst_CessationRow&amp;$V52,$AA:$AA,0))&lt;=COLUMNS($Z51:Z51),SUMIFS(I:I,$P:$P,EUconst_SubAbsoluteReduction&amp;$V52)=0),
TRUE,
AND(CNTR_ExistSubInstEntries,$T52&gt;COLUMNS($Z51:Z51)) )</f>
        <v>1</v>
      </c>
      <c r="AA52" s="175" t="b">
        <f>IF(OR(AND(CNTR_ExistSubInstEntries,$E52=""),INDEX($AC:$AC,MATCH(EUconst_CessationRow&amp;$V52,$AA:$AA,0))&lt;=COLUMNS($Z51:AA51),SUMIFS(J:J,$P:$P,EUconst_SubAbsoluteReduction&amp;$V52)=0),
TRUE,
AND(CNTR_ExistSubInstEntries,$T52&gt;COLUMNS($Z51:AA51)) )</f>
        <v>1</v>
      </c>
      <c r="AB52" s="175" t="b">
        <f>IF(OR(AND(CNTR_ExistSubInstEntries,$E52=""),INDEX($AC:$AC,MATCH(EUconst_CessationRow&amp;$V52,$AA:$AA,0))&lt;=COLUMNS($Z51:AB51),SUMIFS(K:K,$P:$P,EUconst_SubAbsoluteReduction&amp;$V52)=0),
TRUE,
AND(CNTR_ExistSubInstEntries,$T52&gt;COLUMNS($Z51:AB51)) )</f>
        <v>1</v>
      </c>
      <c r="AC52" s="175" t="b">
        <f>IF(OR(AND(CNTR_ExistSubInstEntries,$E52=""),INDEX($AC:$AC,MATCH(EUconst_CessationRow&amp;$V52,$AA:$AA,0))&lt;=COLUMNS($Z51:AC51),SUMIFS(L:L,$P:$P,EUconst_SubAbsoluteReduction&amp;$V52)=0),
TRUE,
AND(CNTR_ExistSubInstEntries,$T52&gt;COLUMNS($Z51:AC51)) )</f>
        <v>1</v>
      </c>
      <c r="AD52" s="175" t="b">
        <f>IF(OR(AND(CNTR_ExistSubInstEntries,$E52=""),INDEX($AC:$AC,MATCH(EUconst_CessationRow&amp;$V52,$AA:$AA,0))&lt;=COLUMNS($Z51:AD51),SUMIFS(M:M,$P:$P,EUconst_SubAbsoluteReduction&amp;$V52)=0),
TRUE,
AND(CNTR_ExistSubInstEntries,$T52&gt;COLUMNS($Z51:AD51)) )</f>
        <v>1</v>
      </c>
      <c r="AE52" s="175" t="b">
        <f>IF(OR(AND(CNTR_ExistSubInstEntries,$E52=""),INDEX($AC:$AC,MATCH(EUconst_CessationRow&amp;$V52,$AA:$AA,0))&lt;=COLUMNS($Z51:AE51),SUMIFS(N:N,$P:$P,EUconst_SubAbsoluteReduction&amp;$V52)=0),
TRUE,
AND(CNTR_ExistSubInstEntries,$T52&gt;COLUMNS($Z51:AE51)) )</f>
        <v>1</v>
      </c>
    </row>
    <row r="53" spans="1:31" ht="12.75" customHeight="1" x14ac:dyDescent="0.2">
      <c r="A53" s="19"/>
      <c r="C53" s="193"/>
      <c r="D53" s="344">
        <v>7</v>
      </c>
      <c r="E53" s="1223"/>
      <c r="F53" s="1224"/>
      <c r="G53" s="1223"/>
      <c r="H53" s="1233"/>
      <c r="I53" s="426"/>
      <c r="J53" s="306"/>
      <c r="K53" s="306"/>
      <c r="L53" s="314"/>
      <c r="M53" s="306"/>
      <c r="N53" s="306"/>
      <c r="P53" s="288" t="str">
        <f>EUconst_SubMeasureImpact&amp;I11&amp;"_"&amp;D53</f>
        <v>SubMeasImp_Подинсталация на топлинен еталон, CL, не-CBAM_7</v>
      </c>
      <c r="S53" s="419" t="str">
        <f ca="1">IFERROR(INDEX(E_MeasuresInvestMilestones!$S$22:$S$31,MATCH($E53,CNTR_ListExistMeasures,0)),"")</f>
        <v/>
      </c>
      <c r="T53" s="419" t="str">
        <f ca="1">IF(S53="","",MATCH(INDEX(E_MeasuresInvestMilestones!$E$22:$E$31,MATCH($S53,E_MeasuresInvestMilestones!$Q$22:$Q$31,0)),EUconst_Periods,0))</f>
        <v/>
      </c>
      <c r="V53" s="175" t="str">
        <f t="shared" si="10"/>
        <v>Подинсталация на топлинен еталон, CL, не-CBAM</v>
      </c>
      <c r="X53" s="175" t="b">
        <f>AND(I11&lt;&gt;"",$E53="")</f>
        <v>1</v>
      </c>
      <c r="Z53" s="175" t="b">
        <f>IF(OR(AND(CNTR_ExistSubInstEntries,$E53=""),INDEX($AC:$AC,MATCH(EUconst_CessationRow&amp;$V53,$AA:$AA,0))&lt;=COLUMNS($Z52:Z52),SUMIFS(I:I,$P:$P,EUconst_SubAbsoluteReduction&amp;$V53)=0),
TRUE,
AND(CNTR_ExistSubInstEntries,$T53&gt;COLUMNS($Z52:Z52)) )</f>
        <v>1</v>
      </c>
      <c r="AA53" s="175" t="b">
        <f>IF(OR(AND(CNTR_ExistSubInstEntries,$E53=""),INDEX($AC:$AC,MATCH(EUconst_CessationRow&amp;$V53,$AA:$AA,0))&lt;=COLUMNS($Z52:AA52),SUMIFS(J:J,$P:$P,EUconst_SubAbsoluteReduction&amp;$V53)=0),
TRUE,
AND(CNTR_ExistSubInstEntries,$T53&gt;COLUMNS($Z52:AA52)) )</f>
        <v>1</v>
      </c>
      <c r="AB53" s="175" t="b">
        <f>IF(OR(AND(CNTR_ExistSubInstEntries,$E53=""),INDEX($AC:$AC,MATCH(EUconst_CessationRow&amp;$V53,$AA:$AA,0))&lt;=COLUMNS($Z52:AB52),SUMIFS(K:K,$P:$P,EUconst_SubAbsoluteReduction&amp;$V53)=0),
TRUE,
AND(CNTR_ExistSubInstEntries,$T53&gt;COLUMNS($Z52:AB52)) )</f>
        <v>1</v>
      </c>
      <c r="AC53" s="175" t="b">
        <f>IF(OR(AND(CNTR_ExistSubInstEntries,$E53=""),INDEX($AC:$AC,MATCH(EUconst_CessationRow&amp;$V53,$AA:$AA,0))&lt;=COLUMNS($Z52:AC52),SUMIFS(L:L,$P:$P,EUconst_SubAbsoluteReduction&amp;$V53)=0),
TRUE,
AND(CNTR_ExistSubInstEntries,$T53&gt;COLUMNS($Z52:AC52)) )</f>
        <v>1</v>
      </c>
      <c r="AD53" s="175" t="b">
        <f>IF(OR(AND(CNTR_ExistSubInstEntries,$E53=""),INDEX($AC:$AC,MATCH(EUconst_CessationRow&amp;$V53,$AA:$AA,0))&lt;=COLUMNS($Z52:AD52),SUMIFS(M:M,$P:$P,EUconst_SubAbsoluteReduction&amp;$V53)=0),
TRUE,
AND(CNTR_ExistSubInstEntries,$T53&gt;COLUMNS($Z52:AD52)) )</f>
        <v>1</v>
      </c>
      <c r="AE53" s="175" t="b">
        <f>IF(OR(AND(CNTR_ExistSubInstEntries,$E53=""),INDEX($AC:$AC,MATCH(EUconst_CessationRow&amp;$V53,$AA:$AA,0))&lt;=COLUMNS($Z52:AE52),SUMIFS(N:N,$P:$P,EUconst_SubAbsoluteReduction&amp;$V53)=0),
TRUE,
AND(CNTR_ExistSubInstEntries,$T53&gt;COLUMNS($Z52:AE52)) )</f>
        <v>1</v>
      </c>
    </row>
    <row r="54" spans="1:31" ht="12.75" customHeight="1" x14ac:dyDescent="0.2">
      <c r="A54" s="19"/>
      <c r="C54" s="161"/>
      <c r="D54" s="344">
        <v>8</v>
      </c>
      <c r="E54" s="1223"/>
      <c r="F54" s="1224"/>
      <c r="G54" s="1223"/>
      <c r="H54" s="1233"/>
      <c r="I54" s="426"/>
      <c r="J54" s="306"/>
      <c r="K54" s="306"/>
      <c r="L54" s="314"/>
      <c r="M54" s="306"/>
      <c r="N54" s="306"/>
      <c r="P54" s="288" t="str">
        <f>EUconst_SubMeasureImpact&amp;I11&amp;"_"&amp;D54</f>
        <v>SubMeasImp_Подинсталация на топлинен еталон, CL, не-CBAM_8</v>
      </c>
      <c r="S54" s="419" t="str">
        <f ca="1">IFERROR(INDEX(E_MeasuresInvestMilestones!$S$22:$S$31,MATCH($E54,CNTR_ListExistMeasures,0)),"")</f>
        <v/>
      </c>
      <c r="T54" s="419" t="str">
        <f ca="1">IF(S54="","",MATCH(INDEX(E_MeasuresInvestMilestones!$E$22:$E$31,MATCH($S54,E_MeasuresInvestMilestones!$Q$22:$Q$31,0)),EUconst_Periods,0))</f>
        <v/>
      </c>
      <c r="V54" s="175" t="str">
        <f t="shared" si="10"/>
        <v>Подинсталация на топлинен еталон, CL, не-CBAM</v>
      </c>
      <c r="X54" s="175" t="b">
        <f>AND(I11&lt;&gt;"",$E54="")</f>
        <v>1</v>
      </c>
      <c r="Z54" s="175" t="b">
        <f>IF(OR(AND(CNTR_ExistSubInstEntries,$E54=""),INDEX($AC:$AC,MATCH(EUconst_CessationRow&amp;$V54,$AA:$AA,0))&lt;=COLUMNS($Z53:Z53),SUMIFS(I:I,$P:$P,EUconst_SubAbsoluteReduction&amp;$V54)=0),
TRUE,
AND(CNTR_ExistSubInstEntries,$T54&gt;COLUMNS($Z53:Z53)) )</f>
        <v>1</v>
      </c>
      <c r="AA54" s="175" t="b">
        <f>IF(OR(AND(CNTR_ExistSubInstEntries,$E54=""),INDEX($AC:$AC,MATCH(EUconst_CessationRow&amp;$V54,$AA:$AA,0))&lt;=COLUMNS($Z53:AA53),SUMIFS(J:J,$P:$P,EUconst_SubAbsoluteReduction&amp;$V54)=0),
TRUE,
AND(CNTR_ExistSubInstEntries,$T54&gt;COLUMNS($Z53:AA53)) )</f>
        <v>1</v>
      </c>
      <c r="AB54" s="175" t="b">
        <f>IF(OR(AND(CNTR_ExistSubInstEntries,$E54=""),INDEX($AC:$AC,MATCH(EUconst_CessationRow&amp;$V54,$AA:$AA,0))&lt;=COLUMNS($Z53:AB53),SUMIFS(K:K,$P:$P,EUconst_SubAbsoluteReduction&amp;$V54)=0),
TRUE,
AND(CNTR_ExistSubInstEntries,$T54&gt;COLUMNS($Z53:AB53)) )</f>
        <v>1</v>
      </c>
      <c r="AC54" s="175" t="b">
        <f>IF(OR(AND(CNTR_ExistSubInstEntries,$E54=""),INDEX($AC:$AC,MATCH(EUconst_CessationRow&amp;$V54,$AA:$AA,0))&lt;=COLUMNS($Z53:AC53),SUMIFS(L:L,$P:$P,EUconst_SubAbsoluteReduction&amp;$V54)=0),
TRUE,
AND(CNTR_ExistSubInstEntries,$T54&gt;COLUMNS($Z53:AC53)) )</f>
        <v>1</v>
      </c>
      <c r="AD54" s="175" t="b">
        <f>IF(OR(AND(CNTR_ExistSubInstEntries,$E54=""),INDEX($AC:$AC,MATCH(EUconst_CessationRow&amp;$V54,$AA:$AA,0))&lt;=COLUMNS($Z53:AD53),SUMIFS(M:M,$P:$P,EUconst_SubAbsoluteReduction&amp;$V54)=0),
TRUE,
AND(CNTR_ExistSubInstEntries,$T54&gt;COLUMNS($Z53:AD53)) )</f>
        <v>1</v>
      </c>
      <c r="AE54" s="175" t="b">
        <f>IF(OR(AND(CNTR_ExistSubInstEntries,$E54=""),INDEX($AC:$AC,MATCH(EUconst_CessationRow&amp;$V54,$AA:$AA,0))&lt;=COLUMNS($Z53:AE53),SUMIFS(N:N,$P:$P,EUconst_SubAbsoluteReduction&amp;$V54)=0),
TRUE,
AND(CNTR_ExistSubInstEntries,$T54&gt;COLUMNS($Z53:AE53)) )</f>
        <v>1</v>
      </c>
    </row>
    <row r="55" spans="1:31" ht="12.75" customHeight="1" x14ac:dyDescent="0.2">
      <c r="A55" s="19"/>
      <c r="C55" s="161"/>
      <c r="D55" s="344">
        <v>9</v>
      </c>
      <c r="E55" s="1223"/>
      <c r="F55" s="1224"/>
      <c r="G55" s="1223"/>
      <c r="H55" s="1233"/>
      <c r="I55" s="426"/>
      <c r="J55" s="306"/>
      <c r="K55" s="306"/>
      <c r="L55" s="314"/>
      <c r="M55" s="306"/>
      <c r="N55" s="306"/>
      <c r="P55" s="288" t="str">
        <f>EUconst_SubMeasureImpact&amp;I11&amp;"_"&amp;D55</f>
        <v>SubMeasImp_Подинсталация на топлинен еталон, CL, не-CBAM_9</v>
      </c>
      <c r="S55" s="419" t="str">
        <f ca="1">IFERROR(INDEX(E_MeasuresInvestMilestones!$S$22:$S$31,MATCH($E55,CNTR_ListExistMeasures,0)),"")</f>
        <v/>
      </c>
      <c r="T55" s="419" t="str">
        <f ca="1">IF(S55="","",MATCH(INDEX(E_MeasuresInvestMilestones!$E$22:$E$31,MATCH($S55,E_MeasuresInvestMilestones!$Q$22:$Q$31,0)),EUconst_Periods,0))</f>
        <v/>
      </c>
      <c r="V55" s="175" t="str">
        <f t="shared" si="10"/>
        <v>Подинсталация на топлинен еталон, CL, не-CBAM</v>
      </c>
      <c r="X55" s="175" t="b">
        <f>AND(I11&lt;&gt;"",$E55="")</f>
        <v>1</v>
      </c>
      <c r="Z55" s="175" t="b">
        <f>IF(OR(AND(CNTR_ExistSubInstEntries,$E55=""),INDEX($AC:$AC,MATCH(EUconst_CessationRow&amp;$V55,$AA:$AA,0))&lt;=COLUMNS($Z54:Z54),SUMIFS(I:I,$P:$P,EUconst_SubAbsoluteReduction&amp;$V55)=0),
TRUE,
AND(CNTR_ExistSubInstEntries,$T55&gt;COLUMNS($Z54:Z54)) )</f>
        <v>1</v>
      </c>
      <c r="AA55" s="175" t="b">
        <f>IF(OR(AND(CNTR_ExistSubInstEntries,$E55=""),INDEX($AC:$AC,MATCH(EUconst_CessationRow&amp;$V55,$AA:$AA,0))&lt;=COLUMNS($Z54:AA54),SUMIFS(J:J,$P:$P,EUconst_SubAbsoluteReduction&amp;$V55)=0),
TRUE,
AND(CNTR_ExistSubInstEntries,$T55&gt;COLUMNS($Z54:AA54)) )</f>
        <v>1</v>
      </c>
      <c r="AB55" s="175" t="b">
        <f>IF(OR(AND(CNTR_ExistSubInstEntries,$E55=""),INDEX($AC:$AC,MATCH(EUconst_CessationRow&amp;$V55,$AA:$AA,0))&lt;=COLUMNS($Z54:AB54),SUMIFS(K:K,$P:$P,EUconst_SubAbsoluteReduction&amp;$V55)=0),
TRUE,
AND(CNTR_ExistSubInstEntries,$T55&gt;COLUMNS($Z54:AB54)) )</f>
        <v>1</v>
      </c>
      <c r="AC55" s="175" t="b">
        <f>IF(OR(AND(CNTR_ExistSubInstEntries,$E55=""),INDEX($AC:$AC,MATCH(EUconst_CessationRow&amp;$V55,$AA:$AA,0))&lt;=COLUMNS($Z54:AC54),SUMIFS(L:L,$P:$P,EUconst_SubAbsoluteReduction&amp;$V55)=0),
TRUE,
AND(CNTR_ExistSubInstEntries,$T55&gt;COLUMNS($Z54:AC54)) )</f>
        <v>1</v>
      </c>
      <c r="AD55" s="175" t="b">
        <f>IF(OR(AND(CNTR_ExistSubInstEntries,$E55=""),INDEX($AC:$AC,MATCH(EUconst_CessationRow&amp;$V55,$AA:$AA,0))&lt;=COLUMNS($Z54:AD54),SUMIFS(M:M,$P:$P,EUconst_SubAbsoluteReduction&amp;$V55)=0),
TRUE,
AND(CNTR_ExistSubInstEntries,$T55&gt;COLUMNS($Z54:AD54)) )</f>
        <v>1</v>
      </c>
      <c r="AE55" s="175" t="b">
        <f>IF(OR(AND(CNTR_ExistSubInstEntries,$E55=""),INDEX($AC:$AC,MATCH(EUconst_CessationRow&amp;$V55,$AA:$AA,0))&lt;=COLUMNS($Z54:AE54),SUMIFS(N:N,$P:$P,EUconst_SubAbsoluteReduction&amp;$V55)=0),
TRUE,
AND(CNTR_ExistSubInstEntries,$T55&gt;COLUMNS($Z54:AE54)) )</f>
        <v>1</v>
      </c>
    </row>
    <row r="56" spans="1:31" ht="12.75" customHeight="1" x14ac:dyDescent="0.2">
      <c r="A56" s="19"/>
      <c r="C56" s="161"/>
      <c r="D56" s="344">
        <v>10</v>
      </c>
      <c r="E56" s="1229"/>
      <c r="F56" s="1230"/>
      <c r="G56" s="1229"/>
      <c r="H56" s="1234"/>
      <c r="I56" s="427"/>
      <c r="J56" s="307"/>
      <c r="K56" s="307"/>
      <c r="L56" s="315"/>
      <c r="M56" s="307"/>
      <c r="N56" s="307"/>
      <c r="P56" s="288" t="str">
        <f>EUconst_SubMeasureImpact&amp;I11&amp;"_"&amp;D56</f>
        <v>SubMeasImp_Подинсталация на топлинен еталон, CL, не-CBAM_10</v>
      </c>
      <c r="S56" s="419" t="str">
        <f ca="1">IFERROR(INDEX(E_MeasuresInvestMilestones!$S$22:$S$31,MATCH($E56,CNTR_ListExistMeasures,0)),"")</f>
        <v/>
      </c>
      <c r="T56" s="419" t="str">
        <f ca="1">IF(S56="","",MATCH(INDEX(E_MeasuresInvestMilestones!$E$22:$E$31,MATCH($S56,E_MeasuresInvestMilestones!$Q$22:$Q$31,0)),EUconst_Periods,0))</f>
        <v/>
      </c>
      <c r="V56" s="175" t="str">
        <f t="shared" si="10"/>
        <v>Подинсталация на топлинен еталон, CL, не-CBAM</v>
      </c>
      <c r="X56" s="175" t="b">
        <f>AND(I11&lt;&gt;"",$E56="")</f>
        <v>1</v>
      </c>
      <c r="Z56" s="175" t="b">
        <f>IF(OR(AND(CNTR_ExistSubInstEntries,$E56=""),INDEX($AC:$AC,MATCH(EUconst_CessationRow&amp;$V56,$AA:$AA,0))&lt;=COLUMNS($Z55:Z55),SUMIFS(I:I,$P:$P,EUconst_SubAbsoluteReduction&amp;$V56)=0),
TRUE,
AND(CNTR_ExistSubInstEntries,$T56&gt;COLUMNS($Z55:Z55)) )</f>
        <v>1</v>
      </c>
      <c r="AA56" s="175" t="b">
        <f>IF(OR(AND(CNTR_ExistSubInstEntries,$E56=""),INDEX($AC:$AC,MATCH(EUconst_CessationRow&amp;$V56,$AA:$AA,0))&lt;=COLUMNS($Z55:AA55),SUMIFS(J:J,$P:$P,EUconst_SubAbsoluteReduction&amp;$V56)=0),
TRUE,
AND(CNTR_ExistSubInstEntries,$T56&gt;COLUMNS($Z55:AA55)) )</f>
        <v>1</v>
      </c>
      <c r="AB56" s="175" t="b">
        <f>IF(OR(AND(CNTR_ExistSubInstEntries,$E56=""),INDEX($AC:$AC,MATCH(EUconst_CessationRow&amp;$V56,$AA:$AA,0))&lt;=COLUMNS($Z55:AB55),SUMIFS(K:K,$P:$P,EUconst_SubAbsoluteReduction&amp;$V56)=0),
TRUE,
AND(CNTR_ExistSubInstEntries,$T56&gt;COLUMNS($Z55:AB55)) )</f>
        <v>1</v>
      </c>
      <c r="AC56" s="175" t="b">
        <f>IF(OR(AND(CNTR_ExistSubInstEntries,$E56=""),INDEX($AC:$AC,MATCH(EUconst_CessationRow&amp;$V56,$AA:$AA,0))&lt;=COLUMNS($Z55:AC55),SUMIFS(L:L,$P:$P,EUconst_SubAbsoluteReduction&amp;$V56)=0),
TRUE,
AND(CNTR_ExistSubInstEntries,$T56&gt;COLUMNS($Z55:AC55)) )</f>
        <v>1</v>
      </c>
      <c r="AD56" s="175" t="b">
        <f>IF(OR(AND(CNTR_ExistSubInstEntries,$E56=""),INDEX($AC:$AC,MATCH(EUconst_CessationRow&amp;$V56,$AA:$AA,0))&lt;=COLUMNS($Z55:AD55),SUMIFS(M:M,$P:$P,EUconst_SubAbsoluteReduction&amp;$V56)=0),
TRUE,
AND(CNTR_ExistSubInstEntries,$T56&gt;COLUMNS($Z55:AD55)) )</f>
        <v>1</v>
      </c>
      <c r="AE56" s="175" t="b">
        <f>IF(OR(AND(CNTR_ExistSubInstEntries,$E56=""),INDEX($AC:$AC,MATCH(EUconst_CessationRow&amp;$V56,$AA:$AA,0))&lt;=COLUMNS($Z55:AE55),SUMIFS(N:N,$P:$P,EUconst_SubAbsoluteReduction&amp;$V56)=0),
TRUE,
AND(CNTR_ExistSubInstEntries,$T56&gt;COLUMNS($Z55:AE55)) )</f>
        <v>1</v>
      </c>
    </row>
    <row r="57" spans="1:31" ht="12.75" customHeight="1" x14ac:dyDescent="0.2">
      <c r="A57" s="19"/>
      <c r="C57" s="161"/>
      <c r="D57" s="345" t="s">
        <v>119</v>
      </c>
      <c r="E57" s="1231" t="str">
        <f>Translations!$B$289</f>
        <v>Намаление в сравнение с изходното ниво (100% = стойности под i.)</v>
      </c>
      <c r="F57" s="1231"/>
      <c r="G57" s="1231"/>
      <c r="H57" s="1232"/>
      <c r="I57" s="428" t="str">
        <f>IF(AND(ISNUMBER(I42),COUNT(I47:I56)&gt;0),SUM(I47:I56)*I42,"")</f>
        <v/>
      </c>
      <c r="J57" s="380" t="str">
        <f t="shared" ref="J57:N57" si="11">IF(AND(ISNUMBER(J42),COUNT(J47:J56)&gt;0),SUM(J47:J56)*J42,"")</f>
        <v/>
      </c>
      <c r="K57" s="380" t="str">
        <f>IF(AND(ISNUMBER(K42),COUNT(K47:K56)&gt;0),SUM(K47:K56)*K42,"")</f>
        <v/>
      </c>
      <c r="L57" s="380" t="str">
        <f t="shared" si="11"/>
        <v/>
      </c>
      <c r="M57" s="380" t="str">
        <f t="shared" si="11"/>
        <v/>
      </c>
      <c r="N57" s="380" t="str">
        <f t="shared" si="11"/>
        <v/>
      </c>
      <c r="P57" s="252"/>
      <c r="V57" s="369"/>
      <c r="X57" s="369"/>
    </row>
    <row r="58" spans="1:31" ht="12.75" customHeight="1" x14ac:dyDescent="0.2">
      <c r="A58" s="19"/>
      <c r="C58" s="161"/>
      <c r="D58" s="345" t="s">
        <v>120</v>
      </c>
      <c r="E58" s="1225" t="str">
        <f>Translations!$B$290</f>
        <v>Проверка на съответствието (= iii. / i.)</v>
      </c>
      <c r="F58" s="1225"/>
      <c r="G58" s="1225"/>
      <c r="H58" s="1226"/>
      <c r="I58" s="429" t="str">
        <f t="shared" ref="I58:N58" si="12">IF(COUNT(I47:I56)&gt;0,SUM(I47:I56),"")</f>
        <v/>
      </c>
      <c r="J58" s="381" t="str">
        <f t="shared" si="12"/>
        <v/>
      </c>
      <c r="K58" s="381" t="str">
        <f t="shared" si="12"/>
        <v/>
      </c>
      <c r="L58" s="381" t="str">
        <f t="shared" si="12"/>
        <v/>
      </c>
      <c r="M58" s="381" t="str">
        <f t="shared" si="12"/>
        <v/>
      </c>
      <c r="N58" s="381" t="str">
        <f t="shared" si="12"/>
        <v/>
      </c>
      <c r="P58" s="252"/>
      <c r="S58" s="316"/>
      <c r="T58" s="316"/>
      <c r="U58" s="316"/>
      <c r="V58" s="316"/>
    </row>
    <row r="59" spans="1:31" ht="12.75" customHeight="1" x14ac:dyDescent="0.2">
      <c r="A59" s="19"/>
      <c r="C59" s="161"/>
      <c r="D59" s="345" t="s">
        <v>121</v>
      </c>
      <c r="E59" s="1227" t="str">
        <f>Translations!$B$291</f>
        <v>Проверка на последователността (съобщение за грешка)</v>
      </c>
      <c r="F59" s="1228"/>
      <c r="G59" s="1228"/>
      <c r="H59" s="1228"/>
      <c r="I59" s="518" t="str">
        <f t="shared" ref="I59:N59" si="13">IF(OR($M11=EUConst_NotRelevant,$M11=""),"",IF(OR(OR(AND(I19&lt;&gt;0,I27=EUconst_Cessation),AND(I19="",OR(I27&lt;&gt;EUconst_Cessation),I27&lt;&gt;"")),OR(AND(I58="",I19&lt;&gt;"",I19&lt;&gt;$G19),AND(I58&lt;&gt;"",OR(I27=EUconst_Cessation,I19="",I19=$G19))),AND(I19&lt;&gt;"",I19&lt;&gt;$G19,IFERROR(ROUND(I58,2),1)&lt;&gt;1)),EUconst_Inconsistent,""))</f>
        <v/>
      </c>
      <c r="J59" s="519" t="str">
        <f t="shared" si="13"/>
        <v/>
      </c>
      <c r="K59" s="519" t="str">
        <f t="shared" si="13"/>
        <v/>
      </c>
      <c r="L59" s="519" t="str">
        <f t="shared" si="13"/>
        <v/>
      </c>
      <c r="M59" s="519" t="str">
        <f t="shared" si="13"/>
        <v/>
      </c>
      <c r="N59" s="519" t="str">
        <f t="shared" si="13"/>
        <v/>
      </c>
      <c r="P59" s="252"/>
    </row>
    <row r="60" spans="1:31" ht="5.0999999999999996" customHeight="1" x14ac:dyDescent="0.2">
      <c r="A60" s="19"/>
      <c r="B60" s="165"/>
      <c r="C60" s="161"/>
      <c r="D60" s="325"/>
      <c r="I60" s="136"/>
      <c r="J60" s="136"/>
      <c r="K60" s="136"/>
      <c r="L60" s="136"/>
      <c r="M60" s="136"/>
      <c r="N60" s="282"/>
      <c r="P60" s="252"/>
    </row>
    <row r="61" spans="1:31" ht="12.75" customHeight="1" x14ac:dyDescent="0.2">
      <c r="C61" s="161"/>
      <c r="D61" s="360" t="s">
        <v>116</v>
      </c>
      <c r="E61" s="1235" t="str">
        <f>Translations!$B$292</f>
        <v>Други коментари</v>
      </c>
      <c r="F61" s="1235"/>
      <c r="G61" s="1235"/>
      <c r="H61" s="1235"/>
      <c r="I61" s="1235"/>
      <c r="J61" s="1235"/>
      <c r="K61" s="1235"/>
      <c r="L61" s="1235"/>
      <c r="M61" s="1235"/>
      <c r="N61" s="1236"/>
      <c r="P61" s="134"/>
      <c r="Q61" s="134"/>
      <c r="R61" s="134"/>
      <c r="S61" s="268"/>
    </row>
    <row r="62" spans="1:31" ht="38.85" customHeight="1" x14ac:dyDescent="0.2">
      <c r="A62" s="19"/>
      <c r="B62" s="165"/>
      <c r="C62" s="161"/>
      <c r="D62" s="325"/>
      <c r="E62" s="1220"/>
      <c r="F62" s="1221"/>
      <c r="G62" s="1221"/>
      <c r="H62" s="1221"/>
      <c r="I62" s="1221"/>
      <c r="J62" s="1221"/>
      <c r="K62" s="1221"/>
      <c r="L62" s="1221"/>
      <c r="M62" s="1221"/>
      <c r="N62" s="1222"/>
      <c r="P62" s="252"/>
    </row>
    <row r="63" spans="1:31" ht="12.75" customHeight="1" x14ac:dyDescent="0.2">
      <c r="A63" s="19"/>
      <c r="B63" s="165"/>
      <c r="C63" s="650"/>
      <c r="D63" s="651"/>
      <c r="E63" s="652"/>
      <c r="F63" s="652"/>
      <c r="G63" s="652"/>
      <c r="H63" s="652"/>
      <c r="I63" s="652"/>
      <c r="J63" s="652"/>
      <c r="K63" s="652"/>
      <c r="L63" s="652"/>
      <c r="M63" s="652"/>
      <c r="N63" s="653"/>
    </row>
    <row r="64" spans="1:31" ht="12.75" customHeight="1" thickBot="1" x14ac:dyDescent="0.25">
      <c r="A64" s="19"/>
      <c r="B64" s="165"/>
      <c r="E64" s="432"/>
      <c r="F64" s="644"/>
      <c r="G64" s="644"/>
      <c r="H64" s="644"/>
      <c r="I64" s="644"/>
      <c r="J64" s="644"/>
      <c r="K64" s="644"/>
      <c r="L64" s="644"/>
      <c r="M64" s="644"/>
      <c r="N64" s="644"/>
    </row>
    <row r="65" spans="1:32" ht="12.75" customHeight="1" thickBot="1" x14ac:dyDescent="0.3">
      <c r="A65" s="19"/>
      <c r="B65" s="165"/>
      <c r="C65" s="433"/>
      <c r="D65" s="433"/>
      <c r="E65" s="433"/>
      <c r="F65" s="433"/>
      <c r="G65" s="433"/>
      <c r="H65" s="433"/>
      <c r="I65" s="433"/>
      <c r="J65" s="433"/>
      <c r="K65" s="433"/>
      <c r="L65" s="433"/>
      <c r="M65" s="433"/>
      <c r="N65" s="433"/>
      <c r="P65" s="276"/>
      <c r="Q65" s="134"/>
      <c r="R65" s="134"/>
      <c r="S65" s="268"/>
    </row>
    <row r="66" spans="1:32" s="370" customFormat="1" ht="18" customHeight="1" thickBot="1" x14ac:dyDescent="0.25">
      <c r="A66" s="399">
        <f>C66</f>
        <v>2</v>
      </c>
      <c r="B66" s="120"/>
      <c r="C66" s="421">
        <f>C11+1</f>
        <v>2</v>
      </c>
      <c r="D66" s="1260" t="str">
        <f>Translations!$B$297</f>
        <v>"Fall-back" подинсталация:</v>
      </c>
      <c r="E66" s="1261"/>
      <c r="F66" s="1261"/>
      <c r="G66" s="1261"/>
      <c r="H66" s="1262"/>
      <c r="I66" s="1293" t="str">
        <f>INDEX(EUconst_FallBackListNames,$C66)</f>
        <v>Подинсталация на топлинния еталон, не-CL, не-CBAM</v>
      </c>
      <c r="J66" s="1294"/>
      <c r="K66" s="1294"/>
      <c r="L66" s="1295"/>
      <c r="M66" s="1291" t="str">
        <f>IF(ISBLANK(INDEX(CNTR_FallBackSubInstRelevant,C66)),"",IF(INDEX(CNTR_FallBackSubInstRelevant,C66),EUConst_Relevant,EUConst_NotRelevant))</f>
        <v/>
      </c>
      <c r="N66" s="1292"/>
      <c r="O66" s="120"/>
      <c r="P66" s="287" t="str">
        <f>I66</f>
        <v>Подинсталация на топлинния еталон, не-CL, не-CBAM</v>
      </c>
      <c r="Q66" s="166"/>
      <c r="R66" s="166"/>
      <c r="S66" s="166"/>
      <c r="T66" s="166"/>
      <c r="U66" s="166"/>
      <c r="V66" s="166"/>
      <c r="W66" s="166"/>
      <c r="X66" s="287" t="str">
        <f>EUconst_StartRow&amp;I66</f>
        <v>Start_Подинсталация на топлинния еталон, не-CL, не-CBAM</v>
      </c>
      <c r="Y66" s="409" t="str">
        <f>IF($I66="","",INDEX(C_InstallationDescription!$V:$V,MATCH($X66,C_InstallationDescription!$P:$P,0)))</f>
        <v/>
      </c>
      <c r="Z66" s="409" t="str">
        <f>IF(OR($M66=EUConst_NotRelevant,$M66=""),"",IF(Y66=INDEX(EUconst_SubinstallationStart,1),1,IF(Y66=INDEX(EUconst_SubinstallationStart,2),2,MATCH(Y66,EUconst_Periods,0))))</f>
        <v/>
      </c>
      <c r="AA66" s="287" t="str">
        <f>EUconst_CessationRow&amp;I66</f>
        <v>Cessation_Подинсталация на топлинния еталон, не-CL, не-CBAM</v>
      </c>
      <c r="AB66" s="409" t="str">
        <f>IF($M66=EUConst_NotRelevant,"",INDEX(C_InstallationDescription!$W:$W,MATCH($AA66,C_InstallationDescription!$Q:$Q,0)))</f>
        <v/>
      </c>
      <c r="AC66" s="409" t="str">
        <f>IF(OR(I66="",AB66=""),"",IF(AB66=INDEX(EUconst_SubinstallationCessation,1),10,IF(AB66=INDEX(EUconst_SubinstallationCessation,2),1,MATCH(AB66,EUconst_Periods,0))))</f>
        <v/>
      </c>
      <c r="AD66" s="169"/>
      <c r="AE66" s="554" t="b">
        <f>AND(CNTR_ExistSubInstEntries,M66=EUConst_NotRelevant)</f>
        <v>0</v>
      </c>
      <c r="AF66" s="169"/>
    </row>
    <row r="67" spans="1:32" ht="12.75" customHeight="1" x14ac:dyDescent="0.2">
      <c r="C67" s="420"/>
      <c r="D67" s="644"/>
      <c r="E67" s="1216" t="str">
        <f>Translations!$B$263</f>
        <v>Името на подинсталацията на продуктовия еталон се показва автоматично въз основа на въведените данни в лист "C_InstallationDescription".</v>
      </c>
      <c r="F67" s="1217"/>
      <c r="G67" s="1217"/>
      <c r="H67" s="1217"/>
      <c r="I67" s="1217"/>
      <c r="J67" s="1217"/>
      <c r="K67" s="1217"/>
      <c r="L67" s="1217"/>
      <c r="M67" s="1217"/>
      <c r="N67" s="1218"/>
      <c r="P67" s="134"/>
      <c r="Q67" s="134"/>
      <c r="R67" s="134"/>
      <c r="S67" s="268"/>
    </row>
    <row r="68" spans="1:32" ht="5.0999999999999996" customHeight="1" x14ac:dyDescent="0.2">
      <c r="C68" s="161"/>
      <c r="N68" s="162"/>
      <c r="P68" s="276"/>
      <c r="Q68" s="134"/>
      <c r="R68" s="272"/>
      <c r="S68" s="268"/>
    </row>
    <row r="69" spans="1:32" ht="12.75" customHeight="1" x14ac:dyDescent="0.2">
      <c r="C69" s="161"/>
      <c r="D69" s="360" t="s">
        <v>114</v>
      </c>
      <c r="E69" s="18" t="str">
        <f>Translations!$B$264</f>
        <v>Специфични цели за емисиите</v>
      </c>
      <c r="F69" s="326"/>
      <c r="G69" s="326"/>
      <c r="H69" s="326"/>
      <c r="I69" s="326"/>
      <c r="J69" s="326"/>
      <c r="K69" s="326"/>
      <c r="L69" s="326"/>
      <c r="M69" s="326"/>
      <c r="N69" s="327"/>
      <c r="P69" s="275"/>
      <c r="Q69" s="275"/>
      <c r="R69" s="134"/>
      <c r="S69" s="268"/>
      <c r="Y69" s="559" t="str">
        <f>Translations!$B$265</f>
        <v>Периоди</v>
      </c>
      <c r="Z69" s="560">
        <v>1</v>
      </c>
      <c r="AA69" s="409">
        <v>2</v>
      </c>
      <c r="AB69" s="409">
        <v>3</v>
      </c>
      <c r="AC69" s="409">
        <v>4</v>
      </c>
      <c r="AD69" s="409">
        <v>5</v>
      </c>
      <c r="AE69" s="409">
        <v>6</v>
      </c>
    </row>
    <row r="70" spans="1:32" ht="25.5" customHeight="1" x14ac:dyDescent="0.2">
      <c r="C70" s="161"/>
      <c r="D70" s="18"/>
      <c r="E7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70" s="1242"/>
      <c r="G70" s="1242"/>
      <c r="H70" s="1242"/>
      <c r="I70" s="1242"/>
      <c r="J70" s="1242"/>
      <c r="K70" s="1242"/>
      <c r="L70" s="1242"/>
      <c r="M70" s="1242"/>
      <c r="N70" s="1243"/>
      <c r="P70" s="275"/>
      <c r="Q70" s="275"/>
      <c r="R70" s="134"/>
      <c r="S70" s="268"/>
    </row>
    <row r="71" spans="1:32" ht="12.75" customHeight="1" x14ac:dyDescent="0.2">
      <c r="C71" s="161"/>
      <c r="D71" s="18"/>
      <c r="E71" s="1244" t="str">
        <f>Translations!$B$267</f>
        <v>Базовата линия се изчислява автоматично въз основа на въведените исторически емисии в лист D_HistoricalEmissions.</v>
      </c>
      <c r="F71" s="1244"/>
      <c r="G71" s="1244"/>
      <c r="H71" s="1244"/>
      <c r="I71" s="1244"/>
      <c r="J71" s="1244"/>
      <c r="K71" s="1244"/>
      <c r="L71" s="1244"/>
      <c r="M71" s="1244"/>
      <c r="N71" s="1245"/>
    </row>
    <row r="72" spans="1:32" ht="5.0999999999999996" customHeight="1" x14ac:dyDescent="0.2">
      <c r="C72" s="161"/>
      <c r="D72" s="1005"/>
      <c r="E72" s="1005"/>
      <c r="F72" s="1005"/>
      <c r="G72" s="1005"/>
      <c r="H72" s="1005"/>
      <c r="I72" s="1005"/>
      <c r="J72" s="1005"/>
      <c r="K72" s="1005"/>
      <c r="L72" s="1005"/>
      <c r="M72" s="1005"/>
      <c r="N72" s="1219"/>
    </row>
    <row r="73" spans="1:32" ht="12.75" customHeight="1" x14ac:dyDescent="0.2">
      <c r="A73" s="19"/>
      <c r="B73" s="165"/>
      <c r="C73" s="161"/>
      <c r="D73" s="325"/>
      <c r="F73" s="324"/>
      <c r="G73" s="304" t="str">
        <f>Translations!$B$169</f>
        <v>Базова линия</v>
      </c>
      <c r="H73" s="422" t="str">
        <f xml:space="preserve"> EUconst_Unit</f>
        <v>Единица</v>
      </c>
      <c r="I73" s="424">
        <f t="shared" ref="I73" si="14">INDEX(EUconst_EndOfPeriods,Z69)</f>
        <v>2025</v>
      </c>
      <c r="J73" s="302">
        <f t="shared" ref="J73" si="15">INDEX(EUconst_EndOfPeriods,AA69)</f>
        <v>2030</v>
      </c>
      <c r="K73" s="302">
        <f t="shared" ref="K73" si="16">INDEX(EUconst_EndOfPeriods,AB69)</f>
        <v>2035</v>
      </c>
      <c r="L73" s="302">
        <f t="shared" ref="L73" si="17">INDEX(EUconst_EndOfPeriods,AC69)</f>
        <v>2040</v>
      </c>
      <c r="M73" s="302">
        <f t="shared" ref="M73" si="18">INDEX(EUconst_EndOfPeriods,AD69)</f>
        <v>2045</v>
      </c>
      <c r="N73" s="302">
        <f t="shared" ref="N73" si="19">INDEX(EUconst_EndOfPeriods,AE69)</f>
        <v>2050</v>
      </c>
      <c r="W73" s="166" t="s">
        <v>736</v>
      </c>
      <c r="Z73" s="205">
        <f t="shared" ref="Z73" si="20">I73</f>
        <v>2025</v>
      </c>
      <c r="AA73" s="205">
        <f t="shared" ref="AA73" si="21">J73</f>
        <v>2030</v>
      </c>
      <c r="AB73" s="205">
        <f t="shared" ref="AB73" si="22">K73</f>
        <v>2035</v>
      </c>
      <c r="AC73" s="205">
        <f t="shared" ref="AC73" si="23">L73</f>
        <v>2040</v>
      </c>
      <c r="AD73" s="205">
        <f t="shared" ref="AD73" si="24">M73</f>
        <v>2045</v>
      </c>
      <c r="AE73" s="205">
        <f t="shared" ref="AE73" si="25">N73</f>
        <v>2050</v>
      </c>
    </row>
    <row r="74" spans="1:32" ht="12.75" customHeight="1" x14ac:dyDescent="0.2">
      <c r="A74" s="19"/>
      <c r="B74" s="165"/>
      <c r="C74" s="161"/>
      <c r="D74" s="1237" t="s">
        <v>117</v>
      </c>
      <c r="E74" s="1238" t="str">
        <f>Translations!$B$264</f>
        <v>Специфични цели за емисиите</v>
      </c>
      <c r="F74" s="1239"/>
      <c r="G74" s="1272" t="str">
        <f>IF($M66=EUConst_NotRelevant,"",INDEX(D_HistoricalEmissions!$T:$T,MATCH(EUconst_HistorialEmissions&amp;$I66,D_HistoricalEmissions!$P:$P,0)))</f>
        <v/>
      </c>
      <c r="H74" s="1270" t="str">
        <f>IFERROR(INDEX(D_HistoricalEmissions!$H:$H,MATCH(EUconst_HistorialEmissions&amp;$I66,D_HistoricalEmissions!$P:$P,0)),"")</f>
        <v>t CO2e / TJ</v>
      </c>
      <c r="I74" s="430"/>
      <c r="J74" s="364"/>
      <c r="K74" s="364"/>
      <c r="L74" s="364"/>
      <c r="M74" s="364"/>
      <c r="N74" s="364"/>
      <c r="P74" s="312" t="str">
        <f>EUConst_Target&amp;I66</f>
        <v>Target_Подинсталация на топлинния еталон, не-CL, не-CBAM</v>
      </c>
      <c r="W74" s="175" t="str">
        <f>I66</f>
        <v>Подинсталация на топлинния еталон, не-CL, не-CBAM</v>
      </c>
      <c r="Y74" s="166" t="s">
        <v>838</v>
      </c>
      <c r="Z74" s="205" t="b">
        <f>AND(CNTR_ExistSubInstEntries,OR($W74="",INDEX($Z:$Z,MATCH(EUconst_StartRow&amp;$W74,$X:$X,0))&gt;COLUMNS($Z73:Z73),INDEX($AC:$AC,MATCH(EUconst_CessationRow&amp;$W74,$AA:$AA,0))&lt;=COLUMNS($Z73:Z73)))</f>
        <v>0</v>
      </c>
      <c r="AA74" s="205" t="b">
        <f>AND(CNTR_ExistSubInstEntries,OR($W74="",INDEX($Z:$Z,MATCH(EUconst_StartRow&amp;$W74,$X:$X,0))&gt;COLUMNS($Z73:AA73),INDEX($AC:$AC,MATCH(EUconst_CessationRow&amp;$W74,$AA:$AA,0))&lt;=COLUMNS($Z73:AA73)))</f>
        <v>0</v>
      </c>
      <c r="AB74" s="205" t="b">
        <f>AND(CNTR_ExistSubInstEntries,OR($W74="",INDEX($Z:$Z,MATCH(EUconst_StartRow&amp;$W74,$X:$X,0))&gt;COLUMNS($Z73:AB73),INDEX($AC:$AC,MATCH(EUconst_CessationRow&amp;$W74,$AA:$AA,0))&lt;=COLUMNS($Z73:AB73)))</f>
        <v>0</v>
      </c>
      <c r="AC74" s="205" t="b">
        <f>AND(CNTR_ExistSubInstEntries,OR($W74="",INDEX($Z:$Z,MATCH(EUconst_StartRow&amp;$W74,$X:$X,0))&gt;COLUMNS($Z73:AC73),INDEX($AC:$AC,MATCH(EUconst_CessationRow&amp;$W74,$AA:$AA,0))&lt;=COLUMNS($Z73:AC73)))</f>
        <v>0</v>
      </c>
      <c r="AD74" s="205" t="b">
        <f>AND(CNTR_ExistSubInstEntries,OR($W74="",INDEX($Z:$Z,MATCH(EUconst_StartRow&amp;$W74,$X:$X,0))&gt;COLUMNS($Z73:AD73),INDEX($AC:$AC,MATCH(EUconst_CessationRow&amp;$W74,$AA:$AA,0))&lt;=COLUMNS($Z73:AD73)))</f>
        <v>0</v>
      </c>
      <c r="AE74" s="205" t="b">
        <f>AND(CNTR_ExistSubInstEntries,OR($W74="",INDEX($Z:$Z,MATCH(EUconst_StartRow&amp;$W74,$X:$X,0))&gt;COLUMNS($Z73:AE73),INDEX($AC:$AC,MATCH(EUconst_CessationRow&amp;$W74,$AA:$AA,0))&lt;=COLUMNS($Z73:AE73)))</f>
        <v>0</v>
      </c>
    </row>
    <row r="75" spans="1:32" ht="9.9499999999999993" customHeight="1" x14ac:dyDescent="0.2">
      <c r="A75" s="19"/>
      <c r="B75" s="165"/>
      <c r="C75" s="161"/>
      <c r="D75" s="1237"/>
      <c r="E75" s="1240"/>
      <c r="F75" s="1241"/>
      <c r="G75" s="1273"/>
      <c r="H75" s="1271"/>
      <c r="I75" s="555" t="str">
        <f>IF(OR($G74="",$G74=0),"",REPT("|",SUM(I74)/$G74*28))</f>
        <v/>
      </c>
      <c r="J75" s="556" t="str">
        <f t="shared" ref="J75:N75" si="26">IF(OR($G74="",$G74=0),"",REPT("|",SUM(J74)/$G74*28))</f>
        <v/>
      </c>
      <c r="K75" s="556" t="str">
        <f t="shared" si="26"/>
        <v/>
      </c>
      <c r="L75" s="556" t="str">
        <f t="shared" si="26"/>
        <v/>
      </c>
      <c r="M75" s="556" t="str">
        <f t="shared" si="26"/>
        <v/>
      </c>
      <c r="N75" s="556" t="str">
        <f t="shared" si="26"/>
        <v/>
      </c>
      <c r="P75" s="284"/>
      <c r="Q75" s="134"/>
      <c r="R75" s="134"/>
      <c r="S75" s="362"/>
      <c r="W75" s="175" t="str">
        <f>W74</f>
        <v>Подинсталация на топлинния еталон, не-CL, не-CBAM</v>
      </c>
      <c r="Z75" s="457" t="b">
        <f>AND(CNTR_ExistSubInstEntries,OR($W75="",INDEX($Z:$Z,MATCH(EUconst_StartRow&amp;$W75,$X:$X,0))&gt;COLUMNS($Z74:Z74),INDEX($AC:$AC,MATCH(EUconst_CessationRow&amp;$W75,$AA:$AA,0))&lt;=COLUMNS($Z74:Z74)))</f>
        <v>0</v>
      </c>
      <c r="AA75" s="457" t="b">
        <f>AND(CNTR_ExistSubInstEntries,OR($W75="",INDEX($Z:$Z,MATCH(EUconst_StartRow&amp;$W75,$X:$X,0))&gt;COLUMNS($Z74:AA74),INDEX($AC:$AC,MATCH(EUconst_CessationRow&amp;$W75,$AA:$AA,0))&lt;=COLUMNS($Z74:AA74)))</f>
        <v>0</v>
      </c>
      <c r="AB75" s="457" t="b">
        <f>AND(CNTR_ExistSubInstEntries,OR($W75="",INDEX($Z:$Z,MATCH(EUconst_StartRow&amp;$W75,$X:$X,0))&gt;COLUMNS($Z74:AB74),INDEX($AC:$AC,MATCH(EUconst_CessationRow&amp;$W75,$AA:$AA,0))&lt;=COLUMNS($Z74:AB74)))</f>
        <v>0</v>
      </c>
      <c r="AC75" s="457" t="b">
        <f>AND(CNTR_ExistSubInstEntries,OR($W75="",INDEX($Z:$Z,MATCH(EUconst_StartRow&amp;$W75,$X:$X,0))&gt;COLUMNS($Z74:AC74),INDEX($AC:$AC,MATCH(EUconst_CessationRow&amp;$W75,$AA:$AA,0))&lt;=COLUMNS($Z74:AC74)))</f>
        <v>0</v>
      </c>
      <c r="AD75" s="457" t="b">
        <f>AND(CNTR_ExistSubInstEntries,OR($W75="",INDEX($Z:$Z,MATCH(EUconst_StartRow&amp;$W75,$X:$X,0))&gt;COLUMNS($Z74:AD74),INDEX($AC:$AC,MATCH(EUconst_CessationRow&amp;$W75,$AA:$AA,0))&lt;=COLUMNS($Z74:AD74)))</f>
        <v>0</v>
      </c>
      <c r="AE75" s="457" t="b">
        <f>AND(CNTR_ExistSubInstEntries,OR($W75="",INDEX($Z:$Z,MATCH(EUconst_StartRow&amp;$W75,$X:$X,0))&gt;COLUMNS($Z74:AE74),INDEX($AC:$AC,MATCH(EUconst_CessationRow&amp;$W75,$AA:$AA,0))&lt;=COLUMNS($Z74:AE74)))</f>
        <v>0</v>
      </c>
    </row>
    <row r="76" spans="1:32" ht="12.75" customHeight="1" x14ac:dyDescent="0.2">
      <c r="A76" s="19"/>
      <c r="B76" s="165"/>
      <c r="C76" s="161"/>
      <c r="D76" s="345" t="s">
        <v>118</v>
      </c>
      <c r="E76" s="1266" t="str">
        <f>Translations!$B$268</f>
        <v>Цели за абсолютни емисии</v>
      </c>
      <c r="F76" s="1267"/>
      <c r="G76" s="473" t="str">
        <f>IF($M66=EUConst_NotRelevant,"",INDEX(D_HistoricalEmissions!$T:$T,MATCH(EUconst_HistorialAbsEmissions&amp;$I66,D_HistoricalEmissions!$P:$P,0)))</f>
        <v/>
      </c>
      <c r="H76" s="423" t="str">
        <f>EUconst_tCO2e</f>
        <v>t CO2e</v>
      </c>
      <c r="I76" s="431"/>
      <c r="J76" s="305"/>
      <c r="K76" s="305"/>
      <c r="L76" s="305"/>
      <c r="M76" s="305"/>
      <c r="N76" s="305"/>
      <c r="P76" s="284"/>
      <c r="Q76" s="134"/>
      <c r="R76" s="134"/>
      <c r="S76" s="268"/>
      <c r="W76" s="175" t="str">
        <f t="shared" ref="W76" si="27">W75</f>
        <v>Подинсталация на топлинния еталон, не-CL, не-CBAM</v>
      </c>
      <c r="Z76" s="205" t="b">
        <f>AND(CNTR_ExistSubInstEntries,OR($W76="",INDEX($Z:$Z,MATCH(EUconst_StartRow&amp;$W76,$X:$X,0))&gt;COLUMNS($Z75:Z75),INDEX($AC:$AC,MATCH(EUconst_CessationRow&amp;$W76,$AA:$AA,0))&lt;=COLUMNS($Z75:Z75)))</f>
        <v>0</v>
      </c>
      <c r="AA76" s="205" t="b">
        <f>AND(CNTR_ExistSubInstEntries,OR($W76="",INDEX($Z:$Z,MATCH(EUconst_StartRow&amp;$W76,$X:$X,0))&gt;COLUMNS($Z75:AA75),INDEX($AC:$AC,MATCH(EUconst_CessationRow&amp;$W76,$AA:$AA,0))&lt;=COLUMNS($Z75:AA75)))</f>
        <v>0</v>
      </c>
      <c r="AB76" s="205" t="b">
        <f>AND(CNTR_ExistSubInstEntries,OR($W76="",INDEX($Z:$Z,MATCH(EUconst_StartRow&amp;$W76,$X:$X,0))&gt;COLUMNS($Z75:AB75),INDEX($AC:$AC,MATCH(EUconst_CessationRow&amp;$W76,$AA:$AA,0))&lt;=COLUMNS($Z75:AB75)))</f>
        <v>0</v>
      </c>
      <c r="AC76" s="205" t="b">
        <f>AND(CNTR_ExistSubInstEntries,OR($W76="",INDEX($Z:$Z,MATCH(EUconst_StartRow&amp;$W76,$X:$X,0))&gt;COLUMNS($Z75:AC75),INDEX($AC:$AC,MATCH(EUconst_CessationRow&amp;$W76,$AA:$AA,0))&lt;=COLUMNS($Z75:AC75)))</f>
        <v>0</v>
      </c>
      <c r="AD76" s="205" t="b">
        <f>AND(CNTR_ExistSubInstEntries,OR($W76="",INDEX($Z:$Z,MATCH(EUconst_StartRow&amp;$W76,$X:$X,0))&gt;COLUMNS($Z75:AD75),INDEX($AC:$AC,MATCH(EUconst_CessationRow&amp;$W76,$AA:$AA,0))&lt;=COLUMNS($Z75:AD75)))</f>
        <v>0</v>
      </c>
      <c r="AE76" s="205" t="b">
        <f>AND(CNTR_ExistSubInstEntries,OR($W76="",INDEX($Z:$Z,MATCH(EUconst_StartRow&amp;$W76,$X:$X,0))&gt;COLUMNS($Z75:AE75),INDEX($AC:$AC,MATCH(EUconst_CessationRow&amp;$W76,$AA:$AA,0))&lt;=COLUMNS($Z75:AE75)))</f>
        <v>0</v>
      </c>
    </row>
    <row r="77" spans="1:32" ht="5.0999999999999996" customHeight="1" x14ac:dyDescent="0.2">
      <c r="C77" s="161"/>
      <c r="D77" s="1005"/>
      <c r="E77" s="1005"/>
      <c r="F77" s="1005"/>
      <c r="G77" s="1005"/>
      <c r="H77" s="1005"/>
      <c r="I77" s="1005"/>
      <c r="J77" s="1005"/>
      <c r="K77" s="1005"/>
      <c r="L77" s="1005"/>
      <c r="M77" s="1005"/>
      <c r="N77" s="1219"/>
    </row>
    <row r="78" spans="1:32" ht="12.75" customHeight="1" x14ac:dyDescent="0.2">
      <c r="C78" s="161"/>
      <c r="D78" s="360" t="s">
        <v>687</v>
      </c>
      <c r="E78" s="18" t="str">
        <f>Translations!$B$269</f>
        <v>Относителни цели за емисиите</v>
      </c>
      <c r="H78" s="121"/>
      <c r="L78" s="557"/>
      <c r="N78" s="162"/>
      <c r="P78" s="276"/>
      <c r="Q78" s="134"/>
      <c r="R78" s="272"/>
      <c r="S78" s="268"/>
    </row>
    <row r="79" spans="1:32" ht="25.5" customHeight="1" x14ac:dyDescent="0.2">
      <c r="C79" s="161"/>
      <c r="D79" s="736"/>
      <c r="E7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79" s="1242"/>
      <c r="G79" s="1242"/>
      <c r="H79" s="1242"/>
      <c r="I79" s="1242"/>
      <c r="J79" s="1242"/>
      <c r="K79" s="1242"/>
      <c r="L79" s="1242"/>
      <c r="M79" s="1242"/>
      <c r="N79" s="1243"/>
      <c r="R79" s="763">
        <v>60.00123</v>
      </c>
    </row>
    <row r="80" spans="1:32" ht="25.5" customHeight="1" x14ac:dyDescent="0.2">
      <c r="C80" s="161"/>
      <c r="D80" s="736"/>
      <c r="E80" s="736"/>
      <c r="F80" s="736"/>
      <c r="G80" s="736"/>
      <c r="H80" s="746" t="str">
        <f>Translations!$B$271</f>
        <v>Референтна стойност</v>
      </c>
      <c r="I80" s="1246">
        <f t="shared" ref="I80" si="28">INDEX(EUconst_EndOfPeriods,Z69)</f>
        <v>2025</v>
      </c>
      <c r="J80" s="1268">
        <f t="shared" ref="J80" si="29">INDEX(EUconst_EndOfPeriods,AA69)</f>
        <v>2030</v>
      </c>
      <c r="K80" s="1268">
        <f t="shared" ref="K80" si="30">INDEX(EUconst_EndOfPeriods,AB69)</f>
        <v>2035</v>
      </c>
      <c r="L80" s="1268">
        <f t="shared" ref="L80" si="31">INDEX(EUconst_EndOfPeriods,AC69)</f>
        <v>2040</v>
      </c>
      <c r="M80" s="1268">
        <f t="shared" ref="M80" si="32">INDEX(EUconst_EndOfPeriods,AD69)</f>
        <v>2045</v>
      </c>
      <c r="N80" s="1268">
        <f t="shared" ref="N80" si="33">INDEX(EUconst_EndOfPeriods,AE69)</f>
        <v>2050</v>
      </c>
    </row>
    <row r="81" spans="1:19" ht="12.75" customHeight="1" x14ac:dyDescent="0.2">
      <c r="C81" s="161"/>
      <c r="D81" s="736"/>
      <c r="E81" s="736"/>
      <c r="F81" s="736"/>
      <c r="G81" s="736"/>
      <c r="H81" s="456" t="str">
        <f>H74</f>
        <v>t CO2e / TJ</v>
      </c>
      <c r="I81" s="1247"/>
      <c r="J81" s="1269"/>
      <c r="K81" s="1269"/>
      <c r="L81" s="1269"/>
      <c r="M81" s="1269"/>
      <c r="N81" s="1269"/>
    </row>
    <row r="82" spans="1:19" ht="12.75" customHeight="1" x14ac:dyDescent="0.2">
      <c r="A82" s="19"/>
      <c r="B82" s="165"/>
      <c r="C82" s="161"/>
      <c r="D82" s="345" t="s">
        <v>117</v>
      </c>
      <c r="E82" s="1275" t="str">
        <f>Translations!$B$272</f>
        <v>Относително към изходната стойност</v>
      </c>
      <c r="F82" s="1275"/>
      <c r="G82" s="1276"/>
      <c r="H82" s="764" t="str">
        <f>G74</f>
        <v/>
      </c>
      <c r="I82" s="475" t="str">
        <f t="shared" ref="I82:N82" si="34">IF($M66=EUConst_NotRelevant,"",IF($H82="",Euconst_NA,IF(IFERROR($AC66&lt;=Z69,FALSE),EUconst_Cessation,IF(ISBLANK(I74),"",IF($H82=0,Euconst_NA,(I74/$H82))))))</f>
        <v>N.A.</v>
      </c>
      <c r="J82" s="441" t="str">
        <f t="shared" si="34"/>
        <v>N.A.</v>
      </c>
      <c r="K82" s="441" t="str">
        <f t="shared" si="34"/>
        <v>N.A.</v>
      </c>
      <c r="L82" s="441" t="str">
        <f t="shared" si="34"/>
        <v>N.A.</v>
      </c>
      <c r="M82" s="441" t="str">
        <f t="shared" si="34"/>
        <v>N.A.</v>
      </c>
      <c r="N82" s="441" t="str">
        <f t="shared" si="34"/>
        <v>N.A.</v>
      </c>
      <c r="P82" s="312" t="str">
        <f>EUconst_SubRelToBaseline&amp;I66</f>
        <v>RelBL_Подинсталация на топлинния еталон, не-CL, не-CBAM</v>
      </c>
      <c r="Q82" s="134"/>
      <c r="R82" s="134"/>
      <c r="S82" s="268"/>
    </row>
    <row r="83" spans="1:19" ht="12.75" customHeight="1" x14ac:dyDescent="0.2">
      <c r="A83" s="19"/>
      <c r="B83" s="165"/>
      <c r="C83" s="161"/>
      <c r="D83" s="345" t="s">
        <v>118</v>
      </c>
      <c r="E83" s="1277" t="str">
        <f>Translations!$B$273</f>
        <v>Относително към съответната стойност на БМ</v>
      </c>
      <c r="F83" s="1277"/>
      <c r="G83" s="1278"/>
      <c r="H83" s="476">
        <f>IF($M66=EUConst_NotRelevant,"",INDEX(EUconst_FallBackListValues,MATCH(I66,EUconst_FallBackListNames,0)))</f>
        <v>47.3</v>
      </c>
      <c r="I83" s="429" t="str">
        <f>IF(OR($M66=EUConst_NotRelevant,INDEX(C_InstallationDescription!$U:$U,MATCH(EUconst_StartRow&amp;$I66,C_InstallationDescription!$P:$P,0))=FALSE),"",IF($H83="",Euconst_NA,IF(IFERROR($AC66&lt;=Z69,FALSE),EUconst_Cessation,IF(ISBLANK(I74),"",(I74/$H83)))))</f>
        <v/>
      </c>
      <c r="J83" s="381" t="str">
        <f>IF(OR($M66=EUConst_NotRelevant,INDEX(C_InstallationDescription!$U:$U,MATCH(EUconst_StartRow&amp;$I66,C_InstallationDescription!$P:$P,0))=FALSE),"",IF($H83="",Euconst_NA,IF(IFERROR($AC66&lt;=AA69,FALSE),EUconst_Cessation,IF(ISBLANK(J74),"",(J74/$H83)))))</f>
        <v/>
      </c>
      <c r="K83" s="381" t="str">
        <f>IF(OR($M66=EUConst_NotRelevant,INDEX(C_InstallationDescription!$U:$U,MATCH(EUconst_StartRow&amp;$I66,C_InstallationDescription!$P:$P,0))=FALSE),"",IF($H83="",Euconst_NA,IF(IFERROR($AC66&lt;=AB69,FALSE),EUconst_Cessation,IF(ISBLANK(K74),"",(K74/$H83)))))</f>
        <v/>
      </c>
      <c r="L83" s="381" t="str">
        <f>IF(OR($M66=EUConst_NotRelevant,INDEX(C_InstallationDescription!$U:$U,MATCH(EUconst_StartRow&amp;$I66,C_InstallationDescription!$P:$P,0))=FALSE),"",IF($H83="",Euconst_NA,IF(IFERROR($AC66&lt;=AC69,FALSE),EUconst_Cessation,IF(ISBLANK(L74),"",(L74/$H83)))))</f>
        <v/>
      </c>
      <c r="M83" s="381" t="str">
        <f>IF(OR($M66=EUConst_NotRelevant,INDEX(C_InstallationDescription!$U:$U,MATCH(EUconst_StartRow&amp;$I66,C_InstallationDescription!$P:$P,0))=FALSE),"",IF($H83="",Euconst_NA,IF(IFERROR($AC66&lt;=AD69,FALSE),EUconst_Cessation,IF(ISBLANK(M74),"",(M74/$H83)))))</f>
        <v/>
      </c>
      <c r="N83" s="381" t="str">
        <f>IF(OR($M66=EUConst_NotRelevant,INDEX(C_InstallationDescription!$U:$U,MATCH(EUconst_StartRow&amp;$I66,C_InstallationDescription!$P:$P,0))=FALSE),"",IF($H83="",Euconst_NA,IF(IFERROR($AC66&lt;=AE69,FALSE),EUconst_Cessation,IF(ISBLANK(N74),"",(N74/$H83)))))</f>
        <v/>
      </c>
      <c r="P83" s="312" t="str">
        <f>EUconst_SubRelToBM&amp;I66</f>
        <v>RelBM_Подинсталация на топлинния еталон, не-CL, не-CBAM</v>
      </c>
      <c r="Q83" s="134"/>
      <c r="R83" s="134"/>
      <c r="S83" s="268"/>
    </row>
    <row r="84" spans="1:19" ht="5.0999999999999996" customHeight="1" x14ac:dyDescent="0.2">
      <c r="A84" s="19"/>
      <c r="B84" s="165"/>
      <c r="C84" s="161"/>
      <c r="D84" s="20"/>
      <c r="E84" s="267"/>
      <c r="F84" s="267"/>
      <c r="G84" s="267"/>
      <c r="H84" s="303"/>
      <c r="I84" s="477"/>
      <c r="J84" s="477"/>
      <c r="K84" s="478"/>
      <c r="L84" s="477"/>
      <c r="M84" s="477"/>
      <c r="N84" s="479"/>
      <c r="P84" s="276"/>
      <c r="Q84" s="134"/>
      <c r="R84" s="134"/>
      <c r="S84" s="268"/>
    </row>
    <row r="85" spans="1:19" ht="12.75" customHeight="1" x14ac:dyDescent="0.2">
      <c r="C85" s="161"/>
      <c r="D85" s="360" t="s">
        <v>688</v>
      </c>
      <c r="E85" s="18" t="str">
        <f>Translations!$B$274</f>
        <v>Разпределение на намалението на специфичните емисии по мерки и инвестиции</v>
      </c>
      <c r="F85" s="285"/>
      <c r="G85" s="283"/>
      <c r="H85" s="472"/>
      <c r="N85" s="162"/>
      <c r="P85" s="134"/>
      <c r="Q85" s="134"/>
      <c r="R85" s="134"/>
      <c r="S85" s="268"/>
    </row>
    <row r="86" spans="1:19" ht="12.75" customHeight="1" x14ac:dyDescent="0.2">
      <c r="C86" s="161"/>
      <c r="D86" s="360"/>
      <c r="E86" s="1242" t="str">
        <f>Translations!$B$275</f>
        <v>Моля, изберете от падащия списък всяка мярка, която оказва въздействие върху целите, посочени по-горе за тази подинсталация.</v>
      </c>
      <c r="F86" s="1242"/>
      <c r="G86" s="1242"/>
      <c r="H86" s="1242"/>
      <c r="I86" s="1242"/>
      <c r="J86" s="1242"/>
      <c r="K86" s="1242"/>
      <c r="L86" s="1242"/>
      <c r="M86" s="1242"/>
      <c r="N86" s="1243"/>
      <c r="P86" s="134"/>
      <c r="Q86" s="134"/>
      <c r="R86" s="134"/>
      <c r="S86" s="268"/>
    </row>
    <row r="87" spans="1:19" ht="25.5" customHeight="1" x14ac:dyDescent="0.2">
      <c r="C87" s="161"/>
      <c r="D87" s="20"/>
      <c r="E8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87" s="1242"/>
      <c r="G87" s="1242"/>
      <c r="H87" s="1242"/>
      <c r="I87" s="1242"/>
      <c r="J87" s="1242"/>
      <c r="K87" s="1242"/>
      <c r="L87" s="1242"/>
      <c r="M87" s="1242"/>
      <c r="N87" s="1243"/>
      <c r="P87" s="351"/>
      <c r="Q87" s="134"/>
      <c r="R87" s="134"/>
      <c r="S87" s="268"/>
    </row>
    <row r="88" spans="1:19" ht="25.5" customHeight="1" x14ac:dyDescent="0.2">
      <c r="C88" s="161"/>
      <c r="D88" s="20"/>
      <c r="E8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88" s="1242"/>
      <c r="G88" s="1242"/>
      <c r="H88" s="1242"/>
      <c r="I88" s="1242"/>
      <c r="J88" s="1242"/>
      <c r="K88" s="1242"/>
      <c r="L88" s="1242"/>
      <c r="M88" s="1242"/>
      <c r="N88" s="1243"/>
      <c r="P88" s="351"/>
      <c r="Q88" s="134"/>
      <c r="R88" s="134"/>
      <c r="S88" s="268"/>
    </row>
    <row r="89" spans="1:19" ht="25.5" customHeight="1" x14ac:dyDescent="0.2">
      <c r="C89" s="161"/>
      <c r="D89" s="20"/>
      <c r="E8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89" s="1242"/>
      <c r="G89" s="1242"/>
      <c r="H89" s="1242"/>
      <c r="I89" s="1242"/>
      <c r="J89" s="1242"/>
      <c r="K89" s="1242"/>
      <c r="L89" s="1242"/>
      <c r="M89" s="1242"/>
      <c r="N89" s="1243"/>
      <c r="P89" s="134"/>
      <c r="Q89" s="134"/>
      <c r="R89" s="134"/>
      <c r="S89" s="268"/>
    </row>
    <row r="90" spans="1:19" ht="12.75" customHeight="1" x14ac:dyDescent="0.2">
      <c r="C90" s="161"/>
      <c r="D90" s="20"/>
      <c r="E90" s="1242" t="str">
        <f>Translations!$B$279</f>
        <v>Проверката за съгласуваност под v. ще доведе до съобщение за грешка в следните случаи:</v>
      </c>
      <c r="F90" s="1242"/>
      <c r="G90" s="1242"/>
      <c r="H90" s="1242"/>
      <c r="I90" s="1242"/>
      <c r="J90" s="1242"/>
      <c r="K90" s="1242"/>
      <c r="L90" s="1242"/>
      <c r="M90" s="1242"/>
      <c r="N90" s="1243"/>
      <c r="P90" s="134"/>
      <c r="Q90" s="134"/>
      <c r="R90" s="134"/>
      <c r="S90" s="268"/>
    </row>
    <row r="91" spans="1:19" ht="12.75" customHeight="1" x14ac:dyDescent="0.2">
      <c r="C91" s="161"/>
      <c r="D91" s="20"/>
      <c r="E91" s="514" t="s">
        <v>747</v>
      </c>
      <c r="F91" s="1242" t="str">
        <f>Translations!$B$280</f>
        <v>не се определят цели преди прекратяване или се определят цели след прекратяване;</v>
      </c>
      <c r="G91" s="1242"/>
      <c r="H91" s="1242"/>
      <c r="I91" s="1242"/>
      <c r="J91" s="1242"/>
      <c r="K91" s="1242"/>
      <c r="L91" s="1242"/>
      <c r="M91" s="1242"/>
      <c r="N91" s="1243"/>
      <c r="O91" s="739"/>
      <c r="P91" s="134"/>
      <c r="Q91" s="134"/>
      <c r="R91" s="134"/>
      <c r="S91" s="268"/>
    </row>
    <row r="92" spans="1:19" ht="12.75" customHeight="1" x14ac:dyDescent="0.2">
      <c r="C92" s="161"/>
      <c r="D92" s="20"/>
      <c r="E92" s="514" t="s">
        <v>747</v>
      </c>
      <c r="F9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92" s="1242"/>
      <c r="H92" s="1242"/>
      <c r="I92" s="1242"/>
      <c r="J92" s="1242"/>
      <c r="K92" s="1242"/>
      <c r="L92" s="1242"/>
      <c r="M92" s="1242"/>
      <c r="N92" s="1243"/>
      <c r="O92" s="739"/>
      <c r="P92" s="134"/>
      <c r="Q92" s="134"/>
      <c r="R92" s="134"/>
      <c r="S92" s="268"/>
    </row>
    <row r="93" spans="1:19" ht="12.75" customHeight="1" x14ac:dyDescent="0.2">
      <c r="C93" s="161"/>
      <c r="D93" s="20"/>
      <c r="E93" s="514" t="s">
        <v>747</v>
      </c>
      <c r="F93" s="1242" t="str">
        <f>Translations!$B$282</f>
        <v>въздействията не достигат 100%.</v>
      </c>
      <c r="G93" s="1242"/>
      <c r="H93" s="1242"/>
      <c r="I93" s="1242"/>
      <c r="J93" s="1242"/>
      <c r="K93" s="1242"/>
      <c r="L93" s="1242"/>
      <c r="M93" s="1242"/>
      <c r="N93" s="1243"/>
      <c r="O93" s="739"/>
      <c r="P93" s="134"/>
      <c r="Q93" s="134"/>
      <c r="R93" s="134"/>
      <c r="S93" s="268"/>
    </row>
    <row r="94" spans="1:19" ht="5.0999999999999996" customHeight="1" x14ac:dyDescent="0.2">
      <c r="C94" s="161"/>
      <c r="D94" s="1005"/>
      <c r="E94" s="1005"/>
      <c r="F94" s="1005"/>
      <c r="G94" s="1005"/>
      <c r="H94" s="1005"/>
      <c r="I94" s="1005"/>
      <c r="J94" s="1005"/>
      <c r="K94" s="1005"/>
      <c r="L94" s="1005"/>
      <c r="M94" s="1005"/>
      <c r="N94" s="1219"/>
    </row>
    <row r="95" spans="1:19" ht="25.5" customHeight="1" x14ac:dyDescent="0.2">
      <c r="C95" s="161"/>
      <c r="D95" s="736"/>
      <c r="E95" s="736"/>
      <c r="F95" s="736"/>
      <c r="G95" s="736"/>
      <c r="H95" s="746" t="str">
        <f>Translations!$B$271</f>
        <v>Референтна стойност</v>
      </c>
      <c r="I95" s="749">
        <f t="shared" ref="I95" si="35">INDEX(EUconst_EndOfPeriods,Z69)</f>
        <v>2025</v>
      </c>
      <c r="J95" s="750">
        <f t="shared" ref="J95" si="36">INDEX(EUconst_EndOfPeriods,AA69)</f>
        <v>2030</v>
      </c>
      <c r="K95" s="750">
        <f t="shared" ref="K95" si="37">INDEX(EUconst_EndOfPeriods,AB69)</f>
        <v>2035</v>
      </c>
      <c r="L95" s="750">
        <f t="shared" ref="L95" si="38">INDEX(EUconst_EndOfPeriods,AC69)</f>
        <v>2040</v>
      </c>
      <c r="M95" s="750">
        <f t="shared" ref="M95" si="39">INDEX(EUconst_EndOfPeriods,AD69)</f>
        <v>2045</v>
      </c>
      <c r="N95" s="750">
        <f t="shared" ref="N95" si="40">INDEX(EUconst_EndOfPeriods,AE69)</f>
        <v>2050</v>
      </c>
    </row>
    <row r="96" spans="1:19" ht="12.75" customHeight="1" x14ac:dyDescent="0.2">
      <c r="C96" s="161"/>
      <c r="G96" s="736"/>
      <c r="H96" s="540" t="str">
        <f>H81</f>
        <v>t CO2e / TJ</v>
      </c>
      <c r="I96" s="541" t="str">
        <f>H96</f>
        <v>t CO2e / TJ</v>
      </c>
      <c r="J96" s="539" t="str">
        <f t="shared" ref="J96" si="41">I96</f>
        <v>t CO2e / TJ</v>
      </c>
      <c r="K96" s="539" t="str">
        <f t="shared" ref="K96" si="42">J96</f>
        <v>t CO2e / TJ</v>
      </c>
      <c r="L96" s="539" t="str">
        <f t="shared" ref="L96" si="43">K96</f>
        <v>t CO2e / TJ</v>
      </c>
      <c r="M96" s="539" t="str">
        <f t="shared" ref="M96" si="44">L96</f>
        <v>t CO2e / TJ</v>
      </c>
      <c r="N96" s="539" t="str">
        <f t="shared" ref="N96" si="45">M96</f>
        <v>t CO2e / TJ</v>
      </c>
      <c r="S96" s="268"/>
    </row>
    <row r="97" spans="1:31" ht="12.75" customHeight="1" x14ac:dyDescent="0.2">
      <c r="C97" s="161"/>
      <c r="D97" s="345" t="s">
        <v>117</v>
      </c>
      <c r="E97" s="1274" t="str">
        <f>Translations!$B$283</f>
        <v>Специфично намаление (целево спрямо базово)</v>
      </c>
      <c r="F97" s="1274"/>
      <c r="G97" s="1274"/>
      <c r="H97" s="361" t="str">
        <f>H82</f>
        <v/>
      </c>
      <c r="I97" s="480" t="str">
        <f t="shared" ref="I97" si="46">IF(IFERROR($AC66&lt;=Z69,FALSE),EUconst_Cessation,IF(ISBLANK(I74),"",IF(OR($H97=0,$H97=""),Euconst_NA,(-($H97-I74)))))</f>
        <v/>
      </c>
      <c r="J97" s="481" t="str">
        <f t="shared" ref="J97" si="47">IF(IFERROR($AC66&lt;=AA69,FALSE),EUconst_Cessation,IF(ISBLANK(J74),"",IF(OR($H97=0,$H97=""),Euconst_NA,(-($H97-J74)))))</f>
        <v/>
      </c>
      <c r="K97" s="481" t="str">
        <f t="shared" ref="K97" si="48">IF(IFERROR($AC66&lt;=AB69,FALSE),EUconst_Cessation,IF(ISBLANK(K74),"",IF(OR($H97=0,$H97=""),Euconst_NA,(-($H97-K74)))))</f>
        <v/>
      </c>
      <c r="L97" s="481" t="str">
        <f t="shared" ref="L97" si="49">IF(IFERROR($AC66&lt;=AC69,FALSE),EUconst_Cessation,IF(ISBLANK(L74),"",IF(OR($H97=0,$H97=""),Euconst_NA,(-($H97-L74)))))</f>
        <v/>
      </c>
      <c r="M97" s="481" t="str">
        <f t="shared" ref="M97" si="50">IF(IFERROR($AC66&lt;=AD69,FALSE),EUconst_Cessation,IF(ISBLANK(M74),"",IF(OR($H97=0,$H97=""),Euconst_NA,(-($H97-M74)))))</f>
        <v/>
      </c>
      <c r="N97" s="481" t="str">
        <f t="shared" ref="N97" si="51">IF(IFERROR($AC66&lt;=AE69,FALSE),EUconst_Cessation,IF(ISBLANK(N74),"",IF(OR($H97=0,$H97=""),Euconst_NA,(-($H97-N74)))))</f>
        <v/>
      </c>
      <c r="P97" s="175" t="str">
        <f>EUconst_SubAbsoluteReduction&amp;I66</f>
        <v>AbsRed_Подинсталация на топлинния еталон, не-CL, не-CBAM</v>
      </c>
      <c r="S97" s="268"/>
    </row>
    <row r="98" spans="1:31" ht="5.0999999999999996" customHeight="1" x14ac:dyDescent="0.2">
      <c r="C98" s="161"/>
      <c r="D98" s="1005"/>
      <c r="E98" s="1005"/>
      <c r="F98" s="1005"/>
      <c r="G98" s="1005"/>
      <c r="H98" s="1005"/>
      <c r="I98" s="1005"/>
      <c r="J98" s="1005"/>
      <c r="K98" s="1005"/>
      <c r="L98" s="1005"/>
      <c r="M98" s="1005"/>
      <c r="N98" s="1219"/>
    </row>
    <row r="99" spans="1:31" ht="12.75" customHeight="1" x14ac:dyDescent="0.2">
      <c r="C99" s="161"/>
      <c r="D99" s="345" t="s">
        <v>118</v>
      </c>
      <c r="E99" s="1112" t="str">
        <f>Translations!$B$199</f>
        <v>Мярка</v>
      </c>
      <c r="F99" s="1114"/>
      <c r="G99" s="1112" t="str">
        <f>Translations!$B$229</f>
        <v>Инвестиции</v>
      </c>
      <c r="H99" s="1285"/>
      <c r="I99" s="424">
        <f t="shared" ref="I99" si="52">INDEX(EUconst_EndOfPeriods,Z69)</f>
        <v>2025</v>
      </c>
      <c r="J99" s="302">
        <f t="shared" ref="J99" si="53">INDEX(EUconst_EndOfPeriods,AA69)</f>
        <v>2030</v>
      </c>
      <c r="K99" s="302">
        <f t="shared" ref="K99" si="54">INDEX(EUconst_EndOfPeriods,AB69)</f>
        <v>2035</v>
      </c>
      <c r="L99" s="302">
        <f t="shared" ref="L99" si="55">INDEX(EUconst_EndOfPeriods,AC69)</f>
        <v>2040</v>
      </c>
      <c r="M99" s="302">
        <f t="shared" ref="M99" si="56">INDEX(EUconst_EndOfPeriods,AD69)</f>
        <v>2045</v>
      </c>
      <c r="N99" s="302">
        <f t="shared" ref="N99" si="57">INDEX(EUconst_EndOfPeriods,AE69)</f>
        <v>2050</v>
      </c>
      <c r="Q99" s="134"/>
      <c r="R99" s="272"/>
      <c r="S99" s="268"/>
    </row>
    <row r="100" spans="1:31" ht="12.75" customHeight="1" x14ac:dyDescent="0.2">
      <c r="C100" s="161"/>
      <c r="D100" s="363" t="s">
        <v>664</v>
      </c>
      <c r="E100" s="1279" t="str">
        <f>Translations!$B$284</f>
        <v>ME1: Оптимизация на процесите за различни периоди от 2027 г. нататък</v>
      </c>
      <c r="F100" s="1280"/>
      <c r="G100" s="1288" t="str">
        <f>Translations!$B$285</f>
        <v>IN1, IN3</v>
      </c>
      <c r="H100" s="1289"/>
      <c r="I100" s="447"/>
      <c r="J100" s="448">
        <v>1</v>
      </c>
      <c r="K100" s="448">
        <v>1</v>
      </c>
      <c r="L100" s="448">
        <v>0.3</v>
      </c>
      <c r="M100" s="448">
        <v>0.2</v>
      </c>
      <c r="N100" s="448"/>
      <c r="R100" s="273"/>
      <c r="S100" s="268"/>
    </row>
    <row r="101" spans="1:31" ht="12.75" customHeight="1" x14ac:dyDescent="0.2">
      <c r="C101" s="161"/>
      <c r="D101" s="363" t="s">
        <v>693</v>
      </c>
      <c r="E101" s="1281" t="str">
        <f>Translations!$B$286</f>
        <v>ME2: Нова пещ</v>
      </c>
      <c r="F101" s="1282"/>
      <c r="G101" s="1281" t="str">
        <f>Translations!$B$287</f>
        <v>IN2: Нова пещ</v>
      </c>
      <c r="H101" s="1290"/>
      <c r="I101" s="449"/>
      <c r="J101" s="450"/>
      <c r="K101" s="450"/>
      <c r="L101" s="450">
        <v>0.7</v>
      </c>
      <c r="M101" s="450">
        <v>0.8</v>
      </c>
      <c r="N101" s="450">
        <v>1</v>
      </c>
      <c r="S101" s="400" t="s">
        <v>561</v>
      </c>
      <c r="T101" s="166" t="str">
        <f>Translations!$B$288</f>
        <v>Начален период за мярката</v>
      </c>
      <c r="V101" s="166" t="s">
        <v>736</v>
      </c>
      <c r="X101" s="166" t="s">
        <v>738</v>
      </c>
      <c r="Y101" s="166" t="s">
        <v>737</v>
      </c>
      <c r="Z101" s="400">
        <v>2025</v>
      </c>
      <c r="AA101" s="400">
        <v>2030</v>
      </c>
      <c r="AB101" s="400">
        <v>2035</v>
      </c>
      <c r="AC101" s="400">
        <v>2040</v>
      </c>
      <c r="AD101" s="400">
        <v>2045</v>
      </c>
      <c r="AE101" s="400">
        <v>2050</v>
      </c>
    </row>
    <row r="102" spans="1:31" ht="12.75" customHeight="1" x14ac:dyDescent="0.2">
      <c r="A102" s="19"/>
      <c r="C102" s="161"/>
      <c r="D102" s="344">
        <v>1</v>
      </c>
      <c r="E102" s="1286"/>
      <c r="F102" s="1287"/>
      <c r="G102" s="1283"/>
      <c r="H102" s="1284"/>
      <c r="I102" s="425"/>
      <c r="J102" s="338"/>
      <c r="K102" s="338"/>
      <c r="L102" s="339"/>
      <c r="M102" s="338"/>
      <c r="N102" s="338"/>
      <c r="P102" s="288" t="str">
        <f>EUconst_SubMeasureImpact&amp;I66&amp;"_"&amp;D102</f>
        <v>SubMeasImp_Подинсталация на топлинния еталон, не-CL, не-CBAM_1</v>
      </c>
      <c r="S102" s="419" t="str">
        <f ca="1">IFERROR(INDEX(E_MeasuresInvestMilestones!$S$22:$S$31,MATCH($E102,CNTR_ListExistMeasures,0)),"")</f>
        <v/>
      </c>
      <c r="T102" s="419" t="str">
        <f ca="1">IF(S102="","",MATCH(INDEX(E_MeasuresInvestMilestones!$E$22:$E$31,MATCH($S102,E_MeasuresInvestMilestones!$Q$22:$Q$31,0)),EUconst_Periods,0))</f>
        <v/>
      </c>
      <c r="V102" s="175" t="str">
        <f>I66</f>
        <v>Подинсталация на топлинния еталон, не-CL, не-CBAM</v>
      </c>
      <c r="X102" s="175" t="b">
        <f>AND(I66&lt;&gt;"",$E102="")</f>
        <v>1</v>
      </c>
      <c r="Z102" s="175" t="b">
        <f>IF(OR(AND(CNTR_ExistSubInstEntries,$E102=""),INDEX($AC:$AC,MATCH(EUconst_CessationRow&amp;$V102,$AA:$AA,0))&lt;=COLUMNS($Z101:Z101),SUMIFS(I:I,$P:$P,EUconst_SubAbsoluteReduction&amp;$V102)=0),
TRUE,
AND(CNTR_ExistSubInstEntries,$T102&gt;COLUMNS($Z101:Z101)) )</f>
        <v>1</v>
      </c>
      <c r="AA102" s="175" t="b">
        <f>IF(OR(AND(CNTR_ExistSubInstEntries,$E102=""),INDEX($AC:$AC,MATCH(EUconst_CessationRow&amp;$V102,$AA:$AA,0))&lt;=COLUMNS($Z101:AA101),SUMIFS(J:J,$P:$P,EUconst_SubAbsoluteReduction&amp;$V102)=0),
TRUE,
AND(CNTR_ExistSubInstEntries,$T102&gt;COLUMNS($Z101:AA101)) )</f>
        <v>1</v>
      </c>
      <c r="AB102" s="175" t="b">
        <f>IF(OR(AND(CNTR_ExistSubInstEntries,$E102=""),INDEX($AC:$AC,MATCH(EUconst_CessationRow&amp;$V102,$AA:$AA,0))&lt;=COLUMNS($Z101:AB101),SUMIFS(K:K,$P:$P,EUconst_SubAbsoluteReduction&amp;$V102)=0),
TRUE,
AND(CNTR_ExistSubInstEntries,$T102&gt;COLUMNS($Z101:AB101)) )</f>
        <v>1</v>
      </c>
      <c r="AC102" s="175" t="b">
        <f>IF(OR(AND(CNTR_ExistSubInstEntries,$E102=""),INDEX($AC:$AC,MATCH(EUconst_CessationRow&amp;$V102,$AA:$AA,0))&lt;=COLUMNS($Z101:AC101),SUMIFS(L:L,$P:$P,EUconst_SubAbsoluteReduction&amp;$V102)=0),
TRUE,
AND(CNTR_ExistSubInstEntries,$T102&gt;COLUMNS($Z101:AC101)) )</f>
        <v>1</v>
      </c>
      <c r="AD102" s="175" t="b">
        <f>IF(OR(AND(CNTR_ExistSubInstEntries,$E102=""),INDEX($AC:$AC,MATCH(EUconst_CessationRow&amp;$V102,$AA:$AA,0))&lt;=COLUMNS($Z101:AD101),SUMIFS(M:M,$P:$P,EUconst_SubAbsoluteReduction&amp;$V102)=0),
TRUE,
AND(CNTR_ExistSubInstEntries,$T102&gt;COLUMNS($Z101:AD101)) )</f>
        <v>1</v>
      </c>
      <c r="AE102" s="175" t="b">
        <f>IF(OR(AND(CNTR_ExistSubInstEntries,$E102=""),INDEX($AC:$AC,MATCH(EUconst_CessationRow&amp;$V102,$AA:$AA,0))&lt;=COLUMNS($Z101:AE101),SUMIFS(N:N,$P:$P,EUconst_SubAbsoluteReduction&amp;$V102)=0),
TRUE,
AND(CNTR_ExistSubInstEntries,$T102&gt;COLUMNS($Z101:AE101)) )</f>
        <v>1</v>
      </c>
    </row>
    <row r="103" spans="1:31" ht="12.75" customHeight="1" x14ac:dyDescent="0.2">
      <c r="A103" s="19"/>
      <c r="C103" s="161"/>
      <c r="D103" s="344">
        <v>2</v>
      </c>
      <c r="E103" s="1223"/>
      <c r="F103" s="1224"/>
      <c r="G103" s="1223"/>
      <c r="H103" s="1233"/>
      <c r="I103" s="426"/>
      <c r="J103" s="306"/>
      <c r="K103" s="306"/>
      <c r="L103" s="314"/>
      <c r="M103" s="306"/>
      <c r="N103" s="306"/>
      <c r="P103" s="288" t="str">
        <f>EUconst_SubMeasureImpact&amp;I66&amp;"_"&amp;D103</f>
        <v>SubMeasImp_Подинсталация на топлинния еталон, не-CL, не-CBAM_2</v>
      </c>
      <c r="S103" s="419" t="str">
        <f ca="1">IFERROR(INDEX(E_MeasuresInvestMilestones!$S$22:$S$31,MATCH($E103,CNTR_ListExistMeasures,0)),"")</f>
        <v/>
      </c>
      <c r="T103" s="419" t="str">
        <f ca="1">IF(S103="","",MATCH(INDEX(E_MeasuresInvestMilestones!$E$22:$E$31,MATCH($S103,E_MeasuresInvestMilestones!$Q$22:$Q$31,0)),EUconst_Periods,0))</f>
        <v/>
      </c>
      <c r="V103" s="175" t="str">
        <f>V102</f>
        <v>Подинсталация на топлинния еталон, не-CL, не-CBAM</v>
      </c>
      <c r="X103" s="175" t="b">
        <f>AND(I66&lt;&gt;"",$E103="")</f>
        <v>1</v>
      </c>
      <c r="Z103" s="175" t="b">
        <f>IF(OR(AND(CNTR_ExistSubInstEntries,$E103=""),INDEX($AC:$AC,MATCH(EUconst_CessationRow&amp;$V103,$AA:$AA,0))&lt;=COLUMNS($Z102:Z102),SUMIFS(I:I,$P:$P,EUconst_SubAbsoluteReduction&amp;$V103)=0),
TRUE,
AND(CNTR_ExistSubInstEntries,$T103&gt;COLUMNS($Z102:Z102)) )</f>
        <v>1</v>
      </c>
      <c r="AA103" s="175" t="b">
        <f>IF(OR(AND(CNTR_ExistSubInstEntries,$E103=""),INDEX($AC:$AC,MATCH(EUconst_CessationRow&amp;$V103,$AA:$AA,0))&lt;=COLUMNS($Z102:AA102),SUMIFS(J:J,$P:$P,EUconst_SubAbsoluteReduction&amp;$V103)=0),
TRUE,
AND(CNTR_ExistSubInstEntries,$T103&gt;COLUMNS($Z102:AA102)) )</f>
        <v>1</v>
      </c>
      <c r="AB103" s="175" t="b">
        <f>IF(OR(AND(CNTR_ExistSubInstEntries,$E103=""),INDEX($AC:$AC,MATCH(EUconst_CessationRow&amp;$V103,$AA:$AA,0))&lt;=COLUMNS($Z102:AB102),SUMIFS(K:K,$P:$P,EUconst_SubAbsoluteReduction&amp;$V103)=0),
TRUE,
AND(CNTR_ExistSubInstEntries,$T103&gt;COLUMNS($Z102:AB102)) )</f>
        <v>1</v>
      </c>
      <c r="AC103" s="175" t="b">
        <f>IF(OR(AND(CNTR_ExistSubInstEntries,$E103=""),INDEX($AC:$AC,MATCH(EUconst_CessationRow&amp;$V103,$AA:$AA,0))&lt;=COLUMNS($Z102:AC102),SUMIFS(L:L,$P:$P,EUconst_SubAbsoluteReduction&amp;$V103)=0),
TRUE,
AND(CNTR_ExistSubInstEntries,$T103&gt;COLUMNS($Z102:AC102)) )</f>
        <v>1</v>
      </c>
      <c r="AD103" s="175" t="b">
        <f>IF(OR(AND(CNTR_ExistSubInstEntries,$E103=""),INDEX($AC:$AC,MATCH(EUconst_CessationRow&amp;$V103,$AA:$AA,0))&lt;=COLUMNS($Z102:AD102),SUMIFS(M:M,$P:$P,EUconst_SubAbsoluteReduction&amp;$V103)=0),
TRUE,
AND(CNTR_ExistSubInstEntries,$T103&gt;COLUMNS($Z102:AD102)) )</f>
        <v>1</v>
      </c>
      <c r="AE103" s="175" t="b">
        <f>IF(OR(AND(CNTR_ExistSubInstEntries,$E103=""),INDEX($AC:$AC,MATCH(EUconst_CessationRow&amp;$V103,$AA:$AA,0))&lt;=COLUMNS($Z102:AE102),SUMIFS(N:N,$P:$P,EUconst_SubAbsoluteReduction&amp;$V103)=0),
TRUE,
AND(CNTR_ExistSubInstEntries,$T103&gt;COLUMNS($Z102:AE102)) )</f>
        <v>1</v>
      </c>
    </row>
    <row r="104" spans="1:31" ht="12.75" customHeight="1" x14ac:dyDescent="0.2">
      <c r="A104" s="19"/>
      <c r="C104" s="161"/>
      <c r="D104" s="344">
        <v>3</v>
      </c>
      <c r="E104" s="1223"/>
      <c r="F104" s="1224"/>
      <c r="G104" s="1223"/>
      <c r="H104" s="1233"/>
      <c r="I104" s="426"/>
      <c r="J104" s="306"/>
      <c r="K104" s="306"/>
      <c r="L104" s="314"/>
      <c r="M104" s="306"/>
      <c r="N104" s="306"/>
      <c r="P104" s="288" t="str">
        <f>EUconst_SubMeasureImpact&amp;I66&amp;"_"&amp;D104</f>
        <v>SubMeasImp_Подинсталация на топлинния еталон, не-CL, не-CBAM_3</v>
      </c>
      <c r="S104" s="419" t="str">
        <f ca="1">IFERROR(INDEX(E_MeasuresInvestMilestones!$S$22:$S$31,MATCH($E104,CNTR_ListExistMeasures,0)),"")</f>
        <v/>
      </c>
      <c r="T104" s="419" t="str">
        <f ca="1">IF(S104="","",MATCH(INDEX(E_MeasuresInvestMilestones!$E$22:$E$31,MATCH($S104,E_MeasuresInvestMilestones!$Q$22:$Q$31,0)),EUconst_Periods,0))</f>
        <v/>
      </c>
      <c r="V104" s="175" t="str">
        <f t="shared" ref="V104:V111" si="58">V103</f>
        <v>Подинсталация на топлинния еталон, не-CL, не-CBAM</v>
      </c>
      <c r="X104" s="175" t="b">
        <f>AND(I66&lt;&gt;"",$E104="")</f>
        <v>1</v>
      </c>
      <c r="Z104" s="175" t="b">
        <f>IF(OR(AND(CNTR_ExistSubInstEntries,$E104=""),INDEX($AC:$AC,MATCH(EUconst_CessationRow&amp;$V104,$AA:$AA,0))&lt;=COLUMNS($Z103:Z103),SUMIFS(I:I,$P:$P,EUconst_SubAbsoluteReduction&amp;$V104)=0),
TRUE,
AND(CNTR_ExistSubInstEntries,$T104&gt;COLUMNS($Z103:Z103)) )</f>
        <v>1</v>
      </c>
      <c r="AA104" s="175" t="b">
        <f>IF(OR(AND(CNTR_ExistSubInstEntries,$E104=""),INDEX($AC:$AC,MATCH(EUconst_CessationRow&amp;$V104,$AA:$AA,0))&lt;=COLUMNS($Z103:AA103),SUMIFS(J:J,$P:$P,EUconst_SubAbsoluteReduction&amp;$V104)=0),
TRUE,
AND(CNTR_ExistSubInstEntries,$T104&gt;COLUMNS($Z103:AA103)) )</f>
        <v>1</v>
      </c>
      <c r="AB104" s="175" t="b">
        <f>IF(OR(AND(CNTR_ExistSubInstEntries,$E104=""),INDEX($AC:$AC,MATCH(EUconst_CessationRow&amp;$V104,$AA:$AA,0))&lt;=COLUMNS($Z103:AB103),SUMIFS(K:K,$P:$P,EUconst_SubAbsoluteReduction&amp;$V104)=0),
TRUE,
AND(CNTR_ExistSubInstEntries,$T104&gt;COLUMNS($Z103:AB103)) )</f>
        <v>1</v>
      </c>
      <c r="AC104" s="175" t="b">
        <f>IF(OR(AND(CNTR_ExistSubInstEntries,$E104=""),INDEX($AC:$AC,MATCH(EUconst_CessationRow&amp;$V104,$AA:$AA,0))&lt;=COLUMNS($Z103:AC103),SUMIFS(L:L,$P:$P,EUconst_SubAbsoluteReduction&amp;$V104)=0),
TRUE,
AND(CNTR_ExistSubInstEntries,$T104&gt;COLUMNS($Z103:AC103)) )</f>
        <v>1</v>
      </c>
      <c r="AD104" s="175" t="b">
        <f>IF(OR(AND(CNTR_ExistSubInstEntries,$E104=""),INDEX($AC:$AC,MATCH(EUconst_CessationRow&amp;$V104,$AA:$AA,0))&lt;=COLUMNS($Z103:AD103),SUMIFS(M:M,$P:$P,EUconst_SubAbsoluteReduction&amp;$V104)=0),
TRUE,
AND(CNTR_ExistSubInstEntries,$T104&gt;COLUMNS($Z103:AD103)) )</f>
        <v>1</v>
      </c>
      <c r="AE104" s="175" t="b">
        <f>IF(OR(AND(CNTR_ExistSubInstEntries,$E104=""),INDEX($AC:$AC,MATCH(EUconst_CessationRow&amp;$V104,$AA:$AA,0))&lt;=COLUMNS($Z103:AE103),SUMIFS(N:N,$P:$P,EUconst_SubAbsoluteReduction&amp;$V104)=0),
TRUE,
AND(CNTR_ExistSubInstEntries,$T104&gt;COLUMNS($Z103:AE103)) )</f>
        <v>1</v>
      </c>
    </row>
    <row r="105" spans="1:31" ht="12.75" customHeight="1" x14ac:dyDescent="0.2">
      <c r="A105" s="19"/>
      <c r="C105" s="161"/>
      <c r="D105" s="344">
        <v>4</v>
      </c>
      <c r="E105" s="1223"/>
      <c r="F105" s="1224"/>
      <c r="G105" s="1223"/>
      <c r="H105" s="1233"/>
      <c r="I105" s="426"/>
      <c r="J105" s="306"/>
      <c r="K105" s="306"/>
      <c r="L105" s="314"/>
      <c r="M105" s="306"/>
      <c r="N105" s="306"/>
      <c r="P105" s="288" t="str">
        <f>EUconst_SubMeasureImpact&amp;I66&amp;"_"&amp;D105</f>
        <v>SubMeasImp_Подинсталация на топлинния еталон, не-CL, не-CBAM_4</v>
      </c>
      <c r="S105" s="419" t="str">
        <f ca="1">IFERROR(INDEX(E_MeasuresInvestMilestones!$S$22:$S$31,MATCH($E105,CNTR_ListExistMeasures,0)),"")</f>
        <v/>
      </c>
      <c r="T105" s="419" t="str">
        <f ca="1">IF(S105="","",MATCH(INDEX(E_MeasuresInvestMilestones!$E$22:$E$31,MATCH($S105,E_MeasuresInvestMilestones!$Q$22:$Q$31,0)),EUconst_Periods,0))</f>
        <v/>
      </c>
      <c r="V105" s="175" t="str">
        <f t="shared" si="58"/>
        <v>Подинсталация на топлинния еталон, не-CL, не-CBAM</v>
      </c>
      <c r="X105" s="175" t="b">
        <f>AND(I66&lt;&gt;"",$E105="")</f>
        <v>1</v>
      </c>
      <c r="Z105" s="175" t="b">
        <f>IF(OR(AND(CNTR_ExistSubInstEntries,$E105=""),INDEX($AC:$AC,MATCH(EUconst_CessationRow&amp;$V105,$AA:$AA,0))&lt;=COLUMNS($Z104:Z104),SUMIFS(I:I,$P:$P,EUconst_SubAbsoluteReduction&amp;$V105)=0),
TRUE,
AND(CNTR_ExistSubInstEntries,$T105&gt;COLUMNS($Z104:Z104)) )</f>
        <v>1</v>
      </c>
      <c r="AA105" s="175" t="b">
        <f>IF(OR(AND(CNTR_ExistSubInstEntries,$E105=""),INDEX($AC:$AC,MATCH(EUconst_CessationRow&amp;$V105,$AA:$AA,0))&lt;=COLUMNS($Z104:AA104),SUMIFS(J:J,$P:$P,EUconst_SubAbsoluteReduction&amp;$V105)=0),
TRUE,
AND(CNTR_ExistSubInstEntries,$T105&gt;COLUMNS($Z104:AA104)) )</f>
        <v>1</v>
      </c>
      <c r="AB105" s="175" t="b">
        <f>IF(OR(AND(CNTR_ExistSubInstEntries,$E105=""),INDEX($AC:$AC,MATCH(EUconst_CessationRow&amp;$V105,$AA:$AA,0))&lt;=COLUMNS($Z104:AB104),SUMIFS(K:K,$P:$P,EUconst_SubAbsoluteReduction&amp;$V105)=0),
TRUE,
AND(CNTR_ExistSubInstEntries,$T105&gt;COLUMNS($Z104:AB104)) )</f>
        <v>1</v>
      </c>
      <c r="AC105" s="175" t="b">
        <f>IF(OR(AND(CNTR_ExistSubInstEntries,$E105=""),INDEX($AC:$AC,MATCH(EUconst_CessationRow&amp;$V105,$AA:$AA,0))&lt;=COLUMNS($Z104:AC104),SUMIFS(L:L,$P:$P,EUconst_SubAbsoluteReduction&amp;$V105)=0),
TRUE,
AND(CNTR_ExistSubInstEntries,$T105&gt;COLUMNS($Z104:AC104)) )</f>
        <v>1</v>
      </c>
      <c r="AD105" s="175" t="b">
        <f>IF(OR(AND(CNTR_ExistSubInstEntries,$E105=""),INDEX($AC:$AC,MATCH(EUconst_CessationRow&amp;$V105,$AA:$AA,0))&lt;=COLUMNS($Z104:AD104),SUMIFS(M:M,$P:$P,EUconst_SubAbsoluteReduction&amp;$V105)=0),
TRUE,
AND(CNTR_ExistSubInstEntries,$T105&gt;COLUMNS($Z104:AD104)) )</f>
        <v>1</v>
      </c>
      <c r="AE105" s="175" t="b">
        <f>IF(OR(AND(CNTR_ExistSubInstEntries,$E105=""),INDEX($AC:$AC,MATCH(EUconst_CessationRow&amp;$V105,$AA:$AA,0))&lt;=COLUMNS($Z104:AE104),SUMIFS(N:N,$P:$P,EUconst_SubAbsoluteReduction&amp;$V105)=0),
TRUE,
AND(CNTR_ExistSubInstEntries,$T105&gt;COLUMNS($Z104:AE104)) )</f>
        <v>1</v>
      </c>
    </row>
    <row r="106" spans="1:31" ht="12.75" customHeight="1" x14ac:dyDescent="0.2">
      <c r="A106" s="19"/>
      <c r="C106" s="161"/>
      <c r="D106" s="344">
        <v>5</v>
      </c>
      <c r="E106" s="1223"/>
      <c r="F106" s="1224"/>
      <c r="G106" s="1223"/>
      <c r="H106" s="1233"/>
      <c r="I106" s="426"/>
      <c r="J106" s="306"/>
      <c r="K106" s="306"/>
      <c r="L106" s="314"/>
      <c r="M106" s="306"/>
      <c r="N106" s="306"/>
      <c r="P106" s="288" t="str">
        <f>EUconst_SubMeasureImpact&amp;I66&amp;"_"&amp;D106</f>
        <v>SubMeasImp_Подинсталация на топлинния еталон, не-CL, не-CBAM_5</v>
      </c>
      <c r="S106" s="419" t="str">
        <f ca="1">IFERROR(INDEX(E_MeasuresInvestMilestones!$S$22:$S$31,MATCH($E106,CNTR_ListExistMeasures,0)),"")</f>
        <v/>
      </c>
      <c r="T106" s="419" t="str">
        <f ca="1">IF(S106="","",MATCH(INDEX(E_MeasuresInvestMilestones!$E$22:$E$31,MATCH($S106,E_MeasuresInvestMilestones!$Q$22:$Q$31,0)),EUconst_Periods,0))</f>
        <v/>
      </c>
      <c r="V106" s="175" t="str">
        <f t="shared" si="58"/>
        <v>Подинсталация на топлинния еталон, не-CL, не-CBAM</v>
      </c>
      <c r="X106" s="175" t="b">
        <f>AND(I66&lt;&gt;"",$E106="")</f>
        <v>1</v>
      </c>
      <c r="Z106" s="175" t="b">
        <f>IF(OR(AND(CNTR_ExistSubInstEntries,$E106=""),INDEX($AC:$AC,MATCH(EUconst_CessationRow&amp;$V106,$AA:$AA,0))&lt;=COLUMNS($Z105:Z105),SUMIFS(I:I,$P:$P,EUconst_SubAbsoluteReduction&amp;$V106)=0),
TRUE,
AND(CNTR_ExistSubInstEntries,$T106&gt;COLUMNS($Z105:Z105)) )</f>
        <v>1</v>
      </c>
      <c r="AA106" s="175" t="b">
        <f>IF(OR(AND(CNTR_ExistSubInstEntries,$E106=""),INDEX($AC:$AC,MATCH(EUconst_CessationRow&amp;$V106,$AA:$AA,0))&lt;=COLUMNS($Z105:AA105),SUMIFS(J:J,$P:$P,EUconst_SubAbsoluteReduction&amp;$V106)=0),
TRUE,
AND(CNTR_ExistSubInstEntries,$T106&gt;COLUMNS($Z105:AA105)) )</f>
        <v>1</v>
      </c>
      <c r="AB106" s="175" t="b">
        <f>IF(OR(AND(CNTR_ExistSubInstEntries,$E106=""),INDEX($AC:$AC,MATCH(EUconst_CessationRow&amp;$V106,$AA:$AA,0))&lt;=COLUMNS($Z105:AB105),SUMIFS(K:K,$P:$P,EUconst_SubAbsoluteReduction&amp;$V106)=0),
TRUE,
AND(CNTR_ExistSubInstEntries,$T106&gt;COLUMNS($Z105:AB105)) )</f>
        <v>1</v>
      </c>
      <c r="AC106" s="175" t="b">
        <f>IF(OR(AND(CNTR_ExistSubInstEntries,$E106=""),INDEX($AC:$AC,MATCH(EUconst_CessationRow&amp;$V106,$AA:$AA,0))&lt;=COLUMNS($Z105:AC105),SUMIFS(L:L,$P:$P,EUconst_SubAbsoluteReduction&amp;$V106)=0),
TRUE,
AND(CNTR_ExistSubInstEntries,$T106&gt;COLUMNS($Z105:AC105)) )</f>
        <v>1</v>
      </c>
      <c r="AD106" s="175" t="b">
        <f>IF(OR(AND(CNTR_ExistSubInstEntries,$E106=""),INDEX($AC:$AC,MATCH(EUconst_CessationRow&amp;$V106,$AA:$AA,0))&lt;=COLUMNS($Z105:AD105),SUMIFS(M:M,$P:$P,EUconst_SubAbsoluteReduction&amp;$V106)=0),
TRUE,
AND(CNTR_ExistSubInstEntries,$T106&gt;COLUMNS($Z105:AD105)) )</f>
        <v>1</v>
      </c>
      <c r="AE106" s="175" t="b">
        <f>IF(OR(AND(CNTR_ExistSubInstEntries,$E106=""),INDEX($AC:$AC,MATCH(EUconst_CessationRow&amp;$V106,$AA:$AA,0))&lt;=COLUMNS($Z105:AE105),SUMIFS(N:N,$P:$P,EUconst_SubAbsoluteReduction&amp;$V106)=0),
TRUE,
AND(CNTR_ExistSubInstEntries,$T106&gt;COLUMNS($Z105:AE105)) )</f>
        <v>1</v>
      </c>
    </row>
    <row r="107" spans="1:31" ht="12.75" customHeight="1" x14ac:dyDescent="0.2">
      <c r="A107" s="19"/>
      <c r="C107" s="161"/>
      <c r="D107" s="344">
        <v>6</v>
      </c>
      <c r="E107" s="1223"/>
      <c r="F107" s="1224"/>
      <c r="G107" s="1223"/>
      <c r="H107" s="1233"/>
      <c r="I107" s="426"/>
      <c r="J107" s="306"/>
      <c r="K107" s="306"/>
      <c r="L107" s="314"/>
      <c r="M107" s="306"/>
      <c r="N107" s="306"/>
      <c r="P107" s="288" t="str">
        <f>EUconst_SubMeasureImpact&amp;I66&amp;"_"&amp;D107</f>
        <v>SubMeasImp_Подинсталация на топлинния еталон, не-CL, не-CBAM_6</v>
      </c>
      <c r="S107" s="419" t="str">
        <f ca="1">IFERROR(INDEX(E_MeasuresInvestMilestones!$S$22:$S$31,MATCH($E107,CNTR_ListExistMeasures,0)),"")</f>
        <v/>
      </c>
      <c r="T107" s="419" t="str">
        <f ca="1">IF(S107="","",MATCH(INDEX(E_MeasuresInvestMilestones!$E$22:$E$31,MATCH($S107,E_MeasuresInvestMilestones!$Q$22:$Q$31,0)),EUconst_Periods,0))</f>
        <v/>
      </c>
      <c r="V107" s="175" t="str">
        <f t="shared" si="58"/>
        <v>Подинсталация на топлинния еталон, не-CL, не-CBAM</v>
      </c>
      <c r="X107" s="175" t="b">
        <f>AND(I66&lt;&gt;"",$E107="")</f>
        <v>1</v>
      </c>
      <c r="Z107" s="175" t="b">
        <f>IF(OR(AND(CNTR_ExistSubInstEntries,$E107=""),INDEX($AC:$AC,MATCH(EUconst_CessationRow&amp;$V107,$AA:$AA,0))&lt;=COLUMNS($Z106:Z106),SUMIFS(I:I,$P:$P,EUconst_SubAbsoluteReduction&amp;$V107)=0),
TRUE,
AND(CNTR_ExistSubInstEntries,$T107&gt;COLUMNS($Z106:Z106)) )</f>
        <v>1</v>
      </c>
      <c r="AA107" s="175" t="b">
        <f>IF(OR(AND(CNTR_ExistSubInstEntries,$E107=""),INDEX($AC:$AC,MATCH(EUconst_CessationRow&amp;$V107,$AA:$AA,0))&lt;=COLUMNS($Z106:AA106),SUMIFS(J:J,$P:$P,EUconst_SubAbsoluteReduction&amp;$V107)=0),
TRUE,
AND(CNTR_ExistSubInstEntries,$T107&gt;COLUMNS($Z106:AA106)) )</f>
        <v>1</v>
      </c>
      <c r="AB107" s="175" t="b">
        <f>IF(OR(AND(CNTR_ExistSubInstEntries,$E107=""),INDEX($AC:$AC,MATCH(EUconst_CessationRow&amp;$V107,$AA:$AA,0))&lt;=COLUMNS($Z106:AB106),SUMIFS(K:K,$P:$P,EUconst_SubAbsoluteReduction&amp;$V107)=0),
TRUE,
AND(CNTR_ExistSubInstEntries,$T107&gt;COLUMNS($Z106:AB106)) )</f>
        <v>1</v>
      </c>
      <c r="AC107" s="175" t="b">
        <f>IF(OR(AND(CNTR_ExistSubInstEntries,$E107=""),INDEX($AC:$AC,MATCH(EUconst_CessationRow&amp;$V107,$AA:$AA,0))&lt;=COLUMNS($Z106:AC106),SUMIFS(L:L,$P:$P,EUconst_SubAbsoluteReduction&amp;$V107)=0),
TRUE,
AND(CNTR_ExistSubInstEntries,$T107&gt;COLUMNS($Z106:AC106)) )</f>
        <v>1</v>
      </c>
      <c r="AD107" s="175" t="b">
        <f>IF(OR(AND(CNTR_ExistSubInstEntries,$E107=""),INDEX($AC:$AC,MATCH(EUconst_CessationRow&amp;$V107,$AA:$AA,0))&lt;=COLUMNS($Z106:AD106),SUMIFS(M:M,$P:$P,EUconst_SubAbsoluteReduction&amp;$V107)=0),
TRUE,
AND(CNTR_ExistSubInstEntries,$T107&gt;COLUMNS($Z106:AD106)) )</f>
        <v>1</v>
      </c>
      <c r="AE107" s="175" t="b">
        <f>IF(OR(AND(CNTR_ExistSubInstEntries,$E107=""),INDEX($AC:$AC,MATCH(EUconst_CessationRow&amp;$V107,$AA:$AA,0))&lt;=COLUMNS($Z106:AE106),SUMIFS(N:N,$P:$P,EUconst_SubAbsoluteReduction&amp;$V107)=0),
TRUE,
AND(CNTR_ExistSubInstEntries,$T107&gt;COLUMNS($Z106:AE106)) )</f>
        <v>1</v>
      </c>
    </row>
    <row r="108" spans="1:31" ht="12.75" customHeight="1" x14ac:dyDescent="0.2">
      <c r="A108" s="19"/>
      <c r="C108" s="193"/>
      <c r="D108" s="344">
        <v>7</v>
      </c>
      <c r="E108" s="1223"/>
      <c r="F108" s="1224"/>
      <c r="G108" s="1223"/>
      <c r="H108" s="1233"/>
      <c r="I108" s="426"/>
      <c r="J108" s="306"/>
      <c r="K108" s="306"/>
      <c r="L108" s="314"/>
      <c r="M108" s="306"/>
      <c r="N108" s="306"/>
      <c r="P108" s="288" t="str">
        <f>EUconst_SubMeasureImpact&amp;I66&amp;"_"&amp;D108</f>
        <v>SubMeasImp_Подинсталация на топлинния еталон, не-CL, не-CBAM_7</v>
      </c>
      <c r="S108" s="419" t="str">
        <f ca="1">IFERROR(INDEX(E_MeasuresInvestMilestones!$S$22:$S$31,MATCH($E108,CNTR_ListExistMeasures,0)),"")</f>
        <v/>
      </c>
      <c r="T108" s="419" t="str">
        <f ca="1">IF(S108="","",MATCH(INDEX(E_MeasuresInvestMilestones!$E$22:$E$31,MATCH($S108,E_MeasuresInvestMilestones!$Q$22:$Q$31,0)),EUconst_Periods,0))</f>
        <v/>
      </c>
      <c r="V108" s="175" t="str">
        <f t="shared" si="58"/>
        <v>Подинсталация на топлинния еталон, не-CL, не-CBAM</v>
      </c>
      <c r="X108" s="175" t="b">
        <f>AND(I66&lt;&gt;"",$E108="")</f>
        <v>1</v>
      </c>
      <c r="Z108" s="175" t="b">
        <f>IF(OR(AND(CNTR_ExistSubInstEntries,$E108=""),INDEX($AC:$AC,MATCH(EUconst_CessationRow&amp;$V108,$AA:$AA,0))&lt;=COLUMNS($Z107:Z107),SUMIFS(I:I,$P:$P,EUconst_SubAbsoluteReduction&amp;$V108)=0),
TRUE,
AND(CNTR_ExistSubInstEntries,$T108&gt;COLUMNS($Z107:Z107)) )</f>
        <v>1</v>
      </c>
      <c r="AA108" s="175" t="b">
        <f>IF(OR(AND(CNTR_ExistSubInstEntries,$E108=""),INDEX($AC:$AC,MATCH(EUconst_CessationRow&amp;$V108,$AA:$AA,0))&lt;=COLUMNS($Z107:AA107),SUMIFS(J:J,$P:$P,EUconst_SubAbsoluteReduction&amp;$V108)=0),
TRUE,
AND(CNTR_ExistSubInstEntries,$T108&gt;COLUMNS($Z107:AA107)) )</f>
        <v>1</v>
      </c>
      <c r="AB108" s="175" t="b">
        <f>IF(OR(AND(CNTR_ExistSubInstEntries,$E108=""),INDEX($AC:$AC,MATCH(EUconst_CessationRow&amp;$V108,$AA:$AA,0))&lt;=COLUMNS($Z107:AB107),SUMIFS(K:K,$P:$P,EUconst_SubAbsoluteReduction&amp;$V108)=0),
TRUE,
AND(CNTR_ExistSubInstEntries,$T108&gt;COLUMNS($Z107:AB107)) )</f>
        <v>1</v>
      </c>
      <c r="AC108" s="175" t="b">
        <f>IF(OR(AND(CNTR_ExistSubInstEntries,$E108=""),INDEX($AC:$AC,MATCH(EUconst_CessationRow&amp;$V108,$AA:$AA,0))&lt;=COLUMNS($Z107:AC107),SUMIFS(L:L,$P:$P,EUconst_SubAbsoluteReduction&amp;$V108)=0),
TRUE,
AND(CNTR_ExistSubInstEntries,$T108&gt;COLUMNS($Z107:AC107)) )</f>
        <v>1</v>
      </c>
      <c r="AD108" s="175" t="b">
        <f>IF(OR(AND(CNTR_ExistSubInstEntries,$E108=""),INDEX($AC:$AC,MATCH(EUconst_CessationRow&amp;$V108,$AA:$AA,0))&lt;=COLUMNS($Z107:AD107),SUMIFS(M:M,$P:$P,EUconst_SubAbsoluteReduction&amp;$V108)=0),
TRUE,
AND(CNTR_ExistSubInstEntries,$T108&gt;COLUMNS($Z107:AD107)) )</f>
        <v>1</v>
      </c>
      <c r="AE108" s="175" t="b">
        <f>IF(OR(AND(CNTR_ExistSubInstEntries,$E108=""),INDEX($AC:$AC,MATCH(EUconst_CessationRow&amp;$V108,$AA:$AA,0))&lt;=COLUMNS($Z107:AE107),SUMIFS(N:N,$P:$P,EUconst_SubAbsoluteReduction&amp;$V108)=0),
TRUE,
AND(CNTR_ExistSubInstEntries,$T108&gt;COLUMNS($Z107:AE107)) )</f>
        <v>1</v>
      </c>
    </row>
    <row r="109" spans="1:31" ht="12.75" customHeight="1" x14ac:dyDescent="0.2">
      <c r="A109" s="19"/>
      <c r="C109" s="161"/>
      <c r="D109" s="344">
        <v>8</v>
      </c>
      <c r="E109" s="1223"/>
      <c r="F109" s="1224"/>
      <c r="G109" s="1223"/>
      <c r="H109" s="1233"/>
      <c r="I109" s="426"/>
      <c r="J109" s="306"/>
      <c r="K109" s="306"/>
      <c r="L109" s="314"/>
      <c r="M109" s="306"/>
      <c r="N109" s="306"/>
      <c r="P109" s="288" t="str">
        <f>EUconst_SubMeasureImpact&amp;I66&amp;"_"&amp;D109</f>
        <v>SubMeasImp_Подинсталация на топлинния еталон, не-CL, не-CBAM_8</v>
      </c>
      <c r="S109" s="419" t="str">
        <f ca="1">IFERROR(INDEX(E_MeasuresInvestMilestones!$S$22:$S$31,MATCH($E109,CNTR_ListExistMeasures,0)),"")</f>
        <v/>
      </c>
      <c r="T109" s="419" t="str">
        <f ca="1">IF(S109="","",MATCH(INDEX(E_MeasuresInvestMilestones!$E$22:$E$31,MATCH($S109,E_MeasuresInvestMilestones!$Q$22:$Q$31,0)),EUconst_Periods,0))</f>
        <v/>
      </c>
      <c r="V109" s="175" t="str">
        <f t="shared" si="58"/>
        <v>Подинсталация на топлинния еталон, не-CL, не-CBAM</v>
      </c>
      <c r="X109" s="175" t="b">
        <f>AND(I66&lt;&gt;"",$E109="")</f>
        <v>1</v>
      </c>
      <c r="Z109" s="175" t="b">
        <f>IF(OR(AND(CNTR_ExistSubInstEntries,$E109=""),INDEX($AC:$AC,MATCH(EUconst_CessationRow&amp;$V109,$AA:$AA,0))&lt;=COLUMNS($Z108:Z108),SUMIFS(I:I,$P:$P,EUconst_SubAbsoluteReduction&amp;$V109)=0),
TRUE,
AND(CNTR_ExistSubInstEntries,$T109&gt;COLUMNS($Z108:Z108)) )</f>
        <v>1</v>
      </c>
      <c r="AA109" s="175" t="b">
        <f>IF(OR(AND(CNTR_ExistSubInstEntries,$E109=""),INDEX($AC:$AC,MATCH(EUconst_CessationRow&amp;$V109,$AA:$AA,0))&lt;=COLUMNS($Z108:AA108),SUMIFS(J:J,$P:$P,EUconst_SubAbsoluteReduction&amp;$V109)=0),
TRUE,
AND(CNTR_ExistSubInstEntries,$T109&gt;COLUMNS($Z108:AA108)) )</f>
        <v>1</v>
      </c>
      <c r="AB109" s="175" t="b">
        <f>IF(OR(AND(CNTR_ExistSubInstEntries,$E109=""),INDEX($AC:$AC,MATCH(EUconst_CessationRow&amp;$V109,$AA:$AA,0))&lt;=COLUMNS($Z108:AB108),SUMIFS(K:K,$P:$P,EUconst_SubAbsoluteReduction&amp;$V109)=0),
TRUE,
AND(CNTR_ExistSubInstEntries,$T109&gt;COLUMNS($Z108:AB108)) )</f>
        <v>1</v>
      </c>
      <c r="AC109" s="175" t="b">
        <f>IF(OR(AND(CNTR_ExistSubInstEntries,$E109=""),INDEX($AC:$AC,MATCH(EUconst_CessationRow&amp;$V109,$AA:$AA,0))&lt;=COLUMNS($Z108:AC108),SUMIFS(L:L,$P:$P,EUconst_SubAbsoluteReduction&amp;$V109)=0),
TRUE,
AND(CNTR_ExistSubInstEntries,$T109&gt;COLUMNS($Z108:AC108)) )</f>
        <v>1</v>
      </c>
      <c r="AD109" s="175" t="b">
        <f>IF(OR(AND(CNTR_ExistSubInstEntries,$E109=""),INDEX($AC:$AC,MATCH(EUconst_CessationRow&amp;$V109,$AA:$AA,0))&lt;=COLUMNS($Z108:AD108),SUMIFS(M:M,$P:$P,EUconst_SubAbsoluteReduction&amp;$V109)=0),
TRUE,
AND(CNTR_ExistSubInstEntries,$T109&gt;COLUMNS($Z108:AD108)) )</f>
        <v>1</v>
      </c>
      <c r="AE109" s="175" t="b">
        <f>IF(OR(AND(CNTR_ExistSubInstEntries,$E109=""),INDEX($AC:$AC,MATCH(EUconst_CessationRow&amp;$V109,$AA:$AA,0))&lt;=COLUMNS($Z108:AE108),SUMIFS(N:N,$P:$P,EUconst_SubAbsoluteReduction&amp;$V109)=0),
TRUE,
AND(CNTR_ExistSubInstEntries,$T109&gt;COLUMNS($Z108:AE108)) )</f>
        <v>1</v>
      </c>
    </row>
    <row r="110" spans="1:31" ht="12.75" customHeight="1" x14ac:dyDescent="0.2">
      <c r="A110" s="19"/>
      <c r="C110" s="161"/>
      <c r="D110" s="344">
        <v>9</v>
      </c>
      <c r="E110" s="1223"/>
      <c r="F110" s="1224"/>
      <c r="G110" s="1223"/>
      <c r="H110" s="1233"/>
      <c r="I110" s="426"/>
      <c r="J110" s="306"/>
      <c r="K110" s="306"/>
      <c r="L110" s="314"/>
      <c r="M110" s="306"/>
      <c r="N110" s="306"/>
      <c r="P110" s="288" t="str">
        <f>EUconst_SubMeasureImpact&amp;I66&amp;"_"&amp;D110</f>
        <v>SubMeasImp_Подинсталация на топлинния еталон, не-CL, не-CBAM_9</v>
      </c>
      <c r="S110" s="419" t="str">
        <f ca="1">IFERROR(INDEX(E_MeasuresInvestMilestones!$S$22:$S$31,MATCH($E110,CNTR_ListExistMeasures,0)),"")</f>
        <v/>
      </c>
      <c r="T110" s="419" t="str">
        <f ca="1">IF(S110="","",MATCH(INDEX(E_MeasuresInvestMilestones!$E$22:$E$31,MATCH($S110,E_MeasuresInvestMilestones!$Q$22:$Q$31,0)),EUconst_Periods,0))</f>
        <v/>
      </c>
      <c r="V110" s="175" t="str">
        <f t="shared" si="58"/>
        <v>Подинсталация на топлинния еталон, не-CL, не-CBAM</v>
      </c>
      <c r="X110" s="175" t="b">
        <f>AND(I66&lt;&gt;"",$E110="")</f>
        <v>1</v>
      </c>
      <c r="Z110" s="175" t="b">
        <f>IF(OR(AND(CNTR_ExistSubInstEntries,$E110=""),INDEX($AC:$AC,MATCH(EUconst_CessationRow&amp;$V110,$AA:$AA,0))&lt;=COLUMNS($Z109:Z109),SUMIFS(I:I,$P:$P,EUconst_SubAbsoluteReduction&amp;$V110)=0),
TRUE,
AND(CNTR_ExistSubInstEntries,$T110&gt;COLUMNS($Z109:Z109)) )</f>
        <v>1</v>
      </c>
      <c r="AA110" s="175" t="b">
        <f>IF(OR(AND(CNTR_ExistSubInstEntries,$E110=""),INDEX($AC:$AC,MATCH(EUconst_CessationRow&amp;$V110,$AA:$AA,0))&lt;=COLUMNS($Z109:AA109),SUMIFS(J:J,$P:$P,EUconst_SubAbsoluteReduction&amp;$V110)=0),
TRUE,
AND(CNTR_ExistSubInstEntries,$T110&gt;COLUMNS($Z109:AA109)) )</f>
        <v>1</v>
      </c>
      <c r="AB110" s="175" t="b">
        <f>IF(OR(AND(CNTR_ExistSubInstEntries,$E110=""),INDEX($AC:$AC,MATCH(EUconst_CessationRow&amp;$V110,$AA:$AA,0))&lt;=COLUMNS($Z109:AB109),SUMIFS(K:K,$P:$P,EUconst_SubAbsoluteReduction&amp;$V110)=0),
TRUE,
AND(CNTR_ExistSubInstEntries,$T110&gt;COLUMNS($Z109:AB109)) )</f>
        <v>1</v>
      </c>
      <c r="AC110" s="175" t="b">
        <f>IF(OR(AND(CNTR_ExistSubInstEntries,$E110=""),INDEX($AC:$AC,MATCH(EUconst_CessationRow&amp;$V110,$AA:$AA,0))&lt;=COLUMNS($Z109:AC109),SUMIFS(L:L,$P:$P,EUconst_SubAbsoluteReduction&amp;$V110)=0),
TRUE,
AND(CNTR_ExistSubInstEntries,$T110&gt;COLUMNS($Z109:AC109)) )</f>
        <v>1</v>
      </c>
      <c r="AD110" s="175" t="b">
        <f>IF(OR(AND(CNTR_ExistSubInstEntries,$E110=""),INDEX($AC:$AC,MATCH(EUconst_CessationRow&amp;$V110,$AA:$AA,0))&lt;=COLUMNS($Z109:AD109),SUMIFS(M:M,$P:$P,EUconst_SubAbsoluteReduction&amp;$V110)=0),
TRUE,
AND(CNTR_ExistSubInstEntries,$T110&gt;COLUMNS($Z109:AD109)) )</f>
        <v>1</v>
      </c>
      <c r="AE110" s="175" t="b">
        <f>IF(OR(AND(CNTR_ExistSubInstEntries,$E110=""),INDEX($AC:$AC,MATCH(EUconst_CessationRow&amp;$V110,$AA:$AA,0))&lt;=COLUMNS($Z109:AE109),SUMIFS(N:N,$P:$P,EUconst_SubAbsoluteReduction&amp;$V110)=0),
TRUE,
AND(CNTR_ExistSubInstEntries,$T110&gt;COLUMNS($Z109:AE109)) )</f>
        <v>1</v>
      </c>
    </row>
    <row r="111" spans="1:31" ht="12.75" customHeight="1" x14ac:dyDescent="0.2">
      <c r="A111" s="19"/>
      <c r="C111" s="161"/>
      <c r="D111" s="344">
        <v>10</v>
      </c>
      <c r="E111" s="1229"/>
      <c r="F111" s="1230"/>
      <c r="G111" s="1229"/>
      <c r="H111" s="1234"/>
      <c r="I111" s="427"/>
      <c r="J111" s="307"/>
      <c r="K111" s="307"/>
      <c r="L111" s="315"/>
      <c r="M111" s="307"/>
      <c r="N111" s="307"/>
      <c r="P111" s="288" t="str">
        <f>EUconst_SubMeasureImpact&amp;I66&amp;"_"&amp;D111</f>
        <v>SubMeasImp_Подинсталация на топлинния еталон, не-CL, не-CBAM_10</v>
      </c>
      <c r="S111" s="419" t="str">
        <f ca="1">IFERROR(INDEX(E_MeasuresInvestMilestones!$S$22:$S$31,MATCH($E111,CNTR_ListExistMeasures,0)),"")</f>
        <v/>
      </c>
      <c r="T111" s="419" t="str">
        <f ca="1">IF(S111="","",MATCH(INDEX(E_MeasuresInvestMilestones!$E$22:$E$31,MATCH($S111,E_MeasuresInvestMilestones!$Q$22:$Q$31,0)),EUconst_Periods,0))</f>
        <v/>
      </c>
      <c r="V111" s="175" t="str">
        <f t="shared" si="58"/>
        <v>Подинсталация на топлинния еталон, не-CL, не-CBAM</v>
      </c>
      <c r="X111" s="175" t="b">
        <f>AND(I66&lt;&gt;"",$E111="")</f>
        <v>1</v>
      </c>
      <c r="Z111" s="175" t="b">
        <f>IF(OR(AND(CNTR_ExistSubInstEntries,$E111=""),INDEX($AC:$AC,MATCH(EUconst_CessationRow&amp;$V111,$AA:$AA,0))&lt;=COLUMNS($Z110:Z110),SUMIFS(I:I,$P:$P,EUconst_SubAbsoluteReduction&amp;$V111)=0),
TRUE,
AND(CNTR_ExistSubInstEntries,$T111&gt;COLUMNS($Z110:Z110)) )</f>
        <v>1</v>
      </c>
      <c r="AA111" s="175" t="b">
        <f>IF(OR(AND(CNTR_ExistSubInstEntries,$E111=""),INDEX($AC:$AC,MATCH(EUconst_CessationRow&amp;$V111,$AA:$AA,0))&lt;=COLUMNS($Z110:AA110),SUMIFS(J:J,$P:$P,EUconst_SubAbsoluteReduction&amp;$V111)=0),
TRUE,
AND(CNTR_ExistSubInstEntries,$T111&gt;COLUMNS($Z110:AA110)) )</f>
        <v>1</v>
      </c>
      <c r="AB111" s="175" t="b">
        <f>IF(OR(AND(CNTR_ExistSubInstEntries,$E111=""),INDEX($AC:$AC,MATCH(EUconst_CessationRow&amp;$V111,$AA:$AA,0))&lt;=COLUMNS($Z110:AB110),SUMIFS(K:K,$P:$P,EUconst_SubAbsoluteReduction&amp;$V111)=0),
TRUE,
AND(CNTR_ExistSubInstEntries,$T111&gt;COLUMNS($Z110:AB110)) )</f>
        <v>1</v>
      </c>
      <c r="AC111" s="175" t="b">
        <f>IF(OR(AND(CNTR_ExistSubInstEntries,$E111=""),INDEX($AC:$AC,MATCH(EUconst_CessationRow&amp;$V111,$AA:$AA,0))&lt;=COLUMNS($Z110:AC110),SUMIFS(L:L,$P:$P,EUconst_SubAbsoluteReduction&amp;$V111)=0),
TRUE,
AND(CNTR_ExistSubInstEntries,$T111&gt;COLUMNS($Z110:AC110)) )</f>
        <v>1</v>
      </c>
      <c r="AD111" s="175" t="b">
        <f>IF(OR(AND(CNTR_ExistSubInstEntries,$E111=""),INDEX($AC:$AC,MATCH(EUconst_CessationRow&amp;$V111,$AA:$AA,0))&lt;=COLUMNS($Z110:AD110),SUMIFS(M:M,$P:$P,EUconst_SubAbsoluteReduction&amp;$V111)=0),
TRUE,
AND(CNTR_ExistSubInstEntries,$T111&gt;COLUMNS($Z110:AD110)) )</f>
        <v>1</v>
      </c>
      <c r="AE111" s="175" t="b">
        <f>IF(OR(AND(CNTR_ExistSubInstEntries,$E111=""),INDEX($AC:$AC,MATCH(EUconst_CessationRow&amp;$V111,$AA:$AA,0))&lt;=COLUMNS($Z110:AE110),SUMIFS(N:N,$P:$P,EUconst_SubAbsoluteReduction&amp;$V111)=0),
TRUE,
AND(CNTR_ExistSubInstEntries,$T111&gt;COLUMNS($Z110:AE110)) )</f>
        <v>1</v>
      </c>
    </row>
    <row r="112" spans="1:31" ht="12.75" customHeight="1" x14ac:dyDescent="0.2">
      <c r="A112" s="19"/>
      <c r="C112" s="161"/>
      <c r="D112" s="345" t="s">
        <v>119</v>
      </c>
      <c r="E112" s="1231" t="str">
        <f>Translations!$B$289</f>
        <v>Намаление в сравнение с изходното ниво (100% = стойности под i.)</v>
      </c>
      <c r="F112" s="1231"/>
      <c r="G112" s="1231"/>
      <c r="H112" s="1232"/>
      <c r="I112" s="428" t="str">
        <f>IF(AND(ISNUMBER(I97),COUNT(I102:I111)&gt;0),SUM(I102:I111)*I97,"")</f>
        <v/>
      </c>
      <c r="J112" s="380" t="str">
        <f t="shared" ref="J112" si="59">IF(AND(ISNUMBER(J97),COUNT(J102:J111)&gt;0),SUM(J102:J111)*J97,"")</f>
        <v/>
      </c>
      <c r="K112" s="380" t="str">
        <f>IF(AND(ISNUMBER(K97),COUNT(K102:K111)&gt;0),SUM(K102:K111)*K97,"")</f>
        <v/>
      </c>
      <c r="L112" s="380" t="str">
        <f t="shared" ref="L112:N112" si="60">IF(AND(ISNUMBER(L97),COUNT(L102:L111)&gt;0),SUM(L102:L111)*L97,"")</f>
        <v/>
      </c>
      <c r="M112" s="380" t="str">
        <f t="shared" si="60"/>
        <v/>
      </c>
      <c r="N112" s="380" t="str">
        <f t="shared" si="60"/>
        <v/>
      </c>
      <c r="P112" s="252"/>
      <c r="V112" s="369"/>
      <c r="X112" s="369"/>
    </row>
    <row r="113" spans="1:32" ht="12.75" customHeight="1" x14ac:dyDescent="0.2">
      <c r="A113" s="19"/>
      <c r="C113" s="161"/>
      <c r="D113" s="345" t="s">
        <v>120</v>
      </c>
      <c r="E113" s="1225" t="str">
        <f>Translations!$B$290</f>
        <v>Проверка на съответствието (= iii. / i.)</v>
      </c>
      <c r="F113" s="1225"/>
      <c r="G113" s="1225"/>
      <c r="H113" s="1226"/>
      <c r="I113" s="429" t="str">
        <f t="shared" ref="I113:N113" si="61">IF(COUNT(I102:I111)&gt;0,SUM(I102:I111),"")</f>
        <v/>
      </c>
      <c r="J113" s="381" t="str">
        <f t="shared" si="61"/>
        <v/>
      </c>
      <c r="K113" s="381" t="str">
        <f t="shared" si="61"/>
        <v/>
      </c>
      <c r="L113" s="381" t="str">
        <f t="shared" si="61"/>
        <v/>
      </c>
      <c r="M113" s="381" t="str">
        <f t="shared" si="61"/>
        <v/>
      </c>
      <c r="N113" s="381" t="str">
        <f t="shared" si="61"/>
        <v/>
      </c>
      <c r="P113" s="252"/>
      <c r="S113" s="316"/>
      <c r="T113" s="316"/>
      <c r="U113" s="316"/>
      <c r="V113" s="316"/>
    </row>
    <row r="114" spans="1:32" ht="12.75" customHeight="1" x14ac:dyDescent="0.2">
      <c r="A114" s="19"/>
      <c r="C114" s="161"/>
      <c r="D114" s="345" t="s">
        <v>121</v>
      </c>
      <c r="E114" s="1227" t="str">
        <f>Translations!$B$291</f>
        <v>Проверка на последователността (съобщение за грешка)</v>
      </c>
      <c r="F114" s="1228"/>
      <c r="G114" s="1228"/>
      <c r="H114" s="1228"/>
      <c r="I114" s="518" t="str">
        <f t="shared" ref="I114:N114" si="62">IF(OR($M66=EUConst_NotRelevant,$M66=""),"",IF(OR(OR(AND(I74&lt;&gt;0,I82=EUconst_Cessation),AND(I74="",OR(I82&lt;&gt;EUconst_Cessation),I82&lt;&gt;"")),OR(AND(I113="",I74&lt;&gt;"",I74&lt;&gt;$G74),AND(I113&lt;&gt;"",OR(I82=EUconst_Cessation,I74="",I74=$G74))),AND(I74&lt;&gt;"",I74&lt;&gt;$G74,IFERROR(ROUND(I113,2),1)&lt;&gt;1)),EUconst_Inconsistent,""))</f>
        <v/>
      </c>
      <c r="J114" s="519" t="str">
        <f t="shared" si="62"/>
        <v/>
      </c>
      <c r="K114" s="519" t="str">
        <f t="shared" si="62"/>
        <v/>
      </c>
      <c r="L114" s="519" t="str">
        <f t="shared" si="62"/>
        <v/>
      </c>
      <c r="M114" s="519" t="str">
        <f t="shared" si="62"/>
        <v/>
      </c>
      <c r="N114" s="519" t="str">
        <f t="shared" si="62"/>
        <v/>
      </c>
      <c r="P114" s="252"/>
    </row>
    <row r="115" spans="1:32" ht="5.0999999999999996" customHeight="1" x14ac:dyDescent="0.2">
      <c r="A115" s="19"/>
      <c r="B115" s="165"/>
      <c r="C115" s="161"/>
      <c r="D115" s="325"/>
      <c r="I115" s="136"/>
      <c r="J115" s="136"/>
      <c r="K115" s="136"/>
      <c r="L115" s="136"/>
      <c r="M115" s="136"/>
      <c r="N115" s="282"/>
      <c r="P115" s="252"/>
    </row>
    <row r="116" spans="1:32" ht="12.75" customHeight="1" x14ac:dyDescent="0.2">
      <c r="C116" s="161"/>
      <c r="D116" s="360" t="s">
        <v>116</v>
      </c>
      <c r="E116" s="1235" t="str">
        <f>Translations!$B$292</f>
        <v>Други коментари</v>
      </c>
      <c r="F116" s="1235"/>
      <c r="G116" s="1235"/>
      <c r="H116" s="1235"/>
      <c r="I116" s="1235"/>
      <c r="J116" s="1235"/>
      <c r="K116" s="1235"/>
      <c r="L116" s="1235"/>
      <c r="M116" s="1235"/>
      <c r="N116" s="1236"/>
      <c r="P116" s="134"/>
      <c r="Q116" s="134"/>
      <c r="R116" s="134"/>
      <c r="S116" s="268"/>
    </row>
    <row r="117" spans="1:32" ht="38.85" customHeight="1" x14ac:dyDescent="0.2">
      <c r="A117" s="19"/>
      <c r="B117" s="165"/>
      <c r="C117" s="161"/>
      <c r="D117" s="325"/>
      <c r="E117" s="1220"/>
      <c r="F117" s="1221"/>
      <c r="G117" s="1221"/>
      <c r="H117" s="1221"/>
      <c r="I117" s="1221"/>
      <c r="J117" s="1221"/>
      <c r="K117" s="1221"/>
      <c r="L117" s="1221"/>
      <c r="M117" s="1221"/>
      <c r="N117" s="1222"/>
      <c r="P117" s="252"/>
    </row>
    <row r="118" spans="1:32" ht="12.75" customHeight="1" x14ac:dyDescent="0.2">
      <c r="A118" s="19"/>
      <c r="B118" s="165"/>
      <c r="C118" s="650"/>
      <c r="D118" s="651"/>
      <c r="E118" s="652"/>
      <c r="F118" s="652"/>
      <c r="G118" s="652"/>
      <c r="H118" s="652"/>
      <c r="I118" s="652"/>
      <c r="J118" s="652"/>
      <c r="K118" s="652"/>
      <c r="L118" s="652"/>
      <c r="M118" s="652"/>
      <c r="N118" s="653"/>
    </row>
    <row r="119" spans="1:32" ht="12.75" customHeight="1" thickBot="1" x14ac:dyDescent="0.25">
      <c r="A119" s="19"/>
      <c r="B119" s="165"/>
      <c r="E119" s="432"/>
      <c r="F119" s="644"/>
      <c r="G119" s="644"/>
      <c r="H119" s="644"/>
      <c r="I119" s="644"/>
      <c r="J119" s="644"/>
      <c r="K119" s="644"/>
      <c r="L119" s="644"/>
      <c r="M119" s="644"/>
      <c r="N119" s="644"/>
    </row>
    <row r="120" spans="1:32" ht="12.75" customHeight="1" thickBot="1" x14ac:dyDescent="0.3">
      <c r="A120" s="19"/>
      <c r="B120" s="165"/>
      <c r="C120" s="433"/>
      <c r="D120" s="433"/>
      <c r="E120" s="433"/>
      <c r="F120" s="433"/>
      <c r="G120" s="433"/>
      <c r="H120" s="433"/>
      <c r="I120" s="433"/>
      <c r="J120" s="433"/>
      <c r="K120" s="433"/>
      <c r="L120" s="433"/>
      <c r="M120" s="433"/>
      <c r="N120" s="433"/>
      <c r="P120" s="276"/>
      <c r="Q120" s="134"/>
      <c r="R120" s="134"/>
      <c r="S120" s="268"/>
    </row>
    <row r="121" spans="1:32" s="370" customFormat="1" ht="18" customHeight="1" thickBot="1" x14ac:dyDescent="0.25">
      <c r="A121" s="399">
        <f>C121</f>
        <v>3</v>
      </c>
      <c r="B121" s="120"/>
      <c r="C121" s="421">
        <f>C66+1</f>
        <v>3</v>
      </c>
      <c r="D121" s="1260" t="str">
        <f>Translations!$B$297</f>
        <v>"Fall-back" подинсталация:</v>
      </c>
      <c r="E121" s="1261"/>
      <c r="F121" s="1261"/>
      <c r="G121" s="1261"/>
      <c r="H121" s="1262"/>
      <c r="I121" s="1293" t="str">
        <f>INDEX(EUconst_FallBackListNames,$C121)</f>
        <v>Подинсталация на топлинен еталон, CBAM</v>
      </c>
      <c r="J121" s="1294"/>
      <c r="K121" s="1294"/>
      <c r="L121" s="1295"/>
      <c r="M121" s="1291" t="str">
        <f>IF(ISBLANK(INDEX(CNTR_FallBackSubInstRelevant,C121)),"",IF(INDEX(CNTR_FallBackSubInstRelevant,C121),EUConst_Relevant,EUConst_NotRelevant))</f>
        <v/>
      </c>
      <c r="N121" s="1292"/>
      <c r="O121" s="120"/>
      <c r="P121" s="287" t="str">
        <f>I121</f>
        <v>Подинсталация на топлинен еталон, CBAM</v>
      </c>
      <c r="Q121" s="166"/>
      <c r="R121" s="166"/>
      <c r="S121" s="166"/>
      <c r="T121" s="166"/>
      <c r="U121" s="166"/>
      <c r="V121" s="166"/>
      <c r="W121" s="166"/>
      <c r="X121" s="287" t="str">
        <f>EUconst_StartRow&amp;I121</f>
        <v>Start_Подинсталация на топлинен еталон, CBAM</v>
      </c>
      <c r="Y121" s="409" t="str">
        <f>IF($I121="","",INDEX(C_InstallationDescription!$V:$V,MATCH($X121,C_InstallationDescription!$P:$P,0)))</f>
        <v/>
      </c>
      <c r="Z121" s="409" t="str">
        <f>IF(OR($M121=EUConst_NotRelevant,$M121=""),"",IF(Y121=INDEX(EUconst_SubinstallationStart,1),1,IF(Y121=INDEX(EUconst_SubinstallationStart,2),2,MATCH(Y121,EUconst_Periods,0))))</f>
        <v/>
      </c>
      <c r="AA121" s="287" t="str">
        <f>EUconst_CessationRow&amp;I121</f>
        <v>Cessation_Подинсталация на топлинен еталон, CBAM</v>
      </c>
      <c r="AB121" s="409" t="str">
        <f>IF($M121=EUConst_NotRelevant,"",INDEX(C_InstallationDescription!$W:$W,MATCH($AA121,C_InstallationDescription!$Q:$Q,0)))</f>
        <v/>
      </c>
      <c r="AC121" s="409" t="str">
        <f>IF(OR(I121="",AB121=""),"",IF(AB121=INDEX(EUconst_SubinstallationCessation,1),10,IF(AB121=INDEX(EUconst_SubinstallationCessation,2),1,MATCH(AB121,EUconst_Periods,0))))</f>
        <v/>
      </c>
      <c r="AD121" s="169"/>
      <c r="AE121" s="554" t="b">
        <f>AND(CNTR_ExistSubInstEntries,M121=EUConst_NotRelevant)</f>
        <v>0</v>
      </c>
      <c r="AF121" s="169"/>
    </row>
    <row r="122" spans="1:32" ht="12.75" customHeight="1" x14ac:dyDescent="0.2">
      <c r="C122" s="420"/>
      <c r="D122" s="644"/>
      <c r="E122" s="1216" t="str">
        <f>Translations!$B$263</f>
        <v>Името на подинсталацията на продуктовия еталон се показва автоматично въз основа на въведените данни в лист "C_InstallationDescription".</v>
      </c>
      <c r="F122" s="1217"/>
      <c r="G122" s="1217"/>
      <c r="H122" s="1217"/>
      <c r="I122" s="1217"/>
      <c r="J122" s="1217"/>
      <c r="K122" s="1217"/>
      <c r="L122" s="1217"/>
      <c r="M122" s="1217"/>
      <c r="N122" s="1218"/>
      <c r="P122" s="134"/>
      <c r="Q122" s="134"/>
      <c r="R122" s="134"/>
      <c r="S122" s="268"/>
    </row>
    <row r="123" spans="1:32" ht="5.0999999999999996" customHeight="1" x14ac:dyDescent="0.2">
      <c r="C123" s="161"/>
      <c r="N123" s="162"/>
      <c r="P123" s="276"/>
      <c r="Q123" s="134"/>
      <c r="R123" s="272"/>
      <c r="S123" s="268"/>
    </row>
    <row r="124" spans="1:32" ht="12.75" customHeight="1" x14ac:dyDescent="0.2">
      <c r="C124" s="161"/>
      <c r="D124" s="360" t="s">
        <v>114</v>
      </c>
      <c r="E124" s="18" t="str">
        <f>Translations!$B$264</f>
        <v>Специфични цели за емисиите</v>
      </c>
      <c r="F124" s="326"/>
      <c r="G124" s="326"/>
      <c r="H124" s="326"/>
      <c r="I124" s="326"/>
      <c r="J124" s="326"/>
      <c r="K124" s="326"/>
      <c r="L124" s="326"/>
      <c r="M124" s="326"/>
      <c r="N124" s="327"/>
      <c r="P124" s="275"/>
      <c r="Q124" s="275"/>
      <c r="R124" s="134"/>
      <c r="S124" s="268"/>
      <c r="Y124" s="559" t="str">
        <f>Translations!$B$265</f>
        <v>Периоди</v>
      </c>
      <c r="Z124" s="560">
        <v>1</v>
      </c>
      <c r="AA124" s="409">
        <v>2</v>
      </c>
      <c r="AB124" s="409">
        <v>3</v>
      </c>
      <c r="AC124" s="409">
        <v>4</v>
      </c>
      <c r="AD124" s="409">
        <v>5</v>
      </c>
      <c r="AE124" s="409">
        <v>6</v>
      </c>
    </row>
    <row r="125" spans="1:32" ht="25.5" customHeight="1" x14ac:dyDescent="0.2">
      <c r="C125" s="161"/>
      <c r="D125" s="18"/>
      <c r="E12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125" s="1242"/>
      <c r="G125" s="1242"/>
      <c r="H125" s="1242"/>
      <c r="I125" s="1242"/>
      <c r="J125" s="1242"/>
      <c r="K125" s="1242"/>
      <c r="L125" s="1242"/>
      <c r="M125" s="1242"/>
      <c r="N125" s="1243"/>
      <c r="P125" s="275"/>
      <c r="Q125" s="275"/>
      <c r="R125" s="134"/>
      <c r="S125" s="268"/>
    </row>
    <row r="126" spans="1:32" ht="12.75" customHeight="1" x14ac:dyDescent="0.2">
      <c r="C126" s="161"/>
      <c r="D126" s="18"/>
      <c r="E126" s="1244" t="str">
        <f>Translations!$B$267</f>
        <v>Базовата линия се изчислява автоматично въз основа на въведените исторически емисии в лист D_HistoricalEmissions.</v>
      </c>
      <c r="F126" s="1244"/>
      <c r="G126" s="1244"/>
      <c r="H126" s="1244"/>
      <c r="I126" s="1244"/>
      <c r="J126" s="1244"/>
      <c r="K126" s="1244"/>
      <c r="L126" s="1244"/>
      <c r="M126" s="1244"/>
      <c r="N126" s="1245"/>
    </row>
    <row r="127" spans="1:32" ht="5.0999999999999996" customHeight="1" x14ac:dyDescent="0.2">
      <c r="C127" s="161"/>
      <c r="D127" s="1005"/>
      <c r="E127" s="1005"/>
      <c r="F127" s="1005"/>
      <c r="G127" s="1005"/>
      <c r="H127" s="1005"/>
      <c r="I127" s="1005"/>
      <c r="J127" s="1005"/>
      <c r="K127" s="1005"/>
      <c r="L127" s="1005"/>
      <c r="M127" s="1005"/>
      <c r="N127" s="1219"/>
    </row>
    <row r="128" spans="1:32" ht="12.75" customHeight="1" x14ac:dyDescent="0.2">
      <c r="A128" s="19"/>
      <c r="B128" s="165"/>
      <c r="C128" s="161"/>
      <c r="D128" s="325"/>
      <c r="F128" s="324"/>
      <c r="G128" s="304" t="str">
        <f>Translations!$B$169</f>
        <v>Базова линия</v>
      </c>
      <c r="H128" s="422" t="str">
        <f xml:space="preserve"> EUconst_Unit</f>
        <v>Единица</v>
      </c>
      <c r="I128" s="424">
        <f t="shared" ref="I128" si="63">INDEX(EUconst_EndOfPeriods,Z124)</f>
        <v>2025</v>
      </c>
      <c r="J128" s="302">
        <f t="shared" ref="J128" si="64">INDEX(EUconst_EndOfPeriods,AA124)</f>
        <v>2030</v>
      </c>
      <c r="K128" s="302">
        <f t="shared" ref="K128" si="65">INDEX(EUconst_EndOfPeriods,AB124)</f>
        <v>2035</v>
      </c>
      <c r="L128" s="302">
        <f t="shared" ref="L128" si="66">INDEX(EUconst_EndOfPeriods,AC124)</f>
        <v>2040</v>
      </c>
      <c r="M128" s="302">
        <f t="shared" ref="M128" si="67">INDEX(EUconst_EndOfPeriods,AD124)</f>
        <v>2045</v>
      </c>
      <c r="N128" s="302">
        <f t="shared" ref="N128" si="68">INDEX(EUconst_EndOfPeriods,AE124)</f>
        <v>2050</v>
      </c>
      <c r="W128" s="166" t="s">
        <v>736</v>
      </c>
      <c r="Z128" s="205">
        <f t="shared" ref="Z128" si="69">I128</f>
        <v>2025</v>
      </c>
      <c r="AA128" s="205">
        <f t="shared" ref="AA128" si="70">J128</f>
        <v>2030</v>
      </c>
      <c r="AB128" s="205">
        <f t="shared" ref="AB128" si="71">K128</f>
        <v>2035</v>
      </c>
      <c r="AC128" s="205">
        <f t="shared" ref="AC128" si="72">L128</f>
        <v>2040</v>
      </c>
      <c r="AD128" s="205">
        <f t="shared" ref="AD128" si="73">M128</f>
        <v>2045</v>
      </c>
      <c r="AE128" s="205">
        <f t="shared" ref="AE128" si="74">N128</f>
        <v>2050</v>
      </c>
    </row>
    <row r="129" spans="1:31" ht="12.75" customHeight="1" x14ac:dyDescent="0.2">
      <c r="A129" s="19"/>
      <c r="B129" s="165"/>
      <c r="C129" s="161"/>
      <c r="D129" s="1237" t="s">
        <v>117</v>
      </c>
      <c r="E129" s="1238" t="str">
        <f>Translations!$B$264</f>
        <v>Специфични цели за емисиите</v>
      </c>
      <c r="F129" s="1239"/>
      <c r="G129" s="1272" t="str">
        <f>IF($M121=EUConst_NotRelevant,"",INDEX(D_HistoricalEmissions!$T:$T,MATCH(EUconst_HistorialEmissions&amp;$I121,D_HistoricalEmissions!$P:$P,0)))</f>
        <v/>
      </c>
      <c r="H129" s="1270" t="str">
        <f>IFERROR(INDEX(D_HistoricalEmissions!$H:$H,MATCH(EUconst_HistorialEmissions&amp;$I121,D_HistoricalEmissions!$P:$P,0)),"")</f>
        <v>t CO2e / TJ</v>
      </c>
      <c r="I129" s="430"/>
      <c r="J129" s="364"/>
      <c r="K129" s="364"/>
      <c r="L129" s="364"/>
      <c r="M129" s="364"/>
      <c r="N129" s="364"/>
      <c r="P129" s="312" t="str">
        <f>EUConst_Target&amp;I121</f>
        <v>Target_Подинсталация на топлинен еталон, CBAM</v>
      </c>
      <c r="W129" s="175" t="str">
        <f>I121</f>
        <v>Подинсталация на топлинен еталон, CBAM</v>
      </c>
      <c r="Y129" s="166" t="s">
        <v>838</v>
      </c>
      <c r="Z129" s="205" t="b">
        <f>AND(CNTR_ExistSubInstEntries,OR($W129="",INDEX($Z:$Z,MATCH(EUconst_StartRow&amp;$W129,$X:$X,0))&gt;COLUMNS($Z128:Z128),INDEX($AC:$AC,MATCH(EUconst_CessationRow&amp;$W129,$AA:$AA,0))&lt;=COLUMNS($Z128:Z128)))</f>
        <v>0</v>
      </c>
      <c r="AA129" s="205" t="b">
        <f>AND(CNTR_ExistSubInstEntries,OR($W129="",INDEX($Z:$Z,MATCH(EUconst_StartRow&amp;$W129,$X:$X,0))&gt;COLUMNS($Z128:AA128),INDEX($AC:$AC,MATCH(EUconst_CessationRow&amp;$W129,$AA:$AA,0))&lt;=COLUMNS($Z128:AA128)))</f>
        <v>0</v>
      </c>
      <c r="AB129" s="205" t="b">
        <f>AND(CNTR_ExistSubInstEntries,OR($W129="",INDEX($Z:$Z,MATCH(EUconst_StartRow&amp;$W129,$X:$X,0))&gt;COLUMNS($Z128:AB128),INDEX($AC:$AC,MATCH(EUconst_CessationRow&amp;$W129,$AA:$AA,0))&lt;=COLUMNS($Z128:AB128)))</f>
        <v>0</v>
      </c>
      <c r="AC129" s="205" t="b">
        <f>AND(CNTR_ExistSubInstEntries,OR($W129="",INDEX($Z:$Z,MATCH(EUconst_StartRow&amp;$W129,$X:$X,0))&gt;COLUMNS($Z128:AC128),INDEX($AC:$AC,MATCH(EUconst_CessationRow&amp;$W129,$AA:$AA,0))&lt;=COLUMNS($Z128:AC128)))</f>
        <v>0</v>
      </c>
      <c r="AD129" s="205" t="b">
        <f>AND(CNTR_ExistSubInstEntries,OR($W129="",INDEX($Z:$Z,MATCH(EUconst_StartRow&amp;$W129,$X:$X,0))&gt;COLUMNS($Z128:AD128),INDEX($AC:$AC,MATCH(EUconst_CessationRow&amp;$W129,$AA:$AA,0))&lt;=COLUMNS($Z128:AD128)))</f>
        <v>0</v>
      </c>
      <c r="AE129" s="205" t="b">
        <f>AND(CNTR_ExistSubInstEntries,OR($W129="",INDEX($Z:$Z,MATCH(EUconst_StartRow&amp;$W129,$X:$X,0))&gt;COLUMNS($Z128:AE128),INDEX($AC:$AC,MATCH(EUconst_CessationRow&amp;$W129,$AA:$AA,0))&lt;=COLUMNS($Z128:AE128)))</f>
        <v>0</v>
      </c>
    </row>
    <row r="130" spans="1:31" ht="9.9499999999999993" customHeight="1" x14ac:dyDescent="0.2">
      <c r="A130" s="19"/>
      <c r="B130" s="165"/>
      <c r="C130" s="161"/>
      <c r="D130" s="1237"/>
      <c r="E130" s="1240"/>
      <c r="F130" s="1241"/>
      <c r="G130" s="1273"/>
      <c r="H130" s="1271"/>
      <c r="I130" s="555" t="str">
        <f>IF(OR($G129="",$G129=0),"",REPT("|",SUM(I129)/$G129*28))</f>
        <v/>
      </c>
      <c r="J130" s="556" t="str">
        <f t="shared" ref="J130:N130" si="75">IF(OR($G129="",$G129=0),"",REPT("|",SUM(J129)/$G129*28))</f>
        <v/>
      </c>
      <c r="K130" s="556" t="str">
        <f t="shared" si="75"/>
        <v/>
      </c>
      <c r="L130" s="556" t="str">
        <f t="shared" si="75"/>
        <v/>
      </c>
      <c r="M130" s="556" t="str">
        <f t="shared" si="75"/>
        <v/>
      </c>
      <c r="N130" s="556" t="str">
        <f t="shared" si="75"/>
        <v/>
      </c>
      <c r="P130" s="284"/>
      <c r="Q130" s="134"/>
      <c r="R130" s="134"/>
      <c r="S130" s="362"/>
      <c r="W130" s="175" t="str">
        <f>W129</f>
        <v>Подинсталация на топлинен еталон, CBAM</v>
      </c>
      <c r="Z130" s="457" t="b">
        <f>AND(CNTR_ExistSubInstEntries,OR($W130="",INDEX($Z:$Z,MATCH(EUconst_StartRow&amp;$W130,$X:$X,0))&gt;COLUMNS($Z129:Z129),INDEX($AC:$AC,MATCH(EUconst_CessationRow&amp;$W130,$AA:$AA,0))&lt;=COLUMNS($Z129:Z129)))</f>
        <v>0</v>
      </c>
      <c r="AA130" s="457" t="b">
        <f>AND(CNTR_ExistSubInstEntries,OR($W130="",INDEX($Z:$Z,MATCH(EUconst_StartRow&amp;$W130,$X:$X,0))&gt;COLUMNS($Z129:AA129),INDEX($AC:$AC,MATCH(EUconst_CessationRow&amp;$W130,$AA:$AA,0))&lt;=COLUMNS($Z129:AA129)))</f>
        <v>0</v>
      </c>
      <c r="AB130" s="457" t="b">
        <f>AND(CNTR_ExistSubInstEntries,OR($W130="",INDEX($Z:$Z,MATCH(EUconst_StartRow&amp;$W130,$X:$X,0))&gt;COLUMNS($Z129:AB129),INDEX($AC:$AC,MATCH(EUconst_CessationRow&amp;$W130,$AA:$AA,0))&lt;=COLUMNS($Z129:AB129)))</f>
        <v>0</v>
      </c>
      <c r="AC130" s="457" t="b">
        <f>AND(CNTR_ExistSubInstEntries,OR($W130="",INDEX($Z:$Z,MATCH(EUconst_StartRow&amp;$W130,$X:$X,0))&gt;COLUMNS($Z129:AC129),INDEX($AC:$AC,MATCH(EUconst_CessationRow&amp;$W130,$AA:$AA,0))&lt;=COLUMNS($Z129:AC129)))</f>
        <v>0</v>
      </c>
      <c r="AD130" s="457" t="b">
        <f>AND(CNTR_ExistSubInstEntries,OR($W130="",INDEX($Z:$Z,MATCH(EUconst_StartRow&amp;$W130,$X:$X,0))&gt;COLUMNS($Z129:AD129),INDEX($AC:$AC,MATCH(EUconst_CessationRow&amp;$W130,$AA:$AA,0))&lt;=COLUMNS($Z129:AD129)))</f>
        <v>0</v>
      </c>
      <c r="AE130" s="457" t="b">
        <f>AND(CNTR_ExistSubInstEntries,OR($W130="",INDEX($Z:$Z,MATCH(EUconst_StartRow&amp;$W130,$X:$X,0))&gt;COLUMNS($Z129:AE129),INDEX($AC:$AC,MATCH(EUconst_CessationRow&amp;$W130,$AA:$AA,0))&lt;=COLUMNS($Z129:AE129)))</f>
        <v>0</v>
      </c>
    </row>
    <row r="131" spans="1:31" ht="12.75" customHeight="1" x14ac:dyDescent="0.2">
      <c r="A131" s="19"/>
      <c r="B131" s="165"/>
      <c r="C131" s="161"/>
      <c r="D131" s="345" t="s">
        <v>118</v>
      </c>
      <c r="E131" s="1266" t="str">
        <f>Translations!$B$268</f>
        <v>Цели за абсолютни емисии</v>
      </c>
      <c r="F131" s="1267"/>
      <c r="G131" s="473" t="str">
        <f>IF($M121=EUConst_NotRelevant,"",INDEX(D_HistoricalEmissions!$T:$T,MATCH(EUconst_HistorialAbsEmissions&amp;$I121,D_HistoricalEmissions!$P:$P,0)))</f>
        <v/>
      </c>
      <c r="H131" s="423" t="str">
        <f>EUconst_tCO2e</f>
        <v>t CO2e</v>
      </c>
      <c r="I131" s="431"/>
      <c r="J131" s="305"/>
      <c r="K131" s="305"/>
      <c r="L131" s="305"/>
      <c r="M131" s="305"/>
      <c r="N131" s="305"/>
      <c r="P131" s="284"/>
      <c r="Q131" s="134"/>
      <c r="R131" s="134"/>
      <c r="S131" s="268"/>
      <c r="W131" s="175" t="str">
        <f t="shared" ref="W131" si="76">W130</f>
        <v>Подинсталация на топлинен еталон, CBAM</v>
      </c>
      <c r="Z131" s="205" t="b">
        <f>AND(CNTR_ExistSubInstEntries,OR($W131="",INDEX($Z:$Z,MATCH(EUconst_StartRow&amp;$W131,$X:$X,0))&gt;COLUMNS($Z130:Z130),INDEX($AC:$AC,MATCH(EUconst_CessationRow&amp;$W131,$AA:$AA,0))&lt;=COLUMNS($Z130:Z130)))</f>
        <v>0</v>
      </c>
      <c r="AA131" s="205" t="b">
        <f>AND(CNTR_ExistSubInstEntries,OR($W131="",INDEX($Z:$Z,MATCH(EUconst_StartRow&amp;$W131,$X:$X,0))&gt;COLUMNS($Z130:AA130),INDEX($AC:$AC,MATCH(EUconst_CessationRow&amp;$W131,$AA:$AA,0))&lt;=COLUMNS($Z130:AA130)))</f>
        <v>0</v>
      </c>
      <c r="AB131" s="205" t="b">
        <f>AND(CNTR_ExistSubInstEntries,OR($W131="",INDEX($Z:$Z,MATCH(EUconst_StartRow&amp;$W131,$X:$X,0))&gt;COLUMNS($Z130:AB130),INDEX($AC:$AC,MATCH(EUconst_CessationRow&amp;$W131,$AA:$AA,0))&lt;=COLUMNS($Z130:AB130)))</f>
        <v>0</v>
      </c>
      <c r="AC131" s="205" t="b">
        <f>AND(CNTR_ExistSubInstEntries,OR($W131="",INDEX($Z:$Z,MATCH(EUconst_StartRow&amp;$W131,$X:$X,0))&gt;COLUMNS($Z130:AC130),INDEX($AC:$AC,MATCH(EUconst_CessationRow&amp;$W131,$AA:$AA,0))&lt;=COLUMNS($Z130:AC130)))</f>
        <v>0</v>
      </c>
      <c r="AD131" s="205" t="b">
        <f>AND(CNTR_ExistSubInstEntries,OR($W131="",INDEX($Z:$Z,MATCH(EUconst_StartRow&amp;$W131,$X:$X,0))&gt;COLUMNS($Z130:AD130),INDEX($AC:$AC,MATCH(EUconst_CessationRow&amp;$W131,$AA:$AA,0))&lt;=COLUMNS($Z130:AD130)))</f>
        <v>0</v>
      </c>
      <c r="AE131" s="205" t="b">
        <f>AND(CNTR_ExistSubInstEntries,OR($W131="",INDEX($Z:$Z,MATCH(EUconst_StartRow&amp;$W131,$X:$X,0))&gt;COLUMNS($Z130:AE130),INDEX($AC:$AC,MATCH(EUconst_CessationRow&amp;$W131,$AA:$AA,0))&lt;=COLUMNS($Z130:AE130)))</f>
        <v>0</v>
      </c>
    </row>
    <row r="132" spans="1:31" ht="5.0999999999999996" customHeight="1" x14ac:dyDescent="0.2">
      <c r="C132" s="161"/>
      <c r="D132" s="1005"/>
      <c r="E132" s="1005"/>
      <c r="F132" s="1005"/>
      <c r="G132" s="1005"/>
      <c r="H132" s="1005"/>
      <c r="I132" s="1005"/>
      <c r="J132" s="1005"/>
      <c r="K132" s="1005"/>
      <c r="L132" s="1005"/>
      <c r="M132" s="1005"/>
      <c r="N132" s="1219"/>
    </row>
    <row r="133" spans="1:31" ht="12.75" customHeight="1" x14ac:dyDescent="0.2">
      <c r="C133" s="161"/>
      <c r="D133" s="360" t="s">
        <v>687</v>
      </c>
      <c r="E133" s="18" t="str">
        <f>Translations!$B$269</f>
        <v>Относителни цели за емисиите</v>
      </c>
      <c r="H133" s="121"/>
      <c r="L133" s="557"/>
      <c r="N133" s="162"/>
      <c r="P133" s="276"/>
      <c r="Q133" s="134"/>
      <c r="R133" s="272"/>
      <c r="S133" s="268"/>
    </row>
    <row r="134" spans="1:31" ht="25.5" customHeight="1" x14ac:dyDescent="0.2">
      <c r="C134" s="161"/>
      <c r="D134" s="736"/>
      <c r="E13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134" s="1242"/>
      <c r="G134" s="1242"/>
      <c r="H134" s="1242"/>
      <c r="I134" s="1242"/>
      <c r="J134" s="1242"/>
      <c r="K134" s="1242"/>
      <c r="L134" s="1242"/>
      <c r="M134" s="1242"/>
      <c r="N134" s="1243"/>
    </row>
    <row r="135" spans="1:31" ht="25.5" customHeight="1" x14ac:dyDescent="0.2">
      <c r="C135" s="161"/>
      <c r="D135" s="736"/>
      <c r="E135" s="736"/>
      <c r="F135" s="736"/>
      <c r="G135" s="736"/>
      <c r="H135" s="746" t="str">
        <f>Translations!$B$271</f>
        <v>Референтна стойност</v>
      </c>
      <c r="I135" s="1246">
        <f t="shared" ref="I135" si="77">INDEX(EUconst_EndOfPeriods,Z124)</f>
        <v>2025</v>
      </c>
      <c r="J135" s="1268">
        <f t="shared" ref="J135" si="78">INDEX(EUconst_EndOfPeriods,AA124)</f>
        <v>2030</v>
      </c>
      <c r="K135" s="1268">
        <f t="shared" ref="K135" si="79">INDEX(EUconst_EndOfPeriods,AB124)</f>
        <v>2035</v>
      </c>
      <c r="L135" s="1268">
        <f t="shared" ref="L135" si="80">INDEX(EUconst_EndOfPeriods,AC124)</f>
        <v>2040</v>
      </c>
      <c r="M135" s="1268">
        <f t="shared" ref="M135" si="81">INDEX(EUconst_EndOfPeriods,AD124)</f>
        <v>2045</v>
      </c>
      <c r="N135" s="1268">
        <f t="shared" ref="N135" si="82">INDEX(EUconst_EndOfPeriods,AE124)</f>
        <v>2050</v>
      </c>
    </row>
    <row r="136" spans="1:31" ht="12.75" customHeight="1" x14ac:dyDescent="0.2">
      <c r="C136" s="161"/>
      <c r="D136" s="736"/>
      <c r="E136" s="736"/>
      <c r="F136" s="736"/>
      <c r="G136" s="736"/>
      <c r="H136" s="456" t="str">
        <f>H129</f>
        <v>t CO2e / TJ</v>
      </c>
      <c r="I136" s="1247"/>
      <c r="J136" s="1269"/>
      <c r="K136" s="1269"/>
      <c r="L136" s="1269"/>
      <c r="M136" s="1269"/>
      <c r="N136" s="1269"/>
    </row>
    <row r="137" spans="1:31" ht="12.75" customHeight="1" x14ac:dyDescent="0.2">
      <c r="A137" s="19"/>
      <c r="B137" s="165"/>
      <c r="C137" s="161"/>
      <c r="D137" s="345" t="s">
        <v>117</v>
      </c>
      <c r="E137" s="1275" t="str">
        <f>Translations!$B$272</f>
        <v>Относително към изходната стойност</v>
      </c>
      <c r="F137" s="1275"/>
      <c r="G137" s="1276"/>
      <c r="H137" s="474" t="str">
        <f>G129</f>
        <v/>
      </c>
      <c r="I137" s="475" t="str">
        <f t="shared" ref="I137:N137" si="83">IF($M121=EUConst_NotRelevant,"",IF($H137="",Euconst_NA,IF(IFERROR($AC121&lt;=Z124,FALSE),EUconst_Cessation,IF(ISBLANK(I129),"",IF($H137=0,Euconst_NA,(I129/$H137))))))</f>
        <v>N.A.</v>
      </c>
      <c r="J137" s="441" t="str">
        <f t="shared" si="83"/>
        <v>N.A.</v>
      </c>
      <c r="K137" s="441" t="str">
        <f t="shared" si="83"/>
        <v>N.A.</v>
      </c>
      <c r="L137" s="441" t="str">
        <f t="shared" si="83"/>
        <v>N.A.</v>
      </c>
      <c r="M137" s="441" t="str">
        <f t="shared" si="83"/>
        <v>N.A.</v>
      </c>
      <c r="N137" s="441" t="str">
        <f t="shared" si="83"/>
        <v>N.A.</v>
      </c>
      <c r="P137" s="312" t="str">
        <f>EUconst_SubRelToBaseline&amp;I121</f>
        <v>RelBL_Подинсталация на топлинен еталон, CBAM</v>
      </c>
      <c r="Q137" s="134"/>
      <c r="R137" s="134"/>
      <c r="S137" s="268"/>
    </row>
    <row r="138" spans="1:31" ht="12.75" customHeight="1" x14ac:dyDescent="0.2">
      <c r="A138" s="19"/>
      <c r="B138" s="165"/>
      <c r="C138" s="161"/>
      <c r="D138" s="345" t="s">
        <v>118</v>
      </c>
      <c r="E138" s="1277" t="str">
        <f>Translations!$B$273</f>
        <v>Относително към съответната стойност на БМ</v>
      </c>
      <c r="F138" s="1277"/>
      <c r="G138" s="1278"/>
      <c r="H138" s="476">
        <f>IF($M121=EUConst_NotRelevant,"",INDEX(EUconst_FallBackListValues,MATCH(I121,EUconst_FallBackListNames,0)))</f>
        <v>47.3</v>
      </c>
      <c r="I138" s="429" t="str">
        <f>IF(OR($M121=EUConst_NotRelevant,INDEX(C_InstallationDescription!$U:$U,MATCH(EUconst_StartRow&amp;$I121,C_InstallationDescription!$P:$P,0))=FALSE),"",IF($H138="",Euconst_NA,IF(IFERROR($AC121&lt;=Z124,FALSE),EUconst_Cessation,IF(ISBLANK(I129),"",(I129/$H138)))))</f>
        <v/>
      </c>
      <c r="J138" s="381" t="str">
        <f>IF(OR($M121=EUConst_NotRelevant,INDEX(C_InstallationDescription!$U:$U,MATCH(EUconst_StartRow&amp;$I121,C_InstallationDescription!$P:$P,0))=FALSE),"",IF($H138="",Euconst_NA,IF(IFERROR($AC121&lt;=AA124,FALSE),EUconst_Cessation,IF(ISBLANK(J129),"",(J129/$H138)))))</f>
        <v/>
      </c>
      <c r="K138" s="381" t="str">
        <f>IF(OR($M121=EUConst_NotRelevant,INDEX(C_InstallationDescription!$U:$U,MATCH(EUconst_StartRow&amp;$I121,C_InstallationDescription!$P:$P,0))=FALSE),"",IF($H138="",Euconst_NA,IF(IFERROR($AC121&lt;=AB124,FALSE),EUconst_Cessation,IF(ISBLANK(K129),"",(K129/$H138)))))</f>
        <v/>
      </c>
      <c r="L138" s="381" t="str">
        <f>IF(OR($M121=EUConst_NotRelevant,INDEX(C_InstallationDescription!$U:$U,MATCH(EUconst_StartRow&amp;$I121,C_InstallationDescription!$P:$P,0))=FALSE),"",IF($H138="",Euconst_NA,IF(IFERROR($AC121&lt;=AC124,FALSE),EUconst_Cessation,IF(ISBLANK(L129),"",(L129/$H138)))))</f>
        <v/>
      </c>
      <c r="M138" s="381" t="str">
        <f>IF(OR($M121=EUConst_NotRelevant,INDEX(C_InstallationDescription!$U:$U,MATCH(EUconst_StartRow&amp;$I121,C_InstallationDescription!$P:$P,0))=FALSE),"",IF($H138="",Euconst_NA,IF(IFERROR($AC121&lt;=AD124,FALSE),EUconst_Cessation,IF(ISBLANK(M129),"",(M129/$H138)))))</f>
        <v/>
      </c>
      <c r="N138" s="381" t="str">
        <f>IF(OR($M121=EUConst_NotRelevant,INDEX(C_InstallationDescription!$U:$U,MATCH(EUconst_StartRow&amp;$I121,C_InstallationDescription!$P:$P,0))=FALSE),"",IF($H138="",Euconst_NA,IF(IFERROR($AC121&lt;=AE124,FALSE),EUconst_Cessation,IF(ISBLANK(N129),"",(N129/$H138)))))</f>
        <v/>
      </c>
      <c r="P138" s="312" t="str">
        <f>EUconst_SubRelToBM&amp;I121</f>
        <v>RelBM_Подинсталация на топлинен еталон, CBAM</v>
      </c>
      <c r="Q138" s="134"/>
      <c r="R138" s="134"/>
      <c r="S138" s="268"/>
    </row>
    <row r="139" spans="1:31" ht="5.0999999999999996" customHeight="1" x14ac:dyDescent="0.2">
      <c r="A139" s="19"/>
      <c r="B139" s="165"/>
      <c r="C139" s="161"/>
      <c r="D139" s="20"/>
      <c r="E139" s="267"/>
      <c r="F139" s="267"/>
      <c r="G139" s="267"/>
      <c r="H139" s="303"/>
      <c r="I139" s="477"/>
      <c r="J139" s="477"/>
      <c r="K139" s="478"/>
      <c r="L139" s="477"/>
      <c r="M139" s="477"/>
      <c r="N139" s="479"/>
      <c r="P139" s="276"/>
      <c r="Q139" s="134"/>
      <c r="R139" s="134"/>
      <c r="S139" s="268"/>
    </row>
    <row r="140" spans="1:31" ht="12.75" customHeight="1" x14ac:dyDescent="0.2">
      <c r="C140" s="161"/>
      <c r="D140" s="360" t="s">
        <v>688</v>
      </c>
      <c r="E140" s="18" t="str">
        <f>Translations!$B$274</f>
        <v>Разпределение на намалението на специфичните емисии по мерки и инвестиции</v>
      </c>
      <c r="F140" s="285"/>
      <c r="G140" s="283"/>
      <c r="H140" s="472"/>
      <c r="N140" s="162"/>
      <c r="P140" s="134"/>
      <c r="Q140" s="134"/>
      <c r="R140" s="134"/>
      <c r="S140" s="268"/>
    </row>
    <row r="141" spans="1:31" ht="12.75" customHeight="1" x14ac:dyDescent="0.2">
      <c r="C141" s="161"/>
      <c r="D141" s="360"/>
      <c r="E141" s="1242" t="str">
        <f>Translations!$B$275</f>
        <v>Моля, изберете от падащия списък всяка мярка, която оказва въздействие върху целите, посочени по-горе за тази подинсталация.</v>
      </c>
      <c r="F141" s="1242"/>
      <c r="G141" s="1242"/>
      <c r="H141" s="1242"/>
      <c r="I141" s="1242"/>
      <c r="J141" s="1242"/>
      <c r="K141" s="1242"/>
      <c r="L141" s="1242"/>
      <c r="M141" s="1242"/>
      <c r="N141" s="1243"/>
      <c r="P141" s="134"/>
      <c r="Q141" s="134"/>
      <c r="R141" s="134"/>
      <c r="S141" s="268"/>
    </row>
    <row r="142" spans="1:31" ht="25.5" customHeight="1" x14ac:dyDescent="0.2">
      <c r="C142" s="161"/>
      <c r="D142" s="20"/>
      <c r="E14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142" s="1242"/>
      <c r="G142" s="1242"/>
      <c r="H142" s="1242"/>
      <c r="I142" s="1242"/>
      <c r="J142" s="1242"/>
      <c r="K142" s="1242"/>
      <c r="L142" s="1242"/>
      <c r="M142" s="1242"/>
      <c r="N142" s="1243"/>
      <c r="P142" s="351"/>
      <c r="Q142" s="134"/>
      <c r="R142" s="134"/>
      <c r="S142" s="268"/>
    </row>
    <row r="143" spans="1:31" ht="25.5" customHeight="1" x14ac:dyDescent="0.2">
      <c r="C143" s="161"/>
      <c r="D143" s="20"/>
      <c r="E14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143" s="1242"/>
      <c r="G143" s="1242"/>
      <c r="H143" s="1242"/>
      <c r="I143" s="1242"/>
      <c r="J143" s="1242"/>
      <c r="K143" s="1242"/>
      <c r="L143" s="1242"/>
      <c r="M143" s="1242"/>
      <c r="N143" s="1243"/>
      <c r="P143" s="351"/>
      <c r="Q143" s="134"/>
      <c r="R143" s="134"/>
      <c r="S143" s="268"/>
    </row>
    <row r="144" spans="1:31" ht="25.5" customHeight="1" x14ac:dyDescent="0.2">
      <c r="C144" s="161"/>
      <c r="D144" s="20"/>
      <c r="E14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144" s="1242"/>
      <c r="G144" s="1242"/>
      <c r="H144" s="1242"/>
      <c r="I144" s="1242"/>
      <c r="J144" s="1242"/>
      <c r="K144" s="1242"/>
      <c r="L144" s="1242"/>
      <c r="M144" s="1242"/>
      <c r="N144" s="1243"/>
      <c r="P144" s="134"/>
      <c r="Q144" s="134"/>
      <c r="R144" s="134"/>
      <c r="S144" s="268"/>
    </row>
    <row r="145" spans="1:31" ht="12.75" customHeight="1" x14ac:dyDescent="0.2">
      <c r="C145" s="161"/>
      <c r="D145" s="20"/>
      <c r="E145" s="1242" t="str">
        <f>Translations!$B$279</f>
        <v>Проверката за съгласуваност под v. ще доведе до съобщение за грешка в следните случаи:</v>
      </c>
      <c r="F145" s="1242"/>
      <c r="G145" s="1242"/>
      <c r="H145" s="1242"/>
      <c r="I145" s="1242"/>
      <c r="J145" s="1242"/>
      <c r="K145" s="1242"/>
      <c r="L145" s="1242"/>
      <c r="M145" s="1242"/>
      <c r="N145" s="1243"/>
      <c r="P145" s="134"/>
      <c r="Q145" s="134"/>
      <c r="R145" s="134"/>
      <c r="S145" s="268"/>
    </row>
    <row r="146" spans="1:31" ht="12.75" customHeight="1" x14ac:dyDescent="0.2">
      <c r="C146" s="161"/>
      <c r="D146" s="20"/>
      <c r="E146" s="514" t="s">
        <v>747</v>
      </c>
      <c r="F146" s="1242" t="str">
        <f>Translations!$B$280</f>
        <v>не се определят цели преди прекратяване или се определят цели след прекратяване;</v>
      </c>
      <c r="G146" s="1242"/>
      <c r="H146" s="1242"/>
      <c r="I146" s="1242"/>
      <c r="J146" s="1242"/>
      <c r="K146" s="1242"/>
      <c r="L146" s="1242"/>
      <c r="M146" s="1242"/>
      <c r="N146" s="1243"/>
      <c r="O146" s="739"/>
      <c r="P146" s="134"/>
      <c r="Q146" s="134"/>
      <c r="R146" s="134"/>
      <c r="S146" s="268"/>
    </row>
    <row r="147" spans="1:31" ht="12.75" customHeight="1" x14ac:dyDescent="0.2">
      <c r="C147" s="161"/>
      <c r="D147" s="20"/>
      <c r="E147" s="514" t="s">
        <v>747</v>
      </c>
      <c r="F14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147" s="1242"/>
      <c r="H147" s="1242"/>
      <c r="I147" s="1242"/>
      <c r="J147" s="1242"/>
      <c r="K147" s="1242"/>
      <c r="L147" s="1242"/>
      <c r="M147" s="1242"/>
      <c r="N147" s="1243"/>
      <c r="O147" s="739"/>
      <c r="P147" s="134"/>
      <c r="Q147" s="134"/>
      <c r="R147" s="134"/>
      <c r="S147" s="268"/>
    </row>
    <row r="148" spans="1:31" ht="12.75" customHeight="1" x14ac:dyDescent="0.2">
      <c r="C148" s="161"/>
      <c r="D148" s="20"/>
      <c r="E148" s="514" t="s">
        <v>747</v>
      </c>
      <c r="F148" s="1242" t="str">
        <f>Translations!$B$282</f>
        <v>въздействията не достигат 100%.</v>
      </c>
      <c r="G148" s="1242"/>
      <c r="H148" s="1242"/>
      <c r="I148" s="1242"/>
      <c r="J148" s="1242"/>
      <c r="K148" s="1242"/>
      <c r="L148" s="1242"/>
      <c r="M148" s="1242"/>
      <c r="N148" s="1243"/>
      <c r="O148" s="739"/>
      <c r="P148" s="134"/>
      <c r="Q148" s="134"/>
      <c r="R148" s="134"/>
      <c r="S148" s="268"/>
    </row>
    <row r="149" spans="1:31" ht="5.0999999999999996" customHeight="1" x14ac:dyDescent="0.2">
      <c r="C149" s="161"/>
      <c r="D149" s="1005"/>
      <c r="E149" s="1005"/>
      <c r="F149" s="1005"/>
      <c r="G149" s="1005"/>
      <c r="H149" s="1005"/>
      <c r="I149" s="1005"/>
      <c r="J149" s="1005"/>
      <c r="K149" s="1005"/>
      <c r="L149" s="1005"/>
      <c r="M149" s="1005"/>
      <c r="N149" s="1219"/>
    </row>
    <row r="150" spans="1:31" ht="25.5" customHeight="1" x14ac:dyDescent="0.2">
      <c r="C150" s="161"/>
      <c r="D150" s="736"/>
      <c r="E150" s="736"/>
      <c r="F150" s="736"/>
      <c r="G150" s="736"/>
      <c r="H150" s="746" t="str">
        <f>Translations!$B$271</f>
        <v>Референтна стойност</v>
      </c>
      <c r="I150" s="749">
        <f t="shared" ref="I150" si="84">INDEX(EUconst_EndOfPeriods,Z124)</f>
        <v>2025</v>
      </c>
      <c r="J150" s="750">
        <f t="shared" ref="J150" si="85">INDEX(EUconst_EndOfPeriods,AA124)</f>
        <v>2030</v>
      </c>
      <c r="K150" s="750">
        <f t="shared" ref="K150" si="86">INDEX(EUconst_EndOfPeriods,AB124)</f>
        <v>2035</v>
      </c>
      <c r="L150" s="750">
        <f t="shared" ref="L150" si="87">INDEX(EUconst_EndOfPeriods,AC124)</f>
        <v>2040</v>
      </c>
      <c r="M150" s="750">
        <f t="shared" ref="M150" si="88">INDEX(EUconst_EndOfPeriods,AD124)</f>
        <v>2045</v>
      </c>
      <c r="N150" s="750">
        <f t="shared" ref="N150" si="89">INDEX(EUconst_EndOfPeriods,AE124)</f>
        <v>2050</v>
      </c>
    </row>
    <row r="151" spans="1:31" ht="12.75" customHeight="1" x14ac:dyDescent="0.2">
      <c r="C151" s="161"/>
      <c r="G151" s="736"/>
      <c r="H151" s="540" t="str">
        <f>H136</f>
        <v>t CO2e / TJ</v>
      </c>
      <c r="I151" s="541" t="str">
        <f>H151</f>
        <v>t CO2e / TJ</v>
      </c>
      <c r="J151" s="539" t="str">
        <f t="shared" ref="J151" si="90">I151</f>
        <v>t CO2e / TJ</v>
      </c>
      <c r="K151" s="539" t="str">
        <f t="shared" ref="K151" si="91">J151</f>
        <v>t CO2e / TJ</v>
      </c>
      <c r="L151" s="539" t="str">
        <f t="shared" ref="L151" si="92">K151</f>
        <v>t CO2e / TJ</v>
      </c>
      <c r="M151" s="539" t="str">
        <f t="shared" ref="M151" si="93">L151</f>
        <v>t CO2e / TJ</v>
      </c>
      <c r="N151" s="539" t="str">
        <f t="shared" ref="N151" si="94">M151</f>
        <v>t CO2e / TJ</v>
      </c>
      <c r="S151" s="268"/>
    </row>
    <row r="152" spans="1:31" ht="12.75" customHeight="1" x14ac:dyDescent="0.2">
      <c r="C152" s="161"/>
      <c r="D152" s="345" t="s">
        <v>117</v>
      </c>
      <c r="E152" s="1274" t="str">
        <f>Translations!$B$283</f>
        <v>Специфично намаление (целево спрямо базово)</v>
      </c>
      <c r="F152" s="1274"/>
      <c r="G152" s="1274"/>
      <c r="H152" s="361" t="str">
        <f>H137</f>
        <v/>
      </c>
      <c r="I152" s="480" t="str">
        <f t="shared" ref="I152" si="95">IF(IFERROR($AC121&lt;=Z124,FALSE),EUconst_Cessation,IF(ISBLANK(I129),"",IF(OR($H152=0,$H152=""),Euconst_NA,(-($H152-I129)))))</f>
        <v/>
      </c>
      <c r="J152" s="481" t="str">
        <f t="shared" ref="J152" si="96">IF(IFERROR($AC121&lt;=AA124,FALSE),EUconst_Cessation,IF(ISBLANK(J129),"",IF(OR($H152=0,$H152=""),Euconst_NA,(-($H152-J129)))))</f>
        <v/>
      </c>
      <c r="K152" s="481" t="str">
        <f t="shared" ref="K152" si="97">IF(IFERROR($AC121&lt;=AB124,FALSE),EUconst_Cessation,IF(ISBLANK(K129),"",IF(OR($H152=0,$H152=""),Euconst_NA,(-($H152-K129)))))</f>
        <v/>
      </c>
      <c r="L152" s="481" t="str">
        <f t="shared" ref="L152" si="98">IF(IFERROR($AC121&lt;=AC124,FALSE),EUconst_Cessation,IF(ISBLANK(L129),"",IF(OR($H152=0,$H152=""),Euconst_NA,(-($H152-L129)))))</f>
        <v/>
      </c>
      <c r="M152" s="481" t="str">
        <f t="shared" ref="M152" si="99">IF(IFERROR($AC121&lt;=AD124,FALSE),EUconst_Cessation,IF(ISBLANK(M129),"",IF(OR($H152=0,$H152=""),Euconst_NA,(-($H152-M129)))))</f>
        <v/>
      </c>
      <c r="N152" s="481" t="str">
        <f t="shared" ref="N152" si="100">IF(IFERROR($AC121&lt;=AE124,FALSE),EUconst_Cessation,IF(ISBLANK(N129),"",IF(OR($H152=0,$H152=""),Euconst_NA,(-($H152-N129)))))</f>
        <v/>
      </c>
      <c r="P152" s="175" t="str">
        <f>EUconst_SubAbsoluteReduction&amp;I121</f>
        <v>AbsRed_Подинсталация на топлинен еталон, CBAM</v>
      </c>
      <c r="S152" s="268"/>
    </row>
    <row r="153" spans="1:31" ht="5.0999999999999996" customHeight="1" x14ac:dyDescent="0.2">
      <c r="C153" s="161"/>
      <c r="D153" s="1005"/>
      <c r="E153" s="1005"/>
      <c r="F153" s="1005"/>
      <c r="G153" s="1005"/>
      <c r="H153" s="1005"/>
      <c r="I153" s="1005"/>
      <c r="J153" s="1005"/>
      <c r="K153" s="1005"/>
      <c r="L153" s="1005"/>
      <c r="M153" s="1005"/>
      <c r="N153" s="1219"/>
    </row>
    <row r="154" spans="1:31" ht="12.75" customHeight="1" x14ac:dyDescent="0.2">
      <c r="C154" s="161"/>
      <c r="D154" s="345" t="s">
        <v>118</v>
      </c>
      <c r="E154" s="1112" t="str">
        <f>Translations!$B$199</f>
        <v>Мярка</v>
      </c>
      <c r="F154" s="1114"/>
      <c r="G154" s="1112" t="str">
        <f>Translations!$B$229</f>
        <v>Инвестиции</v>
      </c>
      <c r="H154" s="1285"/>
      <c r="I154" s="424">
        <f t="shared" ref="I154" si="101">INDEX(EUconst_EndOfPeriods,Z124)</f>
        <v>2025</v>
      </c>
      <c r="J154" s="302">
        <f t="shared" ref="J154" si="102">INDEX(EUconst_EndOfPeriods,AA124)</f>
        <v>2030</v>
      </c>
      <c r="K154" s="302">
        <f t="shared" ref="K154" si="103">INDEX(EUconst_EndOfPeriods,AB124)</f>
        <v>2035</v>
      </c>
      <c r="L154" s="302">
        <f t="shared" ref="L154" si="104">INDEX(EUconst_EndOfPeriods,AC124)</f>
        <v>2040</v>
      </c>
      <c r="M154" s="302">
        <f t="shared" ref="M154" si="105">INDEX(EUconst_EndOfPeriods,AD124)</f>
        <v>2045</v>
      </c>
      <c r="N154" s="302">
        <f t="shared" ref="N154" si="106">INDEX(EUconst_EndOfPeriods,AE124)</f>
        <v>2050</v>
      </c>
      <c r="Q154" s="134"/>
      <c r="R154" s="272"/>
      <c r="S154" s="268"/>
    </row>
    <row r="155" spans="1:31" ht="12.75" customHeight="1" x14ac:dyDescent="0.2">
      <c r="C155" s="161"/>
      <c r="D155" s="363" t="s">
        <v>664</v>
      </c>
      <c r="E155" s="1279" t="str">
        <f>Translations!$B$284</f>
        <v>ME1: Оптимизация на процесите за различни периоди от 2027 г. нататък</v>
      </c>
      <c r="F155" s="1280"/>
      <c r="G155" s="1288" t="str">
        <f>Translations!$B$285</f>
        <v>IN1, IN3</v>
      </c>
      <c r="H155" s="1289"/>
      <c r="I155" s="447"/>
      <c r="J155" s="448">
        <v>1</v>
      </c>
      <c r="K155" s="448">
        <v>1</v>
      </c>
      <c r="L155" s="448">
        <v>0.3</v>
      </c>
      <c r="M155" s="448">
        <v>0.2</v>
      </c>
      <c r="N155" s="448"/>
      <c r="R155" s="273"/>
      <c r="S155" s="268"/>
    </row>
    <row r="156" spans="1:31" ht="12.75" customHeight="1" x14ac:dyDescent="0.2">
      <c r="C156" s="161"/>
      <c r="D156" s="363" t="s">
        <v>693</v>
      </c>
      <c r="E156" s="1281" t="str">
        <f>Translations!$B$286</f>
        <v>ME2: Нова пещ</v>
      </c>
      <c r="F156" s="1282"/>
      <c r="G156" s="1281" t="str">
        <f>Translations!$B$287</f>
        <v>IN2: Нова пещ</v>
      </c>
      <c r="H156" s="1290"/>
      <c r="I156" s="449"/>
      <c r="J156" s="450"/>
      <c r="K156" s="450"/>
      <c r="L156" s="450">
        <v>0.7</v>
      </c>
      <c r="M156" s="450">
        <v>0.8</v>
      </c>
      <c r="N156" s="450">
        <v>1</v>
      </c>
      <c r="S156" s="400" t="s">
        <v>561</v>
      </c>
      <c r="T156" s="166" t="str">
        <f>Translations!$B$288</f>
        <v>Начален период за мярката</v>
      </c>
      <c r="V156" s="166" t="s">
        <v>736</v>
      </c>
      <c r="X156" s="166" t="s">
        <v>738</v>
      </c>
      <c r="Y156" s="166" t="s">
        <v>737</v>
      </c>
      <c r="Z156" s="400">
        <v>2025</v>
      </c>
      <c r="AA156" s="400">
        <v>2030</v>
      </c>
      <c r="AB156" s="400">
        <v>2035</v>
      </c>
      <c r="AC156" s="400">
        <v>2040</v>
      </c>
      <c r="AD156" s="400">
        <v>2045</v>
      </c>
      <c r="AE156" s="400">
        <v>2050</v>
      </c>
    </row>
    <row r="157" spans="1:31" ht="12.75" customHeight="1" x14ac:dyDescent="0.2">
      <c r="A157" s="19"/>
      <c r="C157" s="161"/>
      <c r="D157" s="344">
        <v>1</v>
      </c>
      <c r="E157" s="1286"/>
      <c r="F157" s="1287"/>
      <c r="G157" s="1283"/>
      <c r="H157" s="1284"/>
      <c r="I157" s="425"/>
      <c r="J157" s="338"/>
      <c r="K157" s="338"/>
      <c r="L157" s="339"/>
      <c r="M157" s="338"/>
      <c r="N157" s="338"/>
      <c r="P157" s="288" t="str">
        <f>EUconst_SubMeasureImpact&amp;I121&amp;"_"&amp;D157</f>
        <v>SubMeasImp_Подинсталация на топлинен еталон, CBAM_1</v>
      </c>
      <c r="S157" s="419" t="str">
        <f ca="1">IFERROR(INDEX(E_MeasuresInvestMilestones!$S$22:$S$31,MATCH($E157,CNTR_ListExistMeasures,0)),"")</f>
        <v/>
      </c>
      <c r="T157" s="419" t="str">
        <f ca="1">IF(S157="","",MATCH(INDEX(E_MeasuresInvestMilestones!$E$22:$E$31,MATCH($S157,E_MeasuresInvestMilestones!$Q$22:$Q$31,0)),EUconst_Periods,0))</f>
        <v/>
      </c>
      <c r="V157" s="175" t="str">
        <f>I121</f>
        <v>Подинсталация на топлинен еталон, CBAM</v>
      </c>
      <c r="X157" s="175" t="b">
        <f>AND(I121&lt;&gt;"",$E157="")</f>
        <v>1</v>
      </c>
      <c r="Z157" s="175" t="b">
        <f>IF(OR(AND(CNTR_ExistSubInstEntries,$E157=""),INDEX($AC:$AC,MATCH(EUconst_CessationRow&amp;$V157,$AA:$AA,0))&lt;=COLUMNS($Z156:Z156),SUMIFS(I:I,$P:$P,EUconst_SubAbsoluteReduction&amp;$V157)=0),
TRUE,
AND(CNTR_ExistSubInstEntries,$T157&gt;COLUMNS($Z156:Z156)) )</f>
        <v>1</v>
      </c>
      <c r="AA157" s="175" t="b">
        <f>IF(OR(AND(CNTR_ExistSubInstEntries,$E157=""),INDEX($AC:$AC,MATCH(EUconst_CessationRow&amp;$V157,$AA:$AA,0))&lt;=COLUMNS($Z156:AA156),SUMIFS(J:J,$P:$P,EUconst_SubAbsoluteReduction&amp;$V157)=0),
TRUE,
AND(CNTR_ExistSubInstEntries,$T157&gt;COLUMNS($Z156:AA156)) )</f>
        <v>1</v>
      </c>
      <c r="AB157" s="175" t="b">
        <f>IF(OR(AND(CNTR_ExistSubInstEntries,$E157=""),INDEX($AC:$AC,MATCH(EUconst_CessationRow&amp;$V157,$AA:$AA,0))&lt;=COLUMNS($Z156:AB156),SUMIFS(K:K,$P:$P,EUconst_SubAbsoluteReduction&amp;$V157)=0),
TRUE,
AND(CNTR_ExistSubInstEntries,$T157&gt;COLUMNS($Z156:AB156)) )</f>
        <v>1</v>
      </c>
      <c r="AC157" s="175" t="b">
        <f>IF(OR(AND(CNTR_ExistSubInstEntries,$E157=""),INDEX($AC:$AC,MATCH(EUconst_CessationRow&amp;$V157,$AA:$AA,0))&lt;=COLUMNS($Z156:AC156),SUMIFS(L:L,$P:$P,EUconst_SubAbsoluteReduction&amp;$V157)=0),
TRUE,
AND(CNTR_ExistSubInstEntries,$T157&gt;COLUMNS($Z156:AC156)) )</f>
        <v>1</v>
      </c>
      <c r="AD157" s="175" t="b">
        <f>IF(OR(AND(CNTR_ExistSubInstEntries,$E157=""),INDEX($AC:$AC,MATCH(EUconst_CessationRow&amp;$V157,$AA:$AA,0))&lt;=COLUMNS($Z156:AD156),SUMIFS(M:M,$P:$P,EUconst_SubAbsoluteReduction&amp;$V157)=0),
TRUE,
AND(CNTR_ExistSubInstEntries,$T157&gt;COLUMNS($Z156:AD156)) )</f>
        <v>1</v>
      </c>
      <c r="AE157" s="175" t="b">
        <f>IF(OR(AND(CNTR_ExistSubInstEntries,$E157=""),INDEX($AC:$AC,MATCH(EUconst_CessationRow&amp;$V157,$AA:$AA,0))&lt;=COLUMNS($Z156:AE156),SUMIFS(N:N,$P:$P,EUconst_SubAbsoluteReduction&amp;$V157)=0),
TRUE,
AND(CNTR_ExistSubInstEntries,$T157&gt;COLUMNS($Z156:AE156)) )</f>
        <v>1</v>
      </c>
    </row>
    <row r="158" spans="1:31" ht="12.75" customHeight="1" x14ac:dyDescent="0.2">
      <c r="A158" s="19"/>
      <c r="C158" s="161"/>
      <c r="D158" s="344">
        <v>2</v>
      </c>
      <c r="E158" s="1223"/>
      <c r="F158" s="1224"/>
      <c r="G158" s="1223"/>
      <c r="H158" s="1233"/>
      <c r="I158" s="426"/>
      <c r="J158" s="306"/>
      <c r="K158" s="306"/>
      <c r="L158" s="314"/>
      <c r="M158" s="306"/>
      <c r="N158" s="306"/>
      <c r="P158" s="288" t="str">
        <f>EUconst_SubMeasureImpact&amp;I121&amp;"_"&amp;D158</f>
        <v>SubMeasImp_Подинсталация на топлинен еталон, CBAM_2</v>
      </c>
      <c r="S158" s="419" t="str">
        <f ca="1">IFERROR(INDEX(E_MeasuresInvestMilestones!$S$22:$S$31,MATCH($E158,CNTR_ListExistMeasures,0)),"")</f>
        <v/>
      </c>
      <c r="T158" s="419" t="str">
        <f ca="1">IF(S158="","",MATCH(INDEX(E_MeasuresInvestMilestones!$E$22:$E$31,MATCH($S158,E_MeasuresInvestMilestones!$Q$22:$Q$31,0)),EUconst_Periods,0))</f>
        <v/>
      </c>
      <c r="V158" s="175" t="str">
        <f>V157</f>
        <v>Подинсталация на топлинен еталон, CBAM</v>
      </c>
      <c r="X158" s="175" t="b">
        <f>AND(I121&lt;&gt;"",$E158="")</f>
        <v>1</v>
      </c>
      <c r="Z158" s="175" t="b">
        <f>IF(OR(AND(CNTR_ExistSubInstEntries,$E158=""),INDEX($AC:$AC,MATCH(EUconst_CessationRow&amp;$V158,$AA:$AA,0))&lt;=COLUMNS($Z157:Z157),SUMIFS(I:I,$P:$P,EUconst_SubAbsoluteReduction&amp;$V158)=0),
TRUE,
AND(CNTR_ExistSubInstEntries,$T158&gt;COLUMNS($Z157:Z157)) )</f>
        <v>1</v>
      </c>
      <c r="AA158" s="175" t="b">
        <f>IF(OR(AND(CNTR_ExistSubInstEntries,$E158=""),INDEX($AC:$AC,MATCH(EUconst_CessationRow&amp;$V158,$AA:$AA,0))&lt;=COLUMNS($Z157:AA157),SUMIFS(J:J,$P:$P,EUconst_SubAbsoluteReduction&amp;$V158)=0),
TRUE,
AND(CNTR_ExistSubInstEntries,$T158&gt;COLUMNS($Z157:AA157)) )</f>
        <v>1</v>
      </c>
      <c r="AB158" s="175" t="b">
        <f>IF(OR(AND(CNTR_ExistSubInstEntries,$E158=""),INDEX($AC:$AC,MATCH(EUconst_CessationRow&amp;$V158,$AA:$AA,0))&lt;=COLUMNS($Z157:AB157),SUMIFS(K:K,$P:$P,EUconst_SubAbsoluteReduction&amp;$V158)=0),
TRUE,
AND(CNTR_ExistSubInstEntries,$T158&gt;COLUMNS($Z157:AB157)) )</f>
        <v>1</v>
      </c>
      <c r="AC158" s="175" t="b">
        <f>IF(OR(AND(CNTR_ExistSubInstEntries,$E158=""),INDEX($AC:$AC,MATCH(EUconst_CessationRow&amp;$V158,$AA:$AA,0))&lt;=COLUMNS($Z157:AC157),SUMIFS(L:L,$P:$P,EUconst_SubAbsoluteReduction&amp;$V158)=0),
TRUE,
AND(CNTR_ExistSubInstEntries,$T158&gt;COLUMNS($Z157:AC157)) )</f>
        <v>1</v>
      </c>
      <c r="AD158" s="175" t="b">
        <f>IF(OR(AND(CNTR_ExistSubInstEntries,$E158=""),INDEX($AC:$AC,MATCH(EUconst_CessationRow&amp;$V158,$AA:$AA,0))&lt;=COLUMNS($Z157:AD157),SUMIFS(M:M,$P:$P,EUconst_SubAbsoluteReduction&amp;$V158)=0),
TRUE,
AND(CNTR_ExistSubInstEntries,$T158&gt;COLUMNS($Z157:AD157)) )</f>
        <v>1</v>
      </c>
      <c r="AE158" s="175" t="b">
        <f>IF(OR(AND(CNTR_ExistSubInstEntries,$E158=""),INDEX($AC:$AC,MATCH(EUconst_CessationRow&amp;$V158,$AA:$AA,0))&lt;=COLUMNS($Z157:AE157),SUMIFS(N:N,$P:$P,EUconst_SubAbsoluteReduction&amp;$V158)=0),
TRUE,
AND(CNTR_ExistSubInstEntries,$T158&gt;COLUMNS($Z157:AE157)) )</f>
        <v>1</v>
      </c>
    </row>
    <row r="159" spans="1:31" ht="12.75" customHeight="1" x14ac:dyDescent="0.2">
      <c r="A159" s="19"/>
      <c r="C159" s="161"/>
      <c r="D159" s="344">
        <v>3</v>
      </c>
      <c r="E159" s="1223"/>
      <c r="F159" s="1224"/>
      <c r="G159" s="1223"/>
      <c r="H159" s="1233"/>
      <c r="I159" s="426"/>
      <c r="J159" s="306"/>
      <c r="K159" s="306"/>
      <c r="L159" s="314"/>
      <c r="M159" s="306"/>
      <c r="N159" s="306"/>
      <c r="P159" s="288" t="str">
        <f>EUconst_SubMeasureImpact&amp;I121&amp;"_"&amp;D159</f>
        <v>SubMeasImp_Подинсталация на топлинен еталон, CBAM_3</v>
      </c>
      <c r="S159" s="419" t="str">
        <f ca="1">IFERROR(INDEX(E_MeasuresInvestMilestones!$S$22:$S$31,MATCH($E159,CNTR_ListExistMeasures,0)),"")</f>
        <v/>
      </c>
      <c r="T159" s="419" t="str">
        <f ca="1">IF(S159="","",MATCH(INDEX(E_MeasuresInvestMilestones!$E$22:$E$31,MATCH($S159,E_MeasuresInvestMilestones!$Q$22:$Q$31,0)),EUconst_Periods,0))</f>
        <v/>
      </c>
      <c r="V159" s="175" t="str">
        <f t="shared" ref="V159:V166" si="107">V158</f>
        <v>Подинсталация на топлинен еталон, CBAM</v>
      </c>
      <c r="X159" s="175" t="b">
        <f>AND(I121&lt;&gt;"",$E159="")</f>
        <v>1</v>
      </c>
      <c r="Z159" s="175" t="b">
        <f>IF(OR(AND(CNTR_ExistSubInstEntries,$E159=""),INDEX($AC:$AC,MATCH(EUconst_CessationRow&amp;$V159,$AA:$AA,0))&lt;=COLUMNS($Z158:Z158),SUMIFS(I:I,$P:$P,EUconst_SubAbsoluteReduction&amp;$V159)=0),
TRUE,
AND(CNTR_ExistSubInstEntries,$T159&gt;COLUMNS($Z158:Z158)) )</f>
        <v>1</v>
      </c>
      <c r="AA159" s="175" t="b">
        <f>IF(OR(AND(CNTR_ExistSubInstEntries,$E159=""),INDEX($AC:$AC,MATCH(EUconst_CessationRow&amp;$V159,$AA:$AA,0))&lt;=COLUMNS($Z158:AA158),SUMIFS(J:J,$P:$P,EUconst_SubAbsoluteReduction&amp;$V159)=0),
TRUE,
AND(CNTR_ExistSubInstEntries,$T159&gt;COLUMNS($Z158:AA158)) )</f>
        <v>1</v>
      </c>
      <c r="AB159" s="175" t="b">
        <f>IF(OR(AND(CNTR_ExistSubInstEntries,$E159=""),INDEX($AC:$AC,MATCH(EUconst_CessationRow&amp;$V159,$AA:$AA,0))&lt;=COLUMNS($Z158:AB158),SUMIFS(K:K,$P:$P,EUconst_SubAbsoluteReduction&amp;$V159)=0),
TRUE,
AND(CNTR_ExistSubInstEntries,$T159&gt;COLUMNS($Z158:AB158)) )</f>
        <v>1</v>
      </c>
      <c r="AC159" s="175" t="b">
        <f>IF(OR(AND(CNTR_ExistSubInstEntries,$E159=""),INDEX($AC:$AC,MATCH(EUconst_CessationRow&amp;$V159,$AA:$AA,0))&lt;=COLUMNS($Z158:AC158),SUMIFS(L:L,$P:$P,EUconst_SubAbsoluteReduction&amp;$V159)=0),
TRUE,
AND(CNTR_ExistSubInstEntries,$T159&gt;COLUMNS($Z158:AC158)) )</f>
        <v>1</v>
      </c>
      <c r="AD159" s="175" t="b">
        <f>IF(OR(AND(CNTR_ExistSubInstEntries,$E159=""),INDEX($AC:$AC,MATCH(EUconst_CessationRow&amp;$V159,$AA:$AA,0))&lt;=COLUMNS($Z158:AD158),SUMIFS(M:M,$P:$P,EUconst_SubAbsoluteReduction&amp;$V159)=0),
TRUE,
AND(CNTR_ExistSubInstEntries,$T159&gt;COLUMNS($Z158:AD158)) )</f>
        <v>1</v>
      </c>
      <c r="AE159" s="175" t="b">
        <f>IF(OR(AND(CNTR_ExistSubInstEntries,$E159=""),INDEX($AC:$AC,MATCH(EUconst_CessationRow&amp;$V159,$AA:$AA,0))&lt;=COLUMNS($Z158:AE158),SUMIFS(N:N,$P:$P,EUconst_SubAbsoluteReduction&amp;$V159)=0),
TRUE,
AND(CNTR_ExistSubInstEntries,$T159&gt;COLUMNS($Z158:AE158)) )</f>
        <v>1</v>
      </c>
    </row>
    <row r="160" spans="1:31" ht="12.75" customHeight="1" x14ac:dyDescent="0.2">
      <c r="A160" s="19"/>
      <c r="C160" s="161"/>
      <c r="D160" s="344">
        <v>4</v>
      </c>
      <c r="E160" s="1223"/>
      <c r="F160" s="1224"/>
      <c r="G160" s="1223"/>
      <c r="H160" s="1233"/>
      <c r="I160" s="426"/>
      <c r="J160" s="306"/>
      <c r="K160" s="306"/>
      <c r="L160" s="314"/>
      <c r="M160" s="306"/>
      <c r="N160" s="306"/>
      <c r="P160" s="288" t="str">
        <f>EUconst_SubMeasureImpact&amp;I121&amp;"_"&amp;D160</f>
        <v>SubMeasImp_Подинсталация на топлинен еталон, CBAM_4</v>
      </c>
      <c r="S160" s="419" t="str">
        <f ca="1">IFERROR(INDEX(E_MeasuresInvestMilestones!$S$22:$S$31,MATCH($E160,CNTR_ListExistMeasures,0)),"")</f>
        <v/>
      </c>
      <c r="T160" s="419" t="str">
        <f ca="1">IF(S160="","",MATCH(INDEX(E_MeasuresInvestMilestones!$E$22:$E$31,MATCH($S160,E_MeasuresInvestMilestones!$Q$22:$Q$31,0)),EUconst_Periods,0))</f>
        <v/>
      </c>
      <c r="V160" s="175" t="str">
        <f t="shared" si="107"/>
        <v>Подинсталация на топлинен еталон, CBAM</v>
      </c>
      <c r="X160" s="175" t="b">
        <f>AND(I121&lt;&gt;"",$E160="")</f>
        <v>1</v>
      </c>
      <c r="Z160" s="175" t="b">
        <f>IF(OR(AND(CNTR_ExistSubInstEntries,$E160=""),INDEX($AC:$AC,MATCH(EUconst_CessationRow&amp;$V160,$AA:$AA,0))&lt;=COLUMNS($Z159:Z159),SUMIFS(I:I,$P:$P,EUconst_SubAbsoluteReduction&amp;$V160)=0),
TRUE,
AND(CNTR_ExistSubInstEntries,$T160&gt;COLUMNS($Z159:Z159)) )</f>
        <v>1</v>
      </c>
      <c r="AA160" s="175" t="b">
        <f>IF(OR(AND(CNTR_ExistSubInstEntries,$E160=""),INDEX($AC:$AC,MATCH(EUconst_CessationRow&amp;$V160,$AA:$AA,0))&lt;=COLUMNS($Z159:AA159),SUMIFS(J:J,$P:$P,EUconst_SubAbsoluteReduction&amp;$V160)=0),
TRUE,
AND(CNTR_ExistSubInstEntries,$T160&gt;COLUMNS($Z159:AA159)) )</f>
        <v>1</v>
      </c>
      <c r="AB160" s="175" t="b">
        <f>IF(OR(AND(CNTR_ExistSubInstEntries,$E160=""),INDEX($AC:$AC,MATCH(EUconst_CessationRow&amp;$V160,$AA:$AA,0))&lt;=COLUMNS($Z159:AB159),SUMIFS(K:K,$P:$P,EUconst_SubAbsoluteReduction&amp;$V160)=0),
TRUE,
AND(CNTR_ExistSubInstEntries,$T160&gt;COLUMNS($Z159:AB159)) )</f>
        <v>1</v>
      </c>
      <c r="AC160" s="175" t="b">
        <f>IF(OR(AND(CNTR_ExistSubInstEntries,$E160=""),INDEX($AC:$AC,MATCH(EUconst_CessationRow&amp;$V160,$AA:$AA,0))&lt;=COLUMNS($Z159:AC159),SUMIFS(L:L,$P:$P,EUconst_SubAbsoluteReduction&amp;$V160)=0),
TRUE,
AND(CNTR_ExistSubInstEntries,$T160&gt;COLUMNS($Z159:AC159)) )</f>
        <v>1</v>
      </c>
      <c r="AD160" s="175" t="b">
        <f>IF(OR(AND(CNTR_ExistSubInstEntries,$E160=""),INDEX($AC:$AC,MATCH(EUconst_CessationRow&amp;$V160,$AA:$AA,0))&lt;=COLUMNS($Z159:AD159),SUMIFS(M:M,$P:$P,EUconst_SubAbsoluteReduction&amp;$V160)=0),
TRUE,
AND(CNTR_ExistSubInstEntries,$T160&gt;COLUMNS($Z159:AD159)) )</f>
        <v>1</v>
      </c>
      <c r="AE160" s="175" t="b">
        <f>IF(OR(AND(CNTR_ExistSubInstEntries,$E160=""),INDEX($AC:$AC,MATCH(EUconst_CessationRow&amp;$V160,$AA:$AA,0))&lt;=COLUMNS($Z159:AE159),SUMIFS(N:N,$P:$P,EUconst_SubAbsoluteReduction&amp;$V160)=0),
TRUE,
AND(CNTR_ExistSubInstEntries,$T160&gt;COLUMNS($Z159:AE159)) )</f>
        <v>1</v>
      </c>
    </row>
    <row r="161" spans="1:32" ht="12.75" customHeight="1" x14ac:dyDescent="0.2">
      <c r="A161" s="19"/>
      <c r="C161" s="161"/>
      <c r="D161" s="344">
        <v>5</v>
      </c>
      <c r="E161" s="1223"/>
      <c r="F161" s="1224"/>
      <c r="G161" s="1223"/>
      <c r="H161" s="1233"/>
      <c r="I161" s="426"/>
      <c r="J161" s="306"/>
      <c r="K161" s="306"/>
      <c r="L161" s="314"/>
      <c r="M161" s="306"/>
      <c r="N161" s="306"/>
      <c r="P161" s="288" t="str">
        <f>EUconst_SubMeasureImpact&amp;I121&amp;"_"&amp;D161</f>
        <v>SubMeasImp_Подинсталация на топлинен еталон, CBAM_5</v>
      </c>
      <c r="S161" s="419" t="str">
        <f ca="1">IFERROR(INDEX(E_MeasuresInvestMilestones!$S$22:$S$31,MATCH($E161,CNTR_ListExistMeasures,0)),"")</f>
        <v/>
      </c>
      <c r="T161" s="419" t="str">
        <f ca="1">IF(S161="","",MATCH(INDEX(E_MeasuresInvestMilestones!$E$22:$E$31,MATCH($S161,E_MeasuresInvestMilestones!$Q$22:$Q$31,0)),EUconst_Periods,0))</f>
        <v/>
      </c>
      <c r="V161" s="175" t="str">
        <f t="shared" si="107"/>
        <v>Подинсталация на топлинен еталон, CBAM</v>
      </c>
      <c r="X161" s="175" t="b">
        <f>AND(I121&lt;&gt;"",$E161="")</f>
        <v>1</v>
      </c>
      <c r="Z161" s="175" t="b">
        <f>IF(OR(AND(CNTR_ExistSubInstEntries,$E161=""),INDEX($AC:$AC,MATCH(EUconst_CessationRow&amp;$V161,$AA:$AA,0))&lt;=COLUMNS($Z160:Z160),SUMIFS(I:I,$P:$P,EUconst_SubAbsoluteReduction&amp;$V161)=0),
TRUE,
AND(CNTR_ExistSubInstEntries,$T161&gt;COLUMNS($Z160:Z160)) )</f>
        <v>1</v>
      </c>
      <c r="AA161" s="175" t="b">
        <f>IF(OR(AND(CNTR_ExistSubInstEntries,$E161=""),INDEX($AC:$AC,MATCH(EUconst_CessationRow&amp;$V161,$AA:$AA,0))&lt;=COLUMNS($Z160:AA160),SUMIFS(J:J,$P:$P,EUconst_SubAbsoluteReduction&amp;$V161)=0),
TRUE,
AND(CNTR_ExistSubInstEntries,$T161&gt;COLUMNS($Z160:AA160)) )</f>
        <v>1</v>
      </c>
      <c r="AB161" s="175" t="b">
        <f>IF(OR(AND(CNTR_ExistSubInstEntries,$E161=""),INDEX($AC:$AC,MATCH(EUconst_CessationRow&amp;$V161,$AA:$AA,0))&lt;=COLUMNS($Z160:AB160),SUMIFS(K:K,$P:$P,EUconst_SubAbsoluteReduction&amp;$V161)=0),
TRUE,
AND(CNTR_ExistSubInstEntries,$T161&gt;COLUMNS($Z160:AB160)) )</f>
        <v>1</v>
      </c>
      <c r="AC161" s="175" t="b">
        <f>IF(OR(AND(CNTR_ExistSubInstEntries,$E161=""),INDEX($AC:$AC,MATCH(EUconst_CessationRow&amp;$V161,$AA:$AA,0))&lt;=COLUMNS($Z160:AC160),SUMIFS(L:L,$P:$P,EUconst_SubAbsoluteReduction&amp;$V161)=0),
TRUE,
AND(CNTR_ExistSubInstEntries,$T161&gt;COLUMNS($Z160:AC160)) )</f>
        <v>1</v>
      </c>
      <c r="AD161" s="175" t="b">
        <f>IF(OR(AND(CNTR_ExistSubInstEntries,$E161=""),INDEX($AC:$AC,MATCH(EUconst_CessationRow&amp;$V161,$AA:$AA,0))&lt;=COLUMNS($Z160:AD160),SUMIFS(M:M,$P:$P,EUconst_SubAbsoluteReduction&amp;$V161)=0),
TRUE,
AND(CNTR_ExistSubInstEntries,$T161&gt;COLUMNS($Z160:AD160)) )</f>
        <v>1</v>
      </c>
      <c r="AE161" s="175" t="b">
        <f>IF(OR(AND(CNTR_ExistSubInstEntries,$E161=""),INDEX($AC:$AC,MATCH(EUconst_CessationRow&amp;$V161,$AA:$AA,0))&lt;=COLUMNS($Z160:AE160),SUMIFS(N:N,$P:$P,EUconst_SubAbsoluteReduction&amp;$V161)=0),
TRUE,
AND(CNTR_ExistSubInstEntries,$T161&gt;COLUMNS($Z160:AE160)) )</f>
        <v>1</v>
      </c>
    </row>
    <row r="162" spans="1:32" ht="12.75" customHeight="1" x14ac:dyDescent="0.2">
      <c r="A162" s="19"/>
      <c r="C162" s="161"/>
      <c r="D162" s="344">
        <v>6</v>
      </c>
      <c r="E162" s="1223"/>
      <c r="F162" s="1224"/>
      <c r="G162" s="1223"/>
      <c r="H162" s="1233"/>
      <c r="I162" s="426"/>
      <c r="J162" s="306"/>
      <c r="K162" s="306"/>
      <c r="L162" s="314"/>
      <c r="M162" s="306"/>
      <c r="N162" s="306"/>
      <c r="P162" s="288" t="str">
        <f>EUconst_SubMeasureImpact&amp;I121&amp;"_"&amp;D162</f>
        <v>SubMeasImp_Подинсталация на топлинен еталон, CBAM_6</v>
      </c>
      <c r="S162" s="419" t="str">
        <f ca="1">IFERROR(INDEX(E_MeasuresInvestMilestones!$S$22:$S$31,MATCH($E162,CNTR_ListExistMeasures,0)),"")</f>
        <v/>
      </c>
      <c r="T162" s="419" t="str">
        <f ca="1">IF(S162="","",MATCH(INDEX(E_MeasuresInvestMilestones!$E$22:$E$31,MATCH($S162,E_MeasuresInvestMilestones!$Q$22:$Q$31,0)),EUconst_Periods,0))</f>
        <v/>
      </c>
      <c r="V162" s="175" t="str">
        <f t="shared" si="107"/>
        <v>Подинсталация на топлинен еталон, CBAM</v>
      </c>
      <c r="X162" s="175" t="b">
        <f>AND(I121&lt;&gt;"",$E162="")</f>
        <v>1</v>
      </c>
      <c r="Z162" s="175" t="b">
        <f>IF(OR(AND(CNTR_ExistSubInstEntries,$E162=""),INDEX($AC:$AC,MATCH(EUconst_CessationRow&amp;$V162,$AA:$AA,0))&lt;=COLUMNS($Z161:Z161),SUMIFS(I:I,$P:$P,EUconst_SubAbsoluteReduction&amp;$V162)=0),
TRUE,
AND(CNTR_ExistSubInstEntries,$T162&gt;COLUMNS($Z161:Z161)) )</f>
        <v>1</v>
      </c>
      <c r="AA162" s="175" t="b">
        <f>IF(OR(AND(CNTR_ExistSubInstEntries,$E162=""),INDEX($AC:$AC,MATCH(EUconst_CessationRow&amp;$V162,$AA:$AA,0))&lt;=COLUMNS($Z161:AA161),SUMIFS(J:J,$P:$P,EUconst_SubAbsoluteReduction&amp;$V162)=0),
TRUE,
AND(CNTR_ExistSubInstEntries,$T162&gt;COLUMNS($Z161:AA161)) )</f>
        <v>1</v>
      </c>
      <c r="AB162" s="175" t="b">
        <f>IF(OR(AND(CNTR_ExistSubInstEntries,$E162=""),INDEX($AC:$AC,MATCH(EUconst_CessationRow&amp;$V162,$AA:$AA,0))&lt;=COLUMNS($Z161:AB161),SUMIFS(K:K,$P:$P,EUconst_SubAbsoluteReduction&amp;$V162)=0),
TRUE,
AND(CNTR_ExistSubInstEntries,$T162&gt;COLUMNS($Z161:AB161)) )</f>
        <v>1</v>
      </c>
      <c r="AC162" s="175" t="b">
        <f>IF(OR(AND(CNTR_ExistSubInstEntries,$E162=""),INDEX($AC:$AC,MATCH(EUconst_CessationRow&amp;$V162,$AA:$AA,0))&lt;=COLUMNS($Z161:AC161),SUMIFS(L:L,$P:$P,EUconst_SubAbsoluteReduction&amp;$V162)=0),
TRUE,
AND(CNTR_ExistSubInstEntries,$T162&gt;COLUMNS($Z161:AC161)) )</f>
        <v>1</v>
      </c>
      <c r="AD162" s="175" t="b">
        <f>IF(OR(AND(CNTR_ExistSubInstEntries,$E162=""),INDEX($AC:$AC,MATCH(EUconst_CessationRow&amp;$V162,$AA:$AA,0))&lt;=COLUMNS($Z161:AD161),SUMIFS(M:M,$P:$P,EUconst_SubAbsoluteReduction&amp;$V162)=0),
TRUE,
AND(CNTR_ExistSubInstEntries,$T162&gt;COLUMNS($Z161:AD161)) )</f>
        <v>1</v>
      </c>
      <c r="AE162" s="175" t="b">
        <f>IF(OR(AND(CNTR_ExistSubInstEntries,$E162=""),INDEX($AC:$AC,MATCH(EUconst_CessationRow&amp;$V162,$AA:$AA,0))&lt;=COLUMNS($Z161:AE161),SUMIFS(N:N,$P:$P,EUconst_SubAbsoluteReduction&amp;$V162)=0),
TRUE,
AND(CNTR_ExistSubInstEntries,$T162&gt;COLUMNS($Z161:AE161)) )</f>
        <v>1</v>
      </c>
    </row>
    <row r="163" spans="1:32" ht="12.75" customHeight="1" x14ac:dyDescent="0.2">
      <c r="A163" s="19"/>
      <c r="C163" s="193"/>
      <c r="D163" s="344">
        <v>7</v>
      </c>
      <c r="E163" s="1223"/>
      <c r="F163" s="1224"/>
      <c r="G163" s="1223"/>
      <c r="H163" s="1233"/>
      <c r="I163" s="426"/>
      <c r="J163" s="306"/>
      <c r="K163" s="306"/>
      <c r="L163" s="314"/>
      <c r="M163" s="306"/>
      <c r="N163" s="306"/>
      <c r="P163" s="288" t="str">
        <f>EUconst_SubMeasureImpact&amp;I121&amp;"_"&amp;D163</f>
        <v>SubMeasImp_Подинсталация на топлинен еталон, CBAM_7</v>
      </c>
      <c r="S163" s="419" t="str">
        <f ca="1">IFERROR(INDEX(E_MeasuresInvestMilestones!$S$22:$S$31,MATCH($E163,CNTR_ListExistMeasures,0)),"")</f>
        <v/>
      </c>
      <c r="T163" s="419" t="str">
        <f ca="1">IF(S163="","",MATCH(INDEX(E_MeasuresInvestMilestones!$E$22:$E$31,MATCH($S163,E_MeasuresInvestMilestones!$Q$22:$Q$31,0)),EUconst_Periods,0))</f>
        <v/>
      </c>
      <c r="V163" s="175" t="str">
        <f t="shared" si="107"/>
        <v>Подинсталация на топлинен еталон, CBAM</v>
      </c>
      <c r="X163" s="175" t="b">
        <f>AND(I121&lt;&gt;"",$E163="")</f>
        <v>1</v>
      </c>
      <c r="Z163" s="175" t="b">
        <f>IF(OR(AND(CNTR_ExistSubInstEntries,$E163=""),INDEX($AC:$AC,MATCH(EUconst_CessationRow&amp;$V163,$AA:$AA,0))&lt;=COLUMNS($Z162:Z162),SUMIFS(I:I,$P:$P,EUconst_SubAbsoluteReduction&amp;$V163)=0),
TRUE,
AND(CNTR_ExistSubInstEntries,$T163&gt;COLUMNS($Z162:Z162)) )</f>
        <v>1</v>
      </c>
      <c r="AA163" s="175" t="b">
        <f>IF(OR(AND(CNTR_ExistSubInstEntries,$E163=""),INDEX($AC:$AC,MATCH(EUconst_CessationRow&amp;$V163,$AA:$AA,0))&lt;=COLUMNS($Z162:AA162),SUMIFS(J:J,$P:$P,EUconst_SubAbsoluteReduction&amp;$V163)=0),
TRUE,
AND(CNTR_ExistSubInstEntries,$T163&gt;COLUMNS($Z162:AA162)) )</f>
        <v>1</v>
      </c>
      <c r="AB163" s="175" t="b">
        <f>IF(OR(AND(CNTR_ExistSubInstEntries,$E163=""),INDEX($AC:$AC,MATCH(EUconst_CessationRow&amp;$V163,$AA:$AA,0))&lt;=COLUMNS($Z162:AB162),SUMIFS(K:K,$P:$P,EUconst_SubAbsoluteReduction&amp;$V163)=0),
TRUE,
AND(CNTR_ExistSubInstEntries,$T163&gt;COLUMNS($Z162:AB162)) )</f>
        <v>1</v>
      </c>
      <c r="AC163" s="175" t="b">
        <f>IF(OR(AND(CNTR_ExistSubInstEntries,$E163=""),INDEX($AC:$AC,MATCH(EUconst_CessationRow&amp;$V163,$AA:$AA,0))&lt;=COLUMNS($Z162:AC162),SUMIFS(L:L,$P:$P,EUconst_SubAbsoluteReduction&amp;$V163)=0),
TRUE,
AND(CNTR_ExistSubInstEntries,$T163&gt;COLUMNS($Z162:AC162)) )</f>
        <v>1</v>
      </c>
      <c r="AD163" s="175" t="b">
        <f>IF(OR(AND(CNTR_ExistSubInstEntries,$E163=""),INDEX($AC:$AC,MATCH(EUconst_CessationRow&amp;$V163,$AA:$AA,0))&lt;=COLUMNS($Z162:AD162),SUMIFS(M:M,$P:$P,EUconst_SubAbsoluteReduction&amp;$V163)=0),
TRUE,
AND(CNTR_ExistSubInstEntries,$T163&gt;COLUMNS($Z162:AD162)) )</f>
        <v>1</v>
      </c>
      <c r="AE163" s="175" t="b">
        <f>IF(OR(AND(CNTR_ExistSubInstEntries,$E163=""),INDEX($AC:$AC,MATCH(EUconst_CessationRow&amp;$V163,$AA:$AA,0))&lt;=COLUMNS($Z162:AE162),SUMIFS(N:N,$P:$P,EUconst_SubAbsoluteReduction&amp;$V163)=0),
TRUE,
AND(CNTR_ExistSubInstEntries,$T163&gt;COLUMNS($Z162:AE162)) )</f>
        <v>1</v>
      </c>
    </row>
    <row r="164" spans="1:32" ht="12.75" customHeight="1" x14ac:dyDescent="0.2">
      <c r="A164" s="19"/>
      <c r="C164" s="161"/>
      <c r="D164" s="344">
        <v>8</v>
      </c>
      <c r="E164" s="1223"/>
      <c r="F164" s="1224"/>
      <c r="G164" s="1223"/>
      <c r="H164" s="1233"/>
      <c r="I164" s="426"/>
      <c r="J164" s="306"/>
      <c r="K164" s="306"/>
      <c r="L164" s="314"/>
      <c r="M164" s="306"/>
      <c r="N164" s="306"/>
      <c r="P164" s="288" t="str">
        <f>EUconst_SubMeasureImpact&amp;I121&amp;"_"&amp;D164</f>
        <v>SubMeasImp_Подинсталация на топлинен еталон, CBAM_8</v>
      </c>
      <c r="S164" s="419" t="str">
        <f ca="1">IFERROR(INDEX(E_MeasuresInvestMilestones!$S$22:$S$31,MATCH($E164,CNTR_ListExistMeasures,0)),"")</f>
        <v/>
      </c>
      <c r="T164" s="419" t="str">
        <f ca="1">IF(S164="","",MATCH(INDEX(E_MeasuresInvestMilestones!$E$22:$E$31,MATCH($S164,E_MeasuresInvestMilestones!$Q$22:$Q$31,0)),EUconst_Periods,0))</f>
        <v/>
      </c>
      <c r="V164" s="175" t="str">
        <f t="shared" si="107"/>
        <v>Подинсталация на топлинен еталон, CBAM</v>
      </c>
      <c r="X164" s="175" t="b">
        <f>AND(I121&lt;&gt;"",$E164="")</f>
        <v>1</v>
      </c>
      <c r="Z164" s="175" t="b">
        <f>IF(OR(AND(CNTR_ExistSubInstEntries,$E164=""),INDEX($AC:$AC,MATCH(EUconst_CessationRow&amp;$V164,$AA:$AA,0))&lt;=COLUMNS($Z163:Z163),SUMIFS(I:I,$P:$P,EUconst_SubAbsoluteReduction&amp;$V164)=0),
TRUE,
AND(CNTR_ExistSubInstEntries,$T164&gt;COLUMNS($Z163:Z163)) )</f>
        <v>1</v>
      </c>
      <c r="AA164" s="175" t="b">
        <f>IF(OR(AND(CNTR_ExistSubInstEntries,$E164=""),INDEX($AC:$AC,MATCH(EUconst_CessationRow&amp;$V164,$AA:$AA,0))&lt;=COLUMNS($Z163:AA163),SUMIFS(J:J,$P:$P,EUconst_SubAbsoluteReduction&amp;$V164)=0),
TRUE,
AND(CNTR_ExistSubInstEntries,$T164&gt;COLUMNS($Z163:AA163)) )</f>
        <v>1</v>
      </c>
      <c r="AB164" s="175" t="b">
        <f>IF(OR(AND(CNTR_ExistSubInstEntries,$E164=""),INDEX($AC:$AC,MATCH(EUconst_CessationRow&amp;$V164,$AA:$AA,0))&lt;=COLUMNS($Z163:AB163),SUMIFS(K:K,$P:$P,EUconst_SubAbsoluteReduction&amp;$V164)=0),
TRUE,
AND(CNTR_ExistSubInstEntries,$T164&gt;COLUMNS($Z163:AB163)) )</f>
        <v>1</v>
      </c>
      <c r="AC164" s="175" t="b">
        <f>IF(OR(AND(CNTR_ExistSubInstEntries,$E164=""),INDEX($AC:$AC,MATCH(EUconst_CessationRow&amp;$V164,$AA:$AA,0))&lt;=COLUMNS($Z163:AC163),SUMIFS(L:L,$P:$P,EUconst_SubAbsoluteReduction&amp;$V164)=0),
TRUE,
AND(CNTR_ExistSubInstEntries,$T164&gt;COLUMNS($Z163:AC163)) )</f>
        <v>1</v>
      </c>
      <c r="AD164" s="175" t="b">
        <f>IF(OR(AND(CNTR_ExistSubInstEntries,$E164=""),INDEX($AC:$AC,MATCH(EUconst_CessationRow&amp;$V164,$AA:$AA,0))&lt;=COLUMNS($Z163:AD163),SUMIFS(M:M,$P:$P,EUconst_SubAbsoluteReduction&amp;$V164)=0),
TRUE,
AND(CNTR_ExistSubInstEntries,$T164&gt;COLUMNS($Z163:AD163)) )</f>
        <v>1</v>
      </c>
      <c r="AE164" s="175" t="b">
        <f>IF(OR(AND(CNTR_ExistSubInstEntries,$E164=""),INDEX($AC:$AC,MATCH(EUconst_CessationRow&amp;$V164,$AA:$AA,0))&lt;=COLUMNS($Z163:AE163),SUMIFS(N:N,$P:$P,EUconst_SubAbsoluteReduction&amp;$V164)=0),
TRUE,
AND(CNTR_ExistSubInstEntries,$T164&gt;COLUMNS($Z163:AE163)) )</f>
        <v>1</v>
      </c>
    </row>
    <row r="165" spans="1:32" ht="12.75" customHeight="1" x14ac:dyDescent="0.2">
      <c r="A165" s="19"/>
      <c r="C165" s="161"/>
      <c r="D165" s="344">
        <v>9</v>
      </c>
      <c r="E165" s="1223"/>
      <c r="F165" s="1224"/>
      <c r="G165" s="1223"/>
      <c r="H165" s="1233"/>
      <c r="I165" s="426"/>
      <c r="J165" s="306"/>
      <c r="K165" s="306"/>
      <c r="L165" s="314"/>
      <c r="M165" s="306"/>
      <c r="N165" s="306"/>
      <c r="P165" s="288" t="str">
        <f>EUconst_SubMeasureImpact&amp;I121&amp;"_"&amp;D165</f>
        <v>SubMeasImp_Подинсталация на топлинен еталон, CBAM_9</v>
      </c>
      <c r="S165" s="419" t="str">
        <f ca="1">IFERROR(INDEX(E_MeasuresInvestMilestones!$S$22:$S$31,MATCH($E165,CNTR_ListExistMeasures,0)),"")</f>
        <v/>
      </c>
      <c r="T165" s="419" t="str">
        <f ca="1">IF(S165="","",MATCH(INDEX(E_MeasuresInvestMilestones!$E$22:$E$31,MATCH($S165,E_MeasuresInvestMilestones!$Q$22:$Q$31,0)),EUconst_Periods,0))</f>
        <v/>
      </c>
      <c r="V165" s="175" t="str">
        <f t="shared" si="107"/>
        <v>Подинсталация на топлинен еталон, CBAM</v>
      </c>
      <c r="X165" s="175" t="b">
        <f>AND(I121&lt;&gt;"",$E165="")</f>
        <v>1</v>
      </c>
      <c r="Z165" s="175" t="b">
        <f>IF(OR(AND(CNTR_ExistSubInstEntries,$E165=""),INDEX($AC:$AC,MATCH(EUconst_CessationRow&amp;$V165,$AA:$AA,0))&lt;=COLUMNS($Z164:Z164),SUMIFS(I:I,$P:$P,EUconst_SubAbsoluteReduction&amp;$V165)=0),
TRUE,
AND(CNTR_ExistSubInstEntries,$T165&gt;COLUMNS($Z164:Z164)) )</f>
        <v>1</v>
      </c>
      <c r="AA165" s="175" t="b">
        <f>IF(OR(AND(CNTR_ExistSubInstEntries,$E165=""),INDEX($AC:$AC,MATCH(EUconst_CessationRow&amp;$V165,$AA:$AA,0))&lt;=COLUMNS($Z164:AA164),SUMIFS(J:J,$P:$P,EUconst_SubAbsoluteReduction&amp;$V165)=0),
TRUE,
AND(CNTR_ExistSubInstEntries,$T165&gt;COLUMNS($Z164:AA164)) )</f>
        <v>1</v>
      </c>
      <c r="AB165" s="175" t="b">
        <f>IF(OR(AND(CNTR_ExistSubInstEntries,$E165=""),INDEX($AC:$AC,MATCH(EUconst_CessationRow&amp;$V165,$AA:$AA,0))&lt;=COLUMNS($Z164:AB164),SUMIFS(K:K,$P:$P,EUconst_SubAbsoluteReduction&amp;$V165)=0),
TRUE,
AND(CNTR_ExistSubInstEntries,$T165&gt;COLUMNS($Z164:AB164)) )</f>
        <v>1</v>
      </c>
      <c r="AC165" s="175" t="b">
        <f>IF(OR(AND(CNTR_ExistSubInstEntries,$E165=""),INDEX($AC:$AC,MATCH(EUconst_CessationRow&amp;$V165,$AA:$AA,0))&lt;=COLUMNS($Z164:AC164),SUMIFS(L:L,$P:$P,EUconst_SubAbsoluteReduction&amp;$V165)=0),
TRUE,
AND(CNTR_ExistSubInstEntries,$T165&gt;COLUMNS($Z164:AC164)) )</f>
        <v>1</v>
      </c>
      <c r="AD165" s="175" t="b">
        <f>IF(OR(AND(CNTR_ExistSubInstEntries,$E165=""),INDEX($AC:$AC,MATCH(EUconst_CessationRow&amp;$V165,$AA:$AA,0))&lt;=COLUMNS($Z164:AD164),SUMIFS(M:M,$P:$P,EUconst_SubAbsoluteReduction&amp;$V165)=0),
TRUE,
AND(CNTR_ExistSubInstEntries,$T165&gt;COLUMNS($Z164:AD164)) )</f>
        <v>1</v>
      </c>
      <c r="AE165" s="175" t="b">
        <f>IF(OR(AND(CNTR_ExistSubInstEntries,$E165=""),INDEX($AC:$AC,MATCH(EUconst_CessationRow&amp;$V165,$AA:$AA,0))&lt;=COLUMNS($Z164:AE164),SUMIFS(N:N,$P:$P,EUconst_SubAbsoluteReduction&amp;$V165)=0),
TRUE,
AND(CNTR_ExistSubInstEntries,$T165&gt;COLUMNS($Z164:AE164)) )</f>
        <v>1</v>
      </c>
    </row>
    <row r="166" spans="1:32" ht="12.75" customHeight="1" x14ac:dyDescent="0.2">
      <c r="A166" s="19"/>
      <c r="C166" s="161"/>
      <c r="D166" s="344">
        <v>10</v>
      </c>
      <c r="E166" s="1229"/>
      <c r="F166" s="1230"/>
      <c r="G166" s="1229"/>
      <c r="H166" s="1234"/>
      <c r="I166" s="427"/>
      <c r="J166" s="307"/>
      <c r="K166" s="307"/>
      <c r="L166" s="315"/>
      <c r="M166" s="307"/>
      <c r="N166" s="307"/>
      <c r="P166" s="288" t="str">
        <f>EUconst_SubMeasureImpact&amp;I121&amp;"_"&amp;D166</f>
        <v>SubMeasImp_Подинсталация на топлинен еталон, CBAM_10</v>
      </c>
      <c r="S166" s="419" t="str">
        <f ca="1">IFERROR(INDEX(E_MeasuresInvestMilestones!$S$22:$S$31,MATCH($E166,CNTR_ListExistMeasures,0)),"")</f>
        <v/>
      </c>
      <c r="T166" s="419" t="str">
        <f ca="1">IF(S166="","",MATCH(INDEX(E_MeasuresInvestMilestones!$E$22:$E$31,MATCH($S166,E_MeasuresInvestMilestones!$Q$22:$Q$31,0)),EUconst_Periods,0))</f>
        <v/>
      </c>
      <c r="V166" s="175" t="str">
        <f t="shared" si="107"/>
        <v>Подинсталация на топлинен еталон, CBAM</v>
      </c>
      <c r="X166" s="175" t="b">
        <f>AND(I121&lt;&gt;"",$E166="")</f>
        <v>1</v>
      </c>
      <c r="Z166" s="175" t="b">
        <f>IF(OR(AND(CNTR_ExistSubInstEntries,$E166=""),INDEX($AC:$AC,MATCH(EUconst_CessationRow&amp;$V166,$AA:$AA,0))&lt;=COLUMNS($Z165:Z165),SUMIFS(I:I,$P:$P,EUconst_SubAbsoluteReduction&amp;$V166)=0),
TRUE,
AND(CNTR_ExistSubInstEntries,$T166&gt;COLUMNS($Z165:Z165)) )</f>
        <v>1</v>
      </c>
      <c r="AA166" s="175" t="b">
        <f>IF(OR(AND(CNTR_ExistSubInstEntries,$E166=""),INDEX($AC:$AC,MATCH(EUconst_CessationRow&amp;$V166,$AA:$AA,0))&lt;=COLUMNS($Z165:AA165),SUMIFS(J:J,$P:$P,EUconst_SubAbsoluteReduction&amp;$V166)=0),
TRUE,
AND(CNTR_ExistSubInstEntries,$T166&gt;COLUMNS($Z165:AA165)) )</f>
        <v>1</v>
      </c>
      <c r="AB166" s="175" t="b">
        <f>IF(OR(AND(CNTR_ExistSubInstEntries,$E166=""),INDEX($AC:$AC,MATCH(EUconst_CessationRow&amp;$V166,$AA:$AA,0))&lt;=COLUMNS($Z165:AB165),SUMIFS(K:K,$P:$P,EUconst_SubAbsoluteReduction&amp;$V166)=0),
TRUE,
AND(CNTR_ExistSubInstEntries,$T166&gt;COLUMNS($Z165:AB165)) )</f>
        <v>1</v>
      </c>
      <c r="AC166" s="175" t="b">
        <f>IF(OR(AND(CNTR_ExistSubInstEntries,$E166=""),INDEX($AC:$AC,MATCH(EUconst_CessationRow&amp;$V166,$AA:$AA,0))&lt;=COLUMNS($Z165:AC165),SUMIFS(L:L,$P:$P,EUconst_SubAbsoluteReduction&amp;$V166)=0),
TRUE,
AND(CNTR_ExistSubInstEntries,$T166&gt;COLUMNS($Z165:AC165)) )</f>
        <v>1</v>
      </c>
      <c r="AD166" s="175" t="b">
        <f>IF(OR(AND(CNTR_ExistSubInstEntries,$E166=""),INDEX($AC:$AC,MATCH(EUconst_CessationRow&amp;$V166,$AA:$AA,0))&lt;=COLUMNS($Z165:AD165),SUMIFS(M:M,$P:$P,EUconst_SubAbsoluteReduction&amp;$V166)=0),
TRUE,
AND(CNTR_ExistSubInstEntries,$T166&gt;COLUMNS($Z165:AD165)) )</f>
        <v>1</v>
      </c>
      <c r="AE166" s="175" t="b">
        <f>IF(OR(AND(CNTR_ExistSubInstEntries,$E166=""),INDEX($AC:$AC,MATCH(EUconst_CessationRow&amp;$V166,$AA:$AA,0))&lt;=COLUMNS($Z165:AE165),SUMIFS(N:N,$P:$P,EUconst_SubAbsoluteReduction&amp;$V166)=0),
TRUE,
AND(CNTR_ExistSubInstEntries,$T166&gt;COLUMNS($Z165:AE165)) )</f>
        <v>1</v>
      </c>
    </row>
    <row r="167" spans="1:32" ht="12.75" customHeight="1" x14ac:dyDescent="0.2">
      <c r="A167" s="19"/>
      <c r="C167" s="161"/>
      <c r="D167" s="345" t="s">
        <v>119</v>
      </c>
      <c r="E167" s="1231" t="str">
        <f>Translations!$B$289</f>
        <v>Намаление в сравнение с изходното ниво (100% = стойности под i.)</v>
      </c>
      <c r="F167" s="1231"/>
      <c r="G167" s="1231"/>
      <c r="H167" s="1232"/>
      <c r="I167" s="428" t="str">
        <f>IF(AND(ISNUMBER(I152),COUNT(I157:I166)&gt;0),SUM(I157:I166)*I152,"")</f>
        <v/>
      </c>
      <c r="J167" s="380" t="str">
        <f t="shared" ref="J167" si="108">IF(AND(ISNUMBER(J152),COUNT(J157:J166)&gt;0),SUM(J157:J166)*J152,"")</f>
        <v/>
      </c>
      <c r="K167" s="380" t="str">
        <f>IF(AND(ISNUMBER(K152),COUNT(K157:K166)&gt;0),SUM(K157:K166)*K152,"")</f>
        <v/>
      </c>
      <c r="L167" s="380" t="str">
        <f t="shared" ref="L167:N167" si="109">IF(AND(ISNUMBER(L152),COUNT(L157:L166)&gt;0),SUM(L157:L166)*L152,"")</f>
        <v/>
      </c>
      <c r="M167" s="380" t="str">
        <f t="shared" si="109"/>
        <v/>
      </c>
      <c r="N167" s="380" t="str">
        <f t="shared" si="109"/>
        <v/>
      </c>
      <c r="P167" s="252"/>
      <c r="V167" s="369"/>
      <c r="X167" s="369"/>
    </row>
    <row r="168" spans="1:32" ht="12.75" customHeight="1" x14ac:dyDescent="0.2">
      <c r="A168" s="19"/>
      <c r="C168" s="161"/>
      <c r="D168" s="345" t="s">
        <v>120</v>
      </c>
      <c r="E168" s="1225" t="str">
        <f>Translations!$B$290</f>
        <v>Проверка на съответствието (= iii. / i.)</v>
      </c>
      <c r="F168" s="1225"/>
      <c r="G168" s="1225"/>
      <c r="H168" s="1226"/>
      <c r="I168" s="429" t="str">
        <f t="shared" ref="I168:N168" si="110">IF(COUNT(I157:I166)&gt;0,SUM(I157:I166),"")</f>
        <v/>
      </c>
      <c r="J168" s="381" t="str">
        <f t="shared" si="110"/>
        <v/>
      </c>
      <c r="K168" s="381" t="str">
        <f t="shared" si="110"/>
        <v/>
      </c>
      <c r="L168" s="381" t="str">
        <f t="shared" si="110"/>
        <v/>
      </c>
      <c r="M168" s="381" t="str">
        <f t="shared" si="110"/>
        <v/>
      </c>
      <c r="N168" s="381" t="str">
        <f t="shared" si="110"/>
        <v/>
      </c>
      <c r="P168" s="252"/>
      <c r="S168" s="316"/>
      <c r="T168" s="316"/>
      <c r="U168" s="316"/>
      <c r="V168" s="316"/>
    </row>
    <row r="169" spans="1:32" ht="12.75" customHeight="1" x14ac:dyDescent="0.2">
      <c r="A169" s="19"/>
      <c r="C169" s="161"/>
      <c r="D169" s="345" t="s">
        <v>121</v>
      </c>
      <c r="E169" s="1227" t="str">
        <f>Translations!$B$291</f>
        <v>Проверка на последователността (съобщение за грешка)</v>
      </c>
      <c r="F169" s="1228"/>
      <c r="G169" s="1228"/>
      <c r="H169" s="1228"/>
      <c r="I169" s="518" t="str">
        <f t="shared" ref="I169:N169" si="111">IF(OR($M121=EUConst_NotRelevant,$M121=""),"",IF(OR(OR(AND(I129&lt;&gt;0,I137=EUconst_Cessation),AND(I129="",OR(I137&lt;&gt;EUconst_Cessation),I137&lt;&gt;"")),OR(AND(I168="",I129&lt;&gt;"",I129&lt;&gt;$G129),AND(I168&lt;&gt;"",OR(I137=EUconst_Cessation,I129="",I129=$G129))),AND(I129&lt;&gt;"",I129&lt;&gt;$G129,IFERROR(ROUND(I168,2),1)&lt;&gt;1)),EUconst_Inconsistent,""))</f>
        <v/>
      </c>
      <c r="J169" s="519" t="str">
        <f t="shared" si="111"/>
        <v/>
      </c>
      <c r="K169" s="519" t="str">
        <f t="shared" si="111"/>
        <v/>
      </c>
      <c r="L169" s="519" t="str">
        <f t="shared" si="111"/>
        <v/>
      </c>
      <c r="M169" s="519" t="str">
        <f t="shared" si="111"/>
        <v/>
      </c>
      <c r="N169" s="519" t="str">
        <f t="shared" si="111"/>
        <v/>
      </c>
      <c r="P169" s="252"/>
    </row>
    <row r="170" spans="1:32" ht="5.0999999999999996" customHeight="1" x14ac:dyDescent="0.2">
      <c r="A170" s="19"/>
      <c r="B170" s="165"/>
      <c r="C170" s="161"/>
      <c r="D170" s="325"/>
      <c r="I170" s="136"/>
      <c r="J170" s="136"/>
      <c r="K170" s="136"/>
      <c r="L170" s="136"/>
      <c r="M170" s="136"/>
      <c r="N170" s="282"/>
      <c r="P170" s="252"/>
    </row>
    <row r="171" spans="1:32" ht="12.75" customHeight="1" x14ac:dyDescent="0.2">
      <c r="C171" s="161"/>
      <c r="D171" s="360" t="s">
        <v>116</v>
      </c>
      <c r="E171" s="1235" t="str">
        <f>Translations!$B$292</f>
        <v>Други коментари</v>
      </c>
      <c r="F171" s="1235"/>
      <c r="G171" s="1235"/>
      <c r="H171" s="1235"/>
      <c r="I171" s="1235"/>
      <c r="J171" s="1235"/>
      <c r="K171" s="1235"/>
      <c r="L171" s="1235"/>
      <c r="M171" s="1235"/>
      <c r="N171" s="1236"/>
      <c r="P171" s="134"/>
      <c r="Q171" s="134"/>
      <c r="R171" s="134"/>
      <c r="S171" s="268"/>
    </row>
    <row r="172" spans="1:32" ht="38.85" customHeight="1" x14ac:dyDescent="0.2">
      <c r="A172" s="19"/>
      <c r="B172" s="165"/>
      <c r="C172" s="161"/>
      <c r="D172" s="325"/>
      <c r="E172" s="1220"/>
      <c r="F172" s="1221"/>
      <c r="G172" s="1221"/>
      <c r="H172" s="1221"/>
      <c r="I172" s="1221"/>
      <c r="J172" s="1221"/>
      <c r="K172" s="1221"/>
      <c r="L172" s="1221"/>
      <c r="M172" s="1221"/>
      <c r="N172" s="1222"/>
      <c r="P172" s="252"/>
    </row>
    <row r="173" spans="1:32" ht="12.75" customHeight="1" x14ac:dyDescent="0.2">
      <c r="A173" s="19"/>
      <c r="B173" s="165"/>
      <c r="C173" s="650"/>
      <c r="D173" s="651"/>
      <c r="E173" s="652"/>
      <c r="F173" s="652"/>
      <c r="G173" s="652"/>
      <c r="H173" s="652"/>
      <c r="I173" s="652"/>
      <c r="J173" s="652"/>
      <c r="K173" s="652"/>
      <c r="L173" s="652"/>
      <c r="M173" s="652"/>
      <c r="N173" s="653"/>
    </row>
    <row r="174" spans="1:32" ht="12.75" customHeight="1" thickBot="1" x14ac:dyDescent="0.25">
      <c r="A174" s="19"/>
      <c r="B174" s="165"/>
      <c r="E174" s="432"/>
      <c r="F174" s="644"/>
      <c r="G174" s="644"/>
      <c r="H174" s="644"/>
      <c r="I174" s="644"/>
      <c r="J174" s="644"/>
      <c r="K174" s="644"/>
      <c r="L174" s="644"/>
      <c r="M174" s="644"/>
      <c r="N174" s="644"/>
    </row>
    <row r="175" spans="1:32" ht="12.75" customHeight="1" thickBot="1" x14ac:dyDescent="0.3">
      <c r="A175" s="19"/>
      <c r="B175" s="165"/>
      <c r="C175" s="433"/>
      <c r="D175" s="433"/>
      <c r="E175" s="433"/>
      <c r="F175" s="433"/>
      <c r="G175" s="433"/>
      <c r="H175" s="433"/>
      <c r="I175" s="433"/>
      <c r="J175" s="433"/>
      <c r="K175" s="433"/>
      <c r="L175" s="433"/>
      <c r="M175" s="433"/>
      <c r="N175" s="433"/>
      <c r="P175" s="276"/>
      <c r="Q175" s="134"/>
      <c r="R175" s="134"/>
      <c r="S175" s="268"/>
    </row>
    <row r="176" spans="1:32" s="370" customFormat="1" ht="18" customHeight="1" thickBot="1" x14ac:dyDescent="0.25">
      <c r="A176" s="399">
        <f>C176</f>
        <v>4</v>
      </c>
      <c r="B176" s="120"/>
      <c r="C176" s="421">
        <f>C121+1</f>
        <v>4</v>
      </c>
      <c r="D176" s="1260" t="str">
        <f>Translations!$B$297</f>
        <v>"Fall-back" подинсталация:</v>
      </c>
      <c r="E176" s="1261"/>
      <c r="F176" s="1261"/>
      <c r="G176" s="1261"/>
      <c r="H176" s="1262"/>
      <c r="I176" s="1293" t="str">
        <f>INDEX(EUconst_FallBackListNames,$C176)</f>
        <v>Подинсталация за централно отопление</v>
      </c>
      <c r="J176" s="1294"/>
      <c r="K176" s="1294"/>
      <c r="L176" s="1295"/>
      <c r="M176" s="1291" t="str">
        <f>IF(ISBLANK(INDEX(CNTR_FallBackSubInstRelevant,C176)),"",IF(INDEX(CNTR_FallBackSubInstRelevant,C176),EUConst_Relevant,EUConst_NotRelevant))</f>
        <v/>
      </c>
      <c r="N176" s="1292"/>
      <c r="O176" s="120"/>
      <c r="P176" s="287" t="str">
        <f>I176</f>
        <v>Подинсталация за централно отопление</v>
      </c>
      <c r="Q176" s="166"/>
      <c r="R176" s="166"/>
      <c r="S176" s="166"/>
      <c r="T176" s="166"/>
      <c r="U176" s="166"/>
      <c r="V176" s="166"/>
      <c r="W176" s="166"/>
      <c r="X176" s="287" t="str">
        <f>EUconst_StartRow&amp;I176</f>
        <v>Start_Подинсталация за централно отопление</v>
      </c>
      <c r="Y176" s="409" t="str">
        <f>IF($I176="","",INDEX(C_InstallationDescription!$V:$V,MATCH($X176,C_InstallationDescription!$P:$P,0)))</f>
        <v/>
      </c>
      <c r="Z176" s="409" t="str">
        <f>IF(OR($M176=EUConst_NotRelevant,$M176=""),"",IF(Y176=INDEX(EUconst_SubinstallationStart,1),1,IF(Y176=INDEX(EUconst_SubinstallationStart,2),2,MATCH(Y176,EUconst_Periods,0))))</f>
        <v/>
      </c>
      <c r="AA176" s="287" t="str">
        <f>EUconst_CessationRow&amp;I176</f>
        <v>Cessation_Подинсталация за централно отопление</v>
      </c>
      <c r="AB176" s="409" t="str">
        <f>IF($M176=EUConst_NotRelevant,"",INDEX(C_InstallationDescription!$W:$W,MATCH($AA176,C_InstallationDescription!$Q:$Q,0)))</f>
        <v/>
      </c>
      <c r="AC176" s="409" t="str">
        <f>IF(OR(I176="",AB176=""),"",IF(AB176=INDEX(EUconst_SubinstallationCessation,1),10,IF(AB176=INDEX(EUconst_SubinstallationCessation,2),1,MATCH(AB176,EUconst_Periods,0))))</f>
        <v/>
      </c>
      <c r="AD176" s="169"/>
      <c r="AE176" s="554" t="b">
        <f>AND(CNTR_ExistSubInstEntries,M176=EUConst_NotRelevant)</f>
        <v>0</v>
      </c>
      <c r="AF176" s="169"/>
    </row>
    <row r="177" spans="1:31" ht="12.75" customHeight="1" x14ac:dyDescent="0.2">
      <c r="C177" s="420"/>
      <c r="D177" s="644"/>
      <c r="E177" s="1216" t="str">
        <f>Translations!$B$263</f>
        <v>Името на подинсталацията на продуктовия еталон се показва автоматично въз основа на въведените данни в лист "C_InstallationDescription".</v>
      </c>
      <c r="F177" s="1217"/>
      <c r="G177" s="1217"/>
      <c r="H177" s="1217"/>
      <c r="I177" s="1217"/>
      <c r="J177" s="1217"/>
      <c r="K177" s="1217"/>
      <c r="L177" s="1217"/>
      <c r="M177" s="1217"/>
      <c r="N177" s="1218"/>
      <c r="P177" s="134"/>
      <c r="Q177" s="134"/>
      <c r="R177" s="134"/>
      <c r="S177" s="268"/>
    </row>
    <row r="178" spans="1:31" ht="5.0999999999999996" customHeight="1" x14ac:dyDescent="0.2">
      <c r="C178" s="161"/>
      <c r="N178" s="162"/>
      <c r="P178" s="276"/>
      <c r="Q178" s="134"/>
      <c r="R178" s="272"/>
      <c r="S178" s="268"/>
    </row>
    <row r="179" spans="1:31" ht="12.75" customHeight="1" x14ac:dyDescent="0.2">
      <c r="C179" s="161"/>
      <c r="D179" s="360" t="s">
        <v>114</v>
      </c>
      <c r="E179" s="18" t="str">
        <f>Translations!$B$264</f>
        <v>Специфични цели за емисиите</v>
      </c>
      <c r="F179" s="326"/>
      <c r="G179" s="326"/>
      <c r="H179" s="326"/>
      <c r="I179" s="326"/>
      <c r="J179" s="326"/>
      <c r="K179" s="326"/>
      <c r="L179" s="326"/>
      <c r="M179" s="326"/>
      <c r="N179" s="327"/>
      <c r="P179" s="275"/>
      <c r="Q179" s="275"/>
      <c r="R179" s="134"/>
      <c r="S179" s="268"/>
      <c r="Y179" s="559" t="str">
        <f>Translations!$B$265</f>
        <v>Периоди</v>
      </c>
      <c r="Z179" s="560">
        <v>1</v>
      </c>
      <c r="AA179" s="409">
        <v>2</v>
      </c>
      <c r="AB179" s="409">
        <v>3</v>
      </c>
      <c r="AC179" s="409">
        <v>4</v>
      </c>
      <c r="AD179" s="409">
        <v>5</v>
      </c>
      <c r="AE179" s="409">
        <v>6</v>
      </c>
    </row>
    <row r="180" spans="1:31" ht="25.5" customHeight="1" x14ac:dyDescent="0.2">
      <c r="C180" s="161"/>
      <c r="D180" s="18"/>
      <c r="E18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180" s="1242"/>
      <c r="G180" s="1242"/>
      <c r="H180" s="1242"/>
      <c r="I180" s="1242"/>
      <c r="J180" s="1242"/>
      <c r="K180" s="1242"/>
      <c r="L180" s="1242"/>
      <c r="M180" s="1242"/>
      <c r="N180" s="1243"/>
      <c r="P180" s="275"/>
      <c r="Q180" s="275"/>
      <c r="R180" s="134"/>
      <c r="S180" s="268"/>
    </row>
    <row r="181" spans="1:31" ht="12.75" customHeight="1" x14ac:dyDescent="0.2">
      <c r="C181" s="161"/>
      <c r="D181" s="18"/>
      <c r="E181" s="1244" t="str">
        <f>Translations!$B$267</f>
        <v>Базовата линия се изчислява автоматично въз основа на въведените исторически емисии в лист D_HistoricalEmissions.</v>
      </c>
      <c r="F181" s="1244"/>
      <c r="G181" s="1244"/>
      <c r="H181" s="1244"/>
      <c r="I181" s="1244"/>
      <c r="J181" s="1244"/>
      <c r="K181" s="1244"/>
      <c r="L181" s="1244"/>
      <c r="M181" s="1244"/>
      <c r="N181" s="1245"/>
    </row>
    <row r="182" spans="1:31" ht="5.0999999999999996" customHeight="1" x14ac:dyDescent="0.2">
      <c r="C182" s="161"/>
      <c r="D182" s="1005"/>
      <c r="E182" s="1005"/>
      <c r="F182" s="1005"/>
      <c r="G182" s="1005"/>
      <c r="H182" s="1005"/>
      <c r="I182" s="1005"/>
      <c r="J182" s="1005"/>
      <c r="K182" s="1005"/>
      <c r="L182" s="1005"/>
      <c r="M182" s="1005"/>
      <c r="N182" s="1219"/>
    </row>
    <row r="183" spans="1:31" ht="12.75" customHeight="1" x14ac:dyDescent="0.2">
      <c r="A183" s="19"/>
      <c r="B183" s="165"/>
      <c r="C183" s="161"/>
      <c r="D183" s="325"/>
      <c r="F183" s="324"/>
      <c r="G183" s="304" t="str">
        <f>Translations!$B$169</f>
        <v>Базова линия</v>
      </c>
      <c r="H183" s="422" t="str">
        <f xml:space="preserve"> EUconst_Unit</f>
        <v>Единица</v>
      </c>
      <c r="I183" s="424">
        <f t="shared" ref="I183" si="112">INDEX(EUconst_EndOfPeriods,Z179)</f>
        <v>2025</v>
      </c>
      <c r="J183" s="302">
        <f t="shared" ref="J183" si="113">INDEX(EUconst_EndOfPeriods,AA179)</f>
        <v>2030</v>
      </c>
      <c r="K183" s="302">
        <f t="shared" ref="K183" si="114">INDEX(EUconst_EndOfPeriods,AB179)</f>
        <v>2035</v>
      </c>
      <c r="L183" s="302">
        <f t="shared" ref="L183" si="115">INDEX(EUconst_EndOfPeriods,AC179)</f>
        <v>2040</v>
      </c>
      <c r="M183" s="302">
        <f t="shared" ref="M183" si="116">INDEX(EUconst_EndOfPeriods,AD179)</f>
        <v>2045</v>
      </c>
      <c r="N183" s="302">
        <f t="shared" ref="N183" si="117">INDEX(EUconst_EndOfPeriods,AE179)</f>
        <v>2050</v>
      </c>
      <c r="W183" s="166" t="s">
        <v>736</v>
      </c>
      <c r="Z183" s="205">
        <f t="shared" ref="Z183" si="118">I183</f>
        <v>2025</v>
      </c>
      <c r="AA183" s="205">
        <f t="shared" ref="AA183" si="119">J183</f>
        <v>2030</v>
      </c>
      <c r="AB183" s="205">
        <f t="shared" ref="AB183" si="120">K183</f>
        <v>2035</v>
      </c>
      <c r="AC183" s="205">
        <f t="shared" ref="AC183" si="121">L183</f>
        <v>2040</v>
      </c>
      <c r="AD183" s="205">
        <f t="shared" ref="AD183" si="122">M183</f>
        <v>2045</v>
      </c>
      <c r="AE183" s="205">
        <f t="shared" ref="AE183" si="123">N183</f>
        <v>2050</v>
      </c>
    </row>
    <row r="184" spans="1:31" ht="12.75" customHeight="1" x14ac:dyDescent="0.2">
      <c r="A184" s="19"/>
      <c r="B184" s="165"/>
      <c r="C184" s="161"/>
      <c r="D184" s="1237" t="s">
        <v>117</v>
      </c>
      <c r="E184" s="1238" t="str">
        <f>Translations!$B$264</f>
        <v>Специфични цели за емисиите</v>
      </c>
      <c r="F184" s="1239"/>
      <c r="G184" s="1272" t="str">
        <f>IF($M176=EUConst_NotRelevant,"",INDEX(D_HistoricalEmissions!$T:$T,MATCH(EUconst_HistorialEmissions&amp;$I176,D_HistoricalEmissions!$P:$P,0)))</f>
        <v/>
      </c>
      <c r="H184" s="1270" t="str">
        <f>IFERROR(INDEX(D_HistoricalEmissions!$H:$H,MATCH(EUconst_HistorialEmissions&amp;$I176,D_HistoricalEmissions!$P:$P,0)),"")</f>
        <v>t CO2e / TJ</v>
      </c>
      <c r="I184" s="430"/>
      <c r="J184" s="364"/>
      <c r="K184" s="364"/>
      <c r="L184" s="364"/>
      <c r="M184" s="364"/>
      <c r="N184" s="364"/>
      <c r="P184" s="312" t="str">
        <f>EUConst_Target&amp;I176</f>
        <v>Target_Подинсталация за централно отопление</v>
      </c>
      <c r="W184" s="175" t="str">
        <f>I176</f>
        <v>Подинсталация за централно отопление</v>
      </c>
      <c r="Y184" s="166" t="s">
        <v>838</v>
      </c>
      <c r="Z184" s="205" t="b">
        <f>AND(CNTR_ExistSubInstEntries,OR($W184="",INDEX($Z:$Z,MATCH(EUconst_StartRow&amp;$W184,$X:$X,0))&gt;COLUMNS($Z183:Z183),INDEX($AC:$AC,MATCH(EUconst_CessationRow&amp;$W184,$AA:$AA,0))&lt;=COLUMNS($Z183:Z183)))</f>
        <v>0</v>
      </c>
      <c r="AA184" s="205" t="b">
        <f>AND(CNTR_ExistSubInstEntries,OR($W184="",INDEX($Z:$Z,MATCH(EUconst_StartRow&amp;$W184,$X:$X,0))&gt;COLUMNS($Z183:AA183),INDEX($AC:$AC,MATCH(EUconst_CessationRow&amp;$W184,$AA:$AA,0))&lt;=COLUMNS($Z183:AA183)))</f>
        <v>0</v>
      </c>
      <c r="AB184" s="205" t="b">
        <f>AND(CNTR_ExistSubInstEntries,OR($W184="",INDEX($Z:$Z,MATCH(EUconst_StartRow&amp;$W184,$X:$X,0))&gt;COLUMNS($Z183:AB183),INDEX($AC:$AC,MATCH(EUconst_CessationRow&amp;$W184,$AA:$AA,0))&lt;=COLUMNS($Z183:AB183)))</f>
        <v>0</v>
      </c>
      <c r="AC184" s="205" t="b">
        <f>AND(CNTR_ExistSubInstEntries,OR($W184="",INDEX($Z:$Z,MATCH(EUconst_StartRow&amp;$W184,$X:$X,0))&gt;COLUMNS($Z183:AC183),INDEX($AC:$AC,MATCH(EUconst_CessationRow&amp;$W184,$AA:$AA,0))&lt;=COLUMNS($Z183:AC183)))</f>
        <v>0</v>
      </c>
      <c r="AD184" s="205" t="b">
        <f>AND(CNTR_ExistSubInstEntries,OR($W184="",INDEX($Z:$Z,MATCH(EUconst_StartRow&amp;$W184,$X:$X,0))&gt;COLUMNS($Z183:AD183),INDEX($AC:$AC,MATCH(EUconst_CessationRow&amp;$W184,$AA:$AA,0))&lt;=COLUMNS($Z183:AD183)))</f>
        <v>0</v>
      </c>
      <c r="AE184" s="205" t="b">
        <f>AND(CNTR_ExistSubInstEntries,OR($W184="",INDEX($Z:$Z,MATCH(EUconst_StartRow&amp;$W184,$X:$X,0))&gt;COLUMNS($Z183:AE183),INDEX($AC:$AC,MATCH(EUconst_CessationRow&amp;$W184,$AA:$AA,0))&lt;=COLUMNS($Z183:AE183)))</f>
        <v>0</v>
      </c>
    </row>
    <row r="185" spans="1:31" ht="9.9499999999999993" customHeight="1" x14ac:dyDescent="0.2">
      <c r="A185" s="19"/>
      <c r="B185" s="165"/>
      <c r="C185" s="161"/>
      <c r="D185" s="1237"/>
      <c r="E185" s="1240"/>
      <c r="F185" s="1241"/>
      <c r="G185" s="1273"/>
      <c r="H185" s="1271"/>
      <c r="I185" s="555" t="str">
        <f>IF(OR($G184="",$G184=0),"",REPT("|",SUM(I184)/$G184*28))</f>
        <v/>
      </c>
      <c r="J185" s="556" t="str">
        <f t="shared" ref="J185:N185" si="124">IF(OR($G184="",$G184=0),"",REPT("|",SUM(J184)/$G184*28))</f>
        <v/>
      </c>
      <c r="K185" s="556" t="str">
        <f t="shared" si="124"/>
        <v/>
      </c>
      <c r="L185" s="556" t="str">
        <f t="shared" si="124"/>
        <v/>
      </c>
      <c r="M185" s="556" t="str">
        <f t="shared" si="124"/>
        <v/>
      </c>
      <c r="N185" s="556" t="str">
        <f t="shared" si="124"/>
        <v/>
      </c>
      <c r="P185" s="284"/>
      <c r="Q185" s="134"/>
      <c r="R185" s="134"/>
      <c r="S185" s="362"/>
      <c r="W185" s="175" t="str">
        <f>W184</f>
        <v>Подинсталация за централно отопление</v>
      </c>
      <c r="Z185" s="457" t="b">
        <f>AND(CNTR_ExistSubInstEntries,OR($W185="",INDEX($Z:$Z,MATCH(EUconst_StartRow&amp;$W185,$X:$X,0))&gt;COLUMNS($Z184:Z184),INDEX($AC:$AC,MATCH(EUconst_CessationRow&amp;$W185,$AA:$AA,0))&lt;=COLUMNS($Z184:Z184)))</f>
        <v>0</v>
      </c>
      <c r="AA185" s="457" t="b">
        <f>AND(CNTR_ExistSubInstEntries,OR($W185="",INDEX($Z:$Z,MATCH(EUconst_StartRow&amp;$W185,$X:$X,0))&gt;COLUMNS($Z184:AA184),INDEX($AC:$AC,MATCH(EUconst_CessationRow&amp;$W185,$AA:$AA,0))&lt;=COLUMNS($Z184:AA184)))</f>
        <v>0</v>
      </c>
      <c r="AB185" s="457" t="b">
        <f>AND(CNTR_ExistSubInstEntries,OR($W185="",INDEX($Z:$Z,MATCH(EUconst_StartRow&amp;$W185,$X:$X,0))&gt;COLUMNS($Z184:AB184),INDEX($AC:$AC,MATCH(EUconst_CessationRow&amp;$W185,$AA:$AA,0))&lt;=COLUMNS($Z184:AB184)))</f>
        <v>0</v>
      </c>
      <c r="AC185" s="457" t="b">
        <f>AND(CNTR_ExistSubInstEntries,OR($W185="",INDEX($Z:$Z,MATCH(EUconst_StartRow&amp;$W185,$X:$X,0))&gt;COLUMNS($Z184:AC184),INDEX($AC:$AC,MATCH(EUconst_CessationRow&amp;$W185,$AA:$AA,0))&lt;=COLUMNS($Z184:AC184)))</f>
        <v>0</v>
      </c>
      <c r="AD185" s="457" t="b">
        <f>AND(CNTR_ExistSubInstEntries,OR($W185="",INDEX($Z:$Z,MATCH(EUconst_StartRow&amp;$W185,$X:$X,0))&gt;COLUMNS($Z184:AD184),INDEX($AC:$AC,MATCH(EUconst_CessationRow&amp;$W185,$AA:$AA,0))&lt;=COLUMNS($Z184:AD184)))</f>
        <v>0</v>
      </c>
      <c r="AE185" s="457" t="b">
        <f>AND(CNTR_ExistSubInstEntries,OR($W185="",INDEX($Z:$Z,MATCH(EUconst_StartRow&amp;$W185,$X:$X,0))&gt;COLUMNS($Z184:AE184),INDEX($AC:$AC,MATCH(EUconst_CessationRow&amp;$W185,$AA:$AA,0))&lt;=COLUMNS($Z184:AE184)))</f>
        <v>0</v>
      </c>
    </row>
    <row r="186" spans="1:31" ht="12.75" customHeight="1" x14ac:dyDescent="0.2">
      <c r="A186" s="19"/>
      <c r="B186" s="165"/>
      <c r="C186" s="161"/>
      <c r="D186" s="345" t="s">
        <v>118</v>
      </c>
      <c r="E186" s="1266" t="str">
        <f>Translations!$B$268</f>
        <v>Цели за абсолютни емисии</v>
      </c>
      <c r="F186" s="1267"/>
      <c r="G186" s="473" t="str">
        <f>IF($M176=EUConst_NotRelevant,"",INDEX(D_HistoricalEmissions!$T:$T,MATCH(EUconst_HistorialAbsEmissions&amp;$I176,D_HistoricalEmissions!$P:$P,0)))</f>
        <v/>
      </c>
      <c r="H186" s="423" t="str">
        <f>EUconst_tCO2e</f>
        <v>t CO2e</v>
      </c>
      <c r="I186" s="431"/>
      <c r="J186" s="305"/>
      <c r="K186" s="305"/>
      <c r="L186" s="305"/>
      <c r="M186" s="305"/>
      <c r="N186" s="305"/>
      <c r="P186" s="284"/>
      <c r="Q186" s="134"/>
      <c r="R186" s="134"/>
      <c r="S186" s="268"/>
      <c r="W186" s="175" t="str">
        <f t="shared" ref="W186" si="125">W185</f>
        <v>Подинсталация за централно отопление</v>
      </c>
      <c r="Z186" s="205" t="b">
        <f>AND(CNTR_ExistSubInstEntries,OR($W186="",INDEX($Z:$Z,MATCH(EUconst_StartRow&amp;$W186,$X:$X,0))&gt;COLUMNS($Z185:Z185),INDEX($AC:$AC,MATCH(EUconst_CessationRow&amp;$W186,$AA:$AA,0))&lt;=COLUMNS($Z185:Z185)))</f>
        <v>0</v>
      </c>
      <c r="AA186" s="205" t="b">
        <f>AND(CNTR_ExistSubInstEntries,OR($W186="",INDEX($Z:$Z,MATCH(EUconst_StartRow&amp;$W186,$X:$X,0))&gt;COLUMNS($Z185:AA185),INDEX($AC:$AC,MATCH(EUconst_CessationRow&amp;$W186,$AA:$AA,0))&lt;=COLUMNS($Z185:AA185)))</f>
        <v>0</v>
      </c>
      <c r="AB186" s="205" t="b">
        <f>AND(CNTR_ExistSubInstEntries,OR($W186="",INDEX($Z:$Z,MATCH(EUconst_StartRow&amp;$W186,$X:$X,0))&gt;COLUMNS($Z185:AB185),INDEX($AC:$AC,MATCH(EUconst_CessationRow&amp;$W186,$AA:$AA,0))&lt;=COLUMNS($Z185:AB185)))</f>
        <v>0</v>
      </c>
      <c r="AC186" s="205" t="b">
        <f>AND(CNTR_ExistSubInstEntries,OR($W186="",INDEX($Z:$Z,MATCH(EUconst_StartRow&amp;$W186,$X:$X,0))&gt;COLUMNS($Z185:AC185),INDEX($AC:$AC,MATCH(EUconst_CessationRow&amp;$W186,$AA:$AA,0))&lt;=COLUMNS($Z185:AC185)))</f>
        <v>0</v>
      </c>
      <c r="AD186" s="205" t="b">
        <f>AND(CNTR_ExistSubInstEntries,OR($W186="",INDEX($Z:$Z,MATCH(EUconst_StartRow&amp;$W186,$X:$X,0))&gt;COLUMNS($Z185:AD185),INDEX($AC:$AC,MATCH(EUconst_CessationRow&amp;$W186,$AA:$AA,0))&lt;=COLUMNS($Z185:AD185)))</f>
        <v>0</v>
      </c>
      <c r="AE186" s="205" t="b">
        <f>AND(CNTR_ExistSubInstEntries,OR($W186="",INDEX($Z:$Z,MATCH(EUconst_StartRow&amp;$W186,$X:$X,0))&gt;COLUMNS($Z185:AE185),INDEX($AC:$AC,MATCH(EUconst_CessationRow&amp;$W186,$AA:$AA,0))&lt;=COLUMNS($Z185:AE185)))</f>
        <v>0</v>
      </c>
    </row>
    <row r="187" spans="1:31" ht="5.0999999999999996" customHeight="1" x14ac:dyDescent="0.2">
      <c r="C187" s="161"/>
      <c r="D187" s="1005"/>
      <c r="E187" s="1005"/>
      <c r="F187" s="1005"/>
      <c r="G187" s="1005"/>
      <c r="H187" s="1005"/>
      <c r="I187" s="1005"/>
      <c r="J187" s="1005"/>
      <c r="K187" s="1005"/>
      <c r="L187" s="1005"/>
      <c r="M187" s="1005"/>
      <c r="N187" s="1219"/>
    </row>
    <row r="188" spans="1:31" ht="12.75" customHeight="1" x14ac:dyDescent="0.2">
      <c r="C188" s="161"/>
      <c r="D188" s="360" t="s">
        <v>687</v>
      </c>
      <c r="E188" s="18" t="str">
        <f>Translations!$B$269</f>
        <v>Относителни цели за емисиите</v>
      </c>
      <c r="H188" s="121"/>
      <c r="L188" s="557"/>
      <c r="N188" s="162"/>
      <c r="P188" s="276"/>
      <c r="Q188" s="134"/>
      <c r="R188" s="272"/>
      <c r="S188" s="268"/>
    </row>
    <row r="189" spans="1:31" ht="25.5" customHeight="1" x14ac:dyDescent="0.2">
      <c r="C189" s="161"/>
      <c r="D189" s="736"/>
      <c r="E18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189" s="1242"/>
      <c r="G189" s="1242"/>
      <c r="H189" s="1242"/>
      <c r="I189" s="1242"/>
      <c r="J189" s="1242"/>
      <c r="K189" s="1242"/>
      <c r="L189" s="1242"/>
      <c r="M189" s="1242"/>
      <c r="N189" s="1243"/>
    </row>
    <row r="190" spans="1:31" ht="25.5" customHeight="1" x14ac:dyDescent="0.2">
      <c r="C190" s="161"/>
      <c r="D190" s="736"/>
      <c r="E190" s="736"/>
      <c r="F190" s="736"/>
      <c r="G190" s="736"/>
      <c r="H190" s="746" t="str">
        <f>Translations!$B$271</f>
        <v>Референтна стойност</v>
      </c>
      <c r="I190" s="1246">
        <f t="shared" ref="I190" si="126">INDEX(EUconst_EndOfPeriods,Z179)</f>
        <v>2025</v>
      </c>
      <c r="J190" s="1268">
        <f t="shared" ref="J190" si="127">INDEX(EUconst_EndOfPeriods,AA179)</f>
        <v>2030</v>
      </c>
      <c r="K190" s="1268">
        <f t="shared" ref="K190" si="128">INDEX(EUconst_EndOfPeriods,AB179)</f>
        <v>2035</v>
      </c>
      <c r="L190" s="1268">
        <f t="shared" ref="L190" si="129">INDEX(EUconst_EndOfPeriods,AC179)</f>
        <v>2040</v>
      </c>
      <c r="M190" s="1268">
        <f t="shared" ref="M190" si="130">INDEX(EUconst_EndOfPeriods,AD179)</f>
        <v>2045</v>
      </c>
      <c r="N190" s="1268">
        <f t="shared" ref="N190" si="131">INDEX(EUconst_EndOfPeriods,AE179)</f>
        <v>2050</v>
      </c>
    </row>
    <row r="191" spans="1:31" ht="12.75" customHeight="1" x14ac:dyDescent="0.2">
      <c r="C191" s="161"/>
      <c r="D191" s="736"/>
      <c r="E191" s="736"/>
      <c r="F191" s="736"/>
      <c r="G191" s="736"/>
      <c r="H191" s="456" t="str">
        <f>H184</f>
        <v>t CO2e / TJ</v>
      </c>
      <c r="I191" s="1247"/>
      <c r="J191" s="1269"/>
      <c r="K191" s="1269"/>
      <c r="L191" s="1269"/>
      <c r="M191" s="1269"/>
      <c r="N191" s="1269"/>
    </row>
    <row r="192" spans="1:31" ht="12.75" customHeight="1" x14ac:dyDescent="0.2">
      <c r="A192" s="19"/>
      <c r="B192" s="165"/>
      <c r="C192" s="161"/>
      <c r="D192" s="345" t="s">
        <v>117</v>
      </c>
      <c r="E192" s="1275" t="str">
        <f>Translations!$B$272</f>
        <v>Относително към изходната стойност</v>
      </c>
      <c r="F192" s="1275"/>
      <c r="G192" s="1276"/>
      <c r="H192" s="474" t="str">
        <f>G184</f>
        <v/>
      </c>
      <c r="I192" s="475" t="str">
        <f t="shared" ref="I192:N192" si="132">IF($M176=EUConst_NotRelevant,"",IF($H192="",Euconst_NA,IF(IFERROR($AC176&lt;=Z179,FALSE),EUconst_Cessation,IF(ISBLANK(I184),"",IF($H192=0,Euconst_NA,(I184/$H192))))))</f>
        <v>N.A.</v>
      </c>
      <c r="J192" s="441" t="str">
        <f t="shared" si="132"/>
        <v>N.A.</v>
      </c>
      <c r="K192" s="441" t="str">
        <f t="shared" si="132"/>
        <v>N.A.</v>
      </c>
      <c r="L192" s="441" t="str">
        <f t="shared" si="132"/>
        <v>N.A.</v>
      </c>
      <c r="M192" s="441" t="str">
        <f t="shared" si="132"/>
        <v>N.A.</v>
      </c>
      <c r="N192" s="441" t="str">
        <f t="shared" si="132"/>
        <v>N.A.</v>
      </c>
      <c r="P192" s="312" t="str">
        <f>EUconst_SubRelToBaseline&amp;I176</f>
        <v>RelBL_Подинсталация за централно отопление</v>
      </c>
      <c r="Q192" s="134"/>
      <c r="R192" s="134"/>
      <c r="S192" s="268"/>
    </row>
    <row r="193" spans="1:19" ht="12.75" customHeight="1" x14ac:dyDescent="0.2">
      <c r="A193" s="19"/>
      <c r="B193" s="165"/>
      <c r="C193" s="161"/>
      <c r="D193" s="345" t="s">
        <v>118</v>
      </c>
      <c r="E193" s="1277" t="str">
        <f>Translations!$B$273</f>
        <v>Относително към съответната стойност на БМ</v>
      </c>
      <c r="F193" s="1277"/>
      <c r="G193" s="1278"/>
      <c r="H193" s="476">
        <f>IF($M176=EUConst_NotRelevant,"",INDEX(EUconst_FallBackListValues,MATCH(I176,EUconst_FallBackListNames,0)))</f>
        <v>47.3</v>
      </c>
      <c r="I193" s="429" t="str">
        <f>IF(OR($M176=EUConst_NotRelevant,INDEX(C_InstallationDescription!$U:$U,MATCH(EUconst_StartRow&amp;$I176,C_InstallationDescription!$P:$P,0))=FALSE),"",IF($H193="",Euconst_NA,IF(IFERROR($AC176&lt;=Z179,FALSE),EUconst_Cessation,IF(ISBLANK(I184),"",(I184/$H193)))))</f>
        <v/>
      </c>
      <c r="J193" s="381" t="str">
        <f>IF(OR($M176=EUConst_NotRelevant,INDEX(C_InstallationDescription!$U:$U,MATCH(EUconst_StartRow&amp;$I176,C_InstallationDescription!$P:$P,0))=FALSE),"",IF($H193="",Euconst_NA,IF(IFERROR($AC176&lt;=AA179,FALSE),EUconst_Cessation,IF(ISBLANK(J184),"",(J184/$H193)))))</f>
        <v/>
      </c>
      <c r="K193" s="381" t="str">
        <f>IF(OR($M176=EUConst_NotRelevant,INDEX(C_InstallationDescription!$U:$U,MATCH(EUconst_StartRow&amp;$I176,C_InstallationDescription!$P:$P,0))=FALSE),"",IF($H193="",Euconst_NA,IF(IFERROR($AC176&lt;=AB179,FALSE),EUconst_Cessation,IF(ISBLANK(K184),"",(K184/$H193)))))</f>
        <v/>
      </c>
      <c r="L193" s="381" t="str">
        <f>IF(OR($M176=EUConst_NotRelevant,INDEX(C_InstallationDescription!$U:$U,MATCH(EUconst_StartRow&amp;$I176,C_InstallationDescription!$P:$P,0))=FALSE),"",IF($H193="",Euconst_NA,IF(IFERROR($AC176&lt;=AC179,FALSE),EUconst_Cessation,IF(ISBLANK(L184),"",(L184/$H193)))))</f>
        <v/>
      </c>
      <c r="M193" s="381" t="str">
        <f>IF(OR($M176=EUConst_NotRelevant,INDEX(C_InstallationDescription!$U:$U,MATCH(EUconst_StartRow&amp;$I176,C_InstallationDescription!$P:$P,0))=FALSE),"",IF($H193="",Euconst_NA,IF(IFERROR($AC176&lt;=AD179,FALSE),EUconst_Cessation,IF(ISBLANK(M184),"",(M184/$H193)))))</f>
        <v/>
      </c>
      <c r="N193" s="381" t="str">
        <f>IF(OR($M176=EUConst_NotRelevant,INDEX(C_InstallationDescription!$U:$U,MATCH(EUconst_StartRow&amp;$I176,C_InstallationDescription!$P:$P,0))=FALSE),"",IF($H193="",Euconst_NA,IF(IFERROR($AC176&lt;=AE179,FALSE),EUconst_Cessation,IF(ISBLANK(N184),"",(N184/$H193)))))</f>
        <v/>
      </c>
      <c r="P193" s="312" t="str">
        <f>EUconst_SubRelToBM&amp;I176</f>
        <v>RelBM_Подинсталация за централно отопление</v>
      </c>
      <c r="Q193" s="134"/>
      <c r="R193" s="134"/>
      <c r="S193" s="268"/>
    </row>
    <row r="194" spans="1:19" ht="5.0999999999999996" customHeight="1" x14ac:dyDescent="0.2">
      <c r="A194" s="19"/>
      <c r="B194" s="165"/>
      <c r="C194" s="161"/>
      <c r="D194" s="20"/>
      <c r="E194" s="267"/>
      <c r="F194" s="267"/>
      <c r="G194" s="267"/>
      <c r="H194" s="303"/>
      <c r="I194" s="477"/>
      <c r="J194" s="477"/>
      <c r="K194" s="478"/>
      <c r="L194" s="477"/>
      <c r="M194" s="477"/>
      <c r="N194" s="479"/>
      <c r="P194" s="276"/>
      <c r="Q194" s="134"/>
      <c r="R194" s="134"/>
      <c r="S194" s="268"/>
    </row>
    <row r="195" spans="1:19" ht="12.75" customHeight="1" x14ac:dyDescent="0.2">
      <c r="C195" s="161"/>
      <c r="D195" s="360" t="s">
        <v>688</v>
      </c>
      <c r="E195" s="18" t="str">
        <f>Translations!$B$274</f>
        <v>Разпределение на намалението на специфичните емисии по мерки и инвестиции</v>
      </c>
      <c r="F195" s="285"/>
      <c r="G195" s="283"/>
      <c r="H195" s="472"/>
      <c r="N195" s="162"/>
      <c r="P195" s="134"/>
      <c r="Q195" s="134"/>
      <c r="R195" s="134"/>
      <c r="S195" s="268"/>
    </row>
    <row r="196" spans="1:19" ht="12.75" customHeight="1" x14ac:dyDescent="0.2">
      <c r="C196" s="161"/>
      <c r="D196" s="360"/>
      <c r="E196" s="1242" t="str">
        <f>Translations!$B$275</f>
        <v>Моля, изберете от падащия списък всяка мярка, която оказва въздействие върху целите, посочени по-горе за тази подинсталация.</v>
      </c>
      <c r="F196" s="1242"/>
      <c r="G196" s="1242"/>
      <c r="H196" s="1242"/>
      <c r="I196" s="1242"/>
      <c r="J196" s="1242"/>
      <c r="K196" s="1242"/>
      <c r="L196" s="1242"/>
      <c r="M196" s="1242"/>
      <c r="N196" s="1243"/>
      <c r="P196" s="134"/>
      <c r="Q196" s="134"/>
      <c r="R196" s="134"/>
      <c r="S196" s="268"/>
    </row>
    <row r="197" spans="1:19" ht="25.5" customHeight="1" x14ac:dyDescent="0.2">
      <c r="C197" s="161"/>
      <c r="D197" s="20"/>
      <c r="E19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197" s="1242"/>
      <c r="G197" s="1242"/>
      <c r="H197" s="1242"/>
      <c r="I197" s="1242"/>
      <c r="J197" s="1242"/>
      <c r="K197" s="1242"/>
      <c r="L197" s="1242"/>
      <c r="M197" s="1242"/>
      <c r="N197" s="1243"/>
      <c r="P197" s="351"/>
      <c r="Q197" s="134"/>
      <c r="R197" s="134"/>
      <c r="S197" s="268"/>
    </row>
    <row r="198" spans="1:19" ht="25.5" customHeight="1" x14ac:dyDescent="0.2">
      <c r="C198" s="161"/>
      <c r="D198" s="20"/>
      <c r="E19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198" s="1242"/>
      <c r="G198" s="1242"/>
      <c r="H198" s="1242"/>
      <c r="I198" s="1242"/>
      <c r="J198" s="1242"/>
      <c r="K198" s="1242"/>
      <c r="L198" s="1242"/>
      <c r="M198" s="1242"/>
      <c r="N198" s="1243"/>
      <c r="P198" s="351"/>
      <c r="Q198" s="134"/>
      <c r="R198" s="134"/>
      <c r="S198" s="268"/>
    </row>
    <row r="199" spans="1:19" ht="25.5" customHeight="1" x14ac:dyDescent="0.2">
      <c r="C199" s="161"/>
      <c r="D199" s="20"/>
      <c r="E19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199" s="1242"/>
      <c r="G199" s="1242"/>
      <c r="H199" s="1242"/>
      <c r="I199" s="1242"/>
      <c r="J199" s="1242"/>
      <c r="K199" s="1242"/>
      <c r="L199" s="1242"/>
      <c r="M199" s="1242"/>
      <c r="N199" s="1243"/>
      <c r="P199" s="134"/>
      <c r="Q199" s="134"/>
      <c r="R199" s="134"/>
      <c r="S199" s="268"/>
    </row>
    <row r="200" spans="1:19" ht="12.75" customHeight="1" x14ac:dyDescent="0.2">
      <c r="C200" s="161"/>
      <c r="D200" s="20"/>
      <c r="E200" s="1242" t="str">
        <f>Translations!$B$279</f>
        <v>Проверката за съгласуваност под v. ще доведе до съобщение за грешка в следните случаи:</v>
      </c>
      <c r="F200" s="1242"/>
      <c r="G200" s="1242"/>
      <c r="H200" s="1242"/>
      <c r="I200" s="1242"/>
      <c r="J200" s="1242"/>
      <c r="K200" s="1242"/>
      <c r="L200" s="1242"/>
      <c r="M200" s="1242"/>
      <c r="N200" s="1243"/>
      <c r="P200" s="134"/>
      <c r="Q200" s="134"/>
      <c r="R200" s="134"/>
      <c r="S200" s="268"/>
    </row>
    <row r="201" spans="1:19" ht="12.75" customHeight="1" x14ac:dyDescent="0.2">
      <c r="C201" s="161"/>
      <c r="D201" s="20"/>
      <c r="E201" s="514" t="s">
        <v>747</v>
      </c>
      <c r="F201" s="1242" t="str">
        <f>Translations!$B$280</f>
        <v>не се определят цели преди прекратяване или се определят цели след прекратяване;</v>
      </c>
      <c r="G201" s="1242"/>
      <c r="H201" s="1242"/>
      <c r="I201" s="1242"/>
      <c r="J201" s="1242"/>
      <c r="K201" s="1242"/>
      <c r="L201" s="1242"/>
      <c r="M201" s="1242"/>
      <c r="N201" s="1243"/>
      <c r="O201" s="739"/>
      <c r="P201" s="134"/>
      <c r="Q201" s="134"/>
      <c r="R201" s="134"/>
      <c r="S201" s="268"/>
    </row>
    <row r="202" spans="1:19" ht="12.75" customHeight="1" x14ac:dyDescent="0.2">
      <c r="C202" s="161"/>
      <c r="D202" s="20"/>
      <c r="E202" s="514" t="s">
        <v>747</v>
      </c>
      <c r="F20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202" s="1242"/>
      <c r="H202" s="1242"/>
      <c r="I202" s="1242"/>
      <c r="J202" s="1242"/>
      <c r="K202" s="1242"/>
      <c r="L202" s="1242"/>
      <c r="M202" s="1242"/>
      <c r="N202" s="1243"/>
      <c r="O202" s="739"/>
      <c r="P202" s="134"/>
      <c r="Q202" s="134"/>
      <c r="R202" s="134"/>
      <c r="S202" s="268"/>
    </row>
    <row r="203" spans="1:19" ht="12.75" customHeight="1" x14ac:dyDescent="0.2">
      <c r="C203" s="161"/>
      <c r="D203" s="20"/>
      <c r="E203" s="514" t="s">
        <v>747</v>
      </c>
      <c r="F203" s="1242" t="str">
        <f>Translations!$B$282</f>
        <v>въздействията не достигат 100%.</v>
      </c>
      <c r="G203" s="1242"/>
      <c r="H203" s="1242"/>
      <c r="I203" s="1242"/>
      <c r="J203" s="1242"/>
      <c r="K203" s="1242"/>
      <c r="L203" s="1242"/>
      <c r="M203" s="1242"/>
      <c r="N203" s="1243"/>
      <c r="O203" s="739"/>
      <c r="P203" s="134"/>
      <c r="Q203" s="134"/>
      <c r="R203" s="134"/>
      <c r="S203" s="268"/>
    </row>
    <row r="204" spans="1:19" ht="5.0999999999999996" customHeight="1" x14ac:dyDescent="0.2">
      <c r="C204" s="161"/>
      <c r="D204" s="1005"/>
      <c r="E204" s="1005"/>
      <c r="F204" s="1005"/>
      <c r="G204" s="1005"/>
      <c r="H204" s="1005"/>
      <c r="I204" s="1005"/>
      <c r="J204" s="1005"/>
      <c r="K204" s="1005"/>
      <c r="L204" s="1005"/>
      <c r="M204" s="1005"/>
      <c r="N204" s="1219"/>
    </row>
    <row r="205" spans="1:19" ht="25.5" customHeight="1" x14ac:dyDescent="0.2">
      <c r="C205" s="161"/>
      <c r="D205" s="736"/>
      <c r="E205" s="736"/>
      <c r="F205" s="736"/>
      <c r="G205" s="736"/>
      <c r="H205" s="746" t="str">
        <f>Translations!$B$271</f>
        <v>Референтна стойност</v>
      </c>
      <c r="I205" s="749">
        <f t="shared" ref="I205" si="133">INDEX(EUconst_EndOfPeriods,Z179)</f>
        <v>2025</v>
      </c>
      <c r="J205" s="750">
        <f t="shared" ref="J205" si="134">INDEX(EUconst_EndOfPeriods,AA179)</f>
        <v>2030</v>
      </c>
      <c r="K205" s="750">
        <f t="shared" ref="K205" si="135">INDEX(EUconst_EndOfPeriods,AB179)</f>
        <v>2035</v>
      </c>
      <c r="L205" s="750">
        <f t="shared" ref="L205" si="136">INDEX(EUconst_EndOfPeriods,AC179)</f>
        <v>2040</v>
      </c>
      <c r="M205" s="750">
        <f t="shared" ref="M205" si="137">INDEX(EUconst_EndOfPeriods,AD179)</f>
        <v>2045</v>
      </c>
      <c r="N205" s="750">
        <f t="shared" ref="N205" si="138">INDEX(EUconst_EndOfPeriods,AE179)</f>
        <v>2050</v>
      </c>
    </row>
    <row r="206" spans="1:19" ht="12.75" customHeight="1" x14ac:dyDescent="0.2">
      <c r="C206" s="161"/>
      <c r="G206" s="736"/>
      <c r="H206" s="540" t="str">
        <f>H191</f>
        <v>t CO2e / TJ</v>
      </c>
      <c r="I206" s="541" t="str">
        <f>H206</f>
        <v>t CO2e / TJ</v>
      </c>
      <c r="J206" s="539" t="str">
        <f t="shared" ref="J206" si="139">I206</f>
        <v>t CO2e / TJ</v>
      </c>
      <c r="K206" s="539" t="str">
        <f t="shared" ref="K206" si="140">J206</f>
        <v>t CO2e / TJ</v>
      </c>
      <c r="L206" s="539" t="str">
        <f t="shared" ref="L206" si="141">K206</f>
        <v>t CO2e / TJ</v>
      </c>
      <c r="M206" s="539" t="str">
        <f t="shared" ref="M206" si="142">L206</f>
        <v>t CO2e / TJ</v>
      </c>
      <c r="N206" s="539" t="str">
        <f t="shared" ref="N206" si="143">M206</f>
        <v>t CO2e / TJ</v>
      </c>
      <c r="S206" s="268"/>
    </row>
    <row r="207" spans="1:19" ht="12.75" customHeight="1" x14ac:dyDescent="0.2">
      <c r="C207" s="161"/>
      <c r="D207" s="345" t="s">
        <v>117</v>
      </c>
      <c r="E207" s="1274" t="str">
        <f>Translations!$B$283</f>
        <v>Специфично намаление (целево спрямо базово)</v>
      </c>
      <c r="F207" s="1274"/>
      <c r="G207" s="1274"/>
      <c r="H207" s="361" t="str">
        <f>H192</f>
        <v/>
      </c>
      <c r="I207" s="480" t="str">
        <f t="shared" ref="I207" si="144">IF(IFERROR($AC176&lt;=Z179,FALSE),EUconst_Cessation,IF(ISBLANK(I184),"",IF(OR($H207=0,$H207=""),Euconst_NA,(-($H207-I184)))))</f>
        <v/>
      </c>
      <c r="J207" s="481" t="str">
        <f t="shared" ref="J207" si="145">IF(IFERROR($AC176&lt;=AA179,FALSE),EUconst_Cessation,IF(ISBLANK(J184),"",IF(OR($H207=0,$H207=""),Euconst_NA,(-($H207-J184)))))</f>
        <v/>
      </c>
      <c r="K207" s="481" t="str">
        <f t="shared" ref="K207" si="146">IF(IFERROR($AC176&lt;=AB179,FALSE),EUconst_Cessation,IF(ISBLANK(K184),"",IF(OR($H207=0,$H207=""),Euconst_NA,(-($H207-K184)))))</f>
        <v/>
      </c>
      <c r="L207" s="481" t="str">
        <f t="shared" ref="L207" si="147">IF(IFERROR($AC176&lt;=AC179,FALSE),EUconst_Cessation,IF(ISBLANK(L184),"",IF(OR($H207=0,$H207=""),Euconst_NA,(-($H207-L184)))))</f>
        <v/>
      </c>
      <c r="M207" s="481" t="str">
        <f t="shared" ref="M207" si="148">IF(IFERROR($AC176&lt;=AD179,FALSE),EUconst_Cessation,IF(ISBLANK(M184),"",IF(OR($H207=0,$H207=""),Euconst_NA,(-($H207-M184)))))</f>
        <v/>
      </c>
      <c r="N207" s="481" t="str">
        <f t="shared" ref="N207" si="149">IF(IFERROR($AC176&lt;=AE179,FALSE),EUconst_Cessation,IF(ISBLANK(N184),"",IF(OR($H207=0,$H207=""),Euconst_NA,(-($H207-N184)))))</f>
        <v/>
      </c>
      <c r="P207" s="175" t="str">
        <f>EUconst_SubAbsoluteReduction&amp;I176</f>
        <v>AbsRed_Подинсталация за централно отопление</v>
      </c>
      <c r="S207" s="268"/>
    </row>
    <row r="208" spans="1:19" ht="5.0999999999999996" customHeight="1" x14ac:dyDescent="0.2">
      <c r="C208" s="161"/>
      <c r="D208" s="1005"/>
      <c r="E208" s="1005"/>
      <c r="F208" s="1005"/>
      <c r="G208" s="1005"/>
      <c r="H208" s="1005"/>
      <c r="I208" s="1005"/>
      <c r="J208" s="1005"/>
      <c r="K208" s="1005"/>
      <c r="L208" s="1005"/>
      <c r="M208" s="1005"/>
      <c r="N208" s="1219"/>
    </row>
    <row r="209" spans="1:31" ht="12.75" customHeight="1" x14ac:dyDescent="0.2">
      <c r="C209" s="161"/>
      <c r="D209" s="345" t="s">
        <v>118</v>
      </c>
      <c r="E209" s="1112" t="str">
        <f>Translations!$B$199</f>
        <v>Мярка</v>
      </c>
      <c r="F209" s="1114"/>
      <c r="G209" s="1112" t="str">
        <f>Translations!$B$229</f>
        <v>Инвестиции</v>
      </c>
      <c r="H209" s="1285"/>
      <c r="I209" s="424">
        <f t="shared" ref="I209" si="150">INDEX(EUconst_EndOfPeriods,Z179)</f>
        <v>2025</v>
      </c>
      <c r="J209" s="302">
        <f t="shared" ref="J209" si="151">INDEX(EUconst_EndOfPeriods,AA179)</f>
        <v>2030</v>
      </c>
      <c r="K209" s="302">
        <f t="shared" ref="K209" si="152">INDEX(EUconst_EndOfPeriods,AB179)</f>
        <v>2035</v>
      </c>
      <c r="L209" s="302">
        <f t="shared" ref="L209" si="153">INDEX(EUconst_EndOfPeriods,AC179)</f>
        <v>2040</v>
      </c>
      <c r="M209" s="302">
        <f t="shared" ref="M209" si="154">INDEX(EUconst_EndOfPeriods,AD179)</f>
        <v>2045</v>
      </c>
      <c r="N209" s="302">
        <f t="shared" ref="N209" si="155">INDEX(EUconst_EndOfPeriods,AE179)</f>
        <v>2050</v>
      </c>
      <c r="Q209" s="134"/>
      <c r="R209" s="272"/>
      <c r="S209" s="268"/>
    </row>
    <row r="210" spans="1:31" ht="12.75" customHeight="1" x14ac:dyDescent="0.2">
      <c r="C210" s="161"/>
      <c r="D210" s="363" t="s">
        <v>664</v>
      </c>
      <c r="E210" s="1279" t="str">
        <f>Translations!$B$284</f>
        <v>ME1: Оптимизация на процесите за различни периоди от 2027 г. нататък</v>
      </c>
      <c r="F210" s="1280"/>
      <c r="G210" s="1288" t="str">
        <f>Translations!$B$285</f>
        <v>IN1, IN3</v>
      </c>
      <c r="H210" s="1289"/>
      <c r="I210" s="447"/>
      <c r="J210" s="448">
        <v>1</v>
      </c>
      <c r="K210" s="448">
        <v>1</v>
      </c>
      <c r="L210" s="448">
        <v>0.3</v>
      </c>
      <c r="M210" s="448">
        <v>0.2</v>
      </c>
      <c r="N210" s="448"/>
      <c r="R210" s="273"/>
      <c r="S210" s="268"/>
    </row>
    <row r="211" spans="1:31" ht="12.75" customHeight="1" x14ac:dyDescent="0.2">
      <c r="C211" s="161"/>
      <c r="D211" s="363" t="s">
        <v>693</v>
      </c>
      <c r="E211" s="1281" t="str">
        <f>Translations!$B$286</f>
        <v>ME2: Нова пещ</v>
      </c>
      <c r="F211" s="1282"/>
      <c r="G211" s="1281" t="str">
        <f>Translations!$B$287</f>
        <v>IN2: Нова пещ</v>
      </c>
      <c r="H211" s="1290"/>
      <c r="I211" s="449"/>
      <c r="J211" s="450"/>
      <c r="K211" s="450"/>
      <c r="L211" s="450">
        <v>0.7</v>
      </c>
      <c r="M211" s="450">
        <v>0.8</v>
      </c>
      <c r="N211" s="450">
        <v>1</v>
      </c>
      <c r="S211" s="400" t="s">
        <v>561</v>
      </c>
      <c r="T211" s="166" t="str">
        <f>Translations!$B$288</f>
        <v>Начален период за мярката</v>
      </c>
      <c r="V211" s="166" t="s">
        <v>736</v>
      </c>
      <c r="X211" s="166" t="s">
        <v>738</v>
      </c>
      <c r="Y211" s="166" t="s">
        <v>737</v>
      </c>
      <c r="Z211" s="400">
        <v>2025</v>
      </c>
      <c r="AA211" s="400">
        <v>2030</v>
      </c>
      <c r="AB211" s="400">
        <v>2035</v>
      </c>
      <c r="AC211" s="400">
        <v>2040</v>
      </c>
      <c r="AD211" s="400">
        <v>2045</v>
      </c>
      <c r="AE211" s="400">
        <v>2050</v>
      </c>
    </row>
    <row r="212" spans="1:31" ht="12.75" customHeight="1" x14ac:dyDescent="0.2">
      <c r="A212" s="19"/>
      <c r="C212" s="161"/>
      <c r="D212" s="344">
        <v>1</v>
      </c>
      <c r="E212" s="1286"/>
      <c r="F212" s="1287"/>
      <c r="G212" s="1283"/>
      <c r="H212" s="1284"/>
      <c r="I212" s="425"/>
      <c r="J212" s="338"/>
      <c r="K212" s="338"/>
      <c r="L212" s="339"/>
      <c r="M212" s="338"/>
      <c r="N212" s="338"/>
      <c r="P212" s="288" t="str">
        <f>EUconst_SubMeasureImpact&amp;I176&amp;"_"&amp;D212</f>
        <v>SubMeasImp_Подинсталация за централно отопление_1</v>
      </c>
      <c r="S212" s="419" t="str">
        <f ca="1">IFERROR(INDEX(E_MeasuresInvestMilestones!$S$22:$S$31,MATCH($E212,CNTR_ListExistMeasures,0)),"")</f>
        <v/>
      </c>
      <c r="T212" s="419" t="str">
        <f ca="1">IF(S212="","",MATCH(INDEX(E_MeasuresInvestMilestones!$E$22:$E$31,MATCH($S212,E_MeasuresInvestMilestones!$Q$22:$Q$31,0)),EUconst_Periods,0))</f>
        <v/>
      </c>
      <c r="V212" s="175" t="str">
        <f>I176</f>
        <v>Подинсталация за централно отопление</v>
      </c>
      <c r="X212" s="175" t="b">
        <f>AND(I176&lt;&gt;"",$E212="")</f>
        <v>1</v>
      </c>
      <c r="Z212" s="175" t="b">
        <f>IF(OR(AND(CNTR_ExistSubInstEntries,$E212=""),INDEX($AC:$AC,MATCH(EUconst_CessationRow&amp;$V212,$AA:$AA,0))&lt;=COLUMNS($Z211:Z211),SUMIFS(I:I,$P:$P,EUconst_SubAbsoluteReduction&amp;$V212)=0),
TRUE,
AND(CNTR_ExistSubInstEntries,$T212&gt;COLUMNS($Z211:Z211)) )</f>
        <v>1</v>
      </c>
      <c r="AA212" s="175" t="b">
        <f>IF(OR(AND(CNTR_ExistSubInstEntries,$E212=""),INDEX($AC:$AC,MATCH(EUconst_CessationRow&amp;$V212,$AA:$AA,0))&lt;=COLUMNS($Z211:AA211),SUMIFS(J:J,$P:$P,EUconst_SubAbsoluteReduction&amp;$V212)=0),
TRUE,
AND(CNTR_ExistSubInstEntries,$T212&gt;COLUMNS($Z211:AA211)) )</f>
        <v>1</v>
      </c>
      <c r="AB212" s="175" t="b">
        <f>IF(OR(AND(CNTR_ExistSubInstEntries,$E212=""),INDEX($AC:$AC,MATCH(EUconst_CessationRow&amp;$V212,$AA:$AA,0))&lt;=COLUMNS($Z211:AB211),SUMIFS(K:K,$P:$P,EUconst_SubAbsoluteReduction&amp;$V212)=0),
TRUE,
AND(CNTR_ExistSubInstEntries,$T212&gt;COLUMNS($Z211:AB211)) )</f>
        <v>1</v>
      </c>
      <c r="AC212" s="175" t="b">
        <f>IF(OR(AND(CNTR_ExistSubInstEntries,$E212=""),INDEX($AC:$AC,MATCH(EUconst_CessationRow&amp;$V212,$AA:$AA,0))&lt;=COLUMNS($Z211:AC211),SUMIFS(L:L,$P:$P,EUconst_SubAbsoluteReduction&amp;$V212)=0),
TRUE,
AND(CNTR_ExistSubInstEntries,$T212&gt;COLUMNS($Z211:AC211)) )</f>
        <v>1</v>
      </c>
      <c r="AD212" s="175" t="b">
        <f>IF(OR(AND(CNTR_ExistSubInstEntries,$E212=""),INDEX($AC:$AC,MATCH(EUconst_CessationRow&amp;$V212,$AA:$AA,0))&lt;=COLUMNS($Z211:AD211),SUMIFS(M:M,$P:$P,EUconst_SubAbsoluteReduction&amp;$V212)=0),
TRUE,
AND(CNTR_ExistSubInstEntries,$T212&gt;COLUMNS($Z211:AD211)) )</f>
        <v>1</v>
      </c>
      <c r="AE212" s="175" t="b">
        <f>IF(OR(AND(CNTR_ExistSubInstEntries,$E212=""),INDEX($AC:$AC,MATCH(EUconst_CessationRow&amp;$V212,$AA:$AA,0))&lt;=COLUMNS($Z211:AE211),SUMIFS(N:N,$P:$P,EUconst_SubAbsoluteReduction&amp;$V212)=0),
TRUE,
AND(CNTR_ExistSubInstEntries,$T212&gt;COLUMNS($Z211:AE211)) )</f>
        <v>1</v>
      </c>
    </row>
    <row r="213" spans="1:31" ht="12.75" customHeight="1" x14ac:dyDescent="0.2">
      <c r="A213" s="19"/>
      <c r="C213" s="161"/>
      <c r="D213" s="344">
        <v>2</v>
      </c>
      <c r="E213" s="1223"/>
      <c r="F213" s="1224"/>
      <c r="G213" s="1223"/>
      <c r="H213" s="1233"/>
      <c r="I213" s="426"/>
      <c r="J213" s="306"/>
      <c r="K213" s="306"/>
      <c r="L213" s="314"/>
      <c r="M213" s="306"/>
      <c r="N213" s="306"/>
      <c r="P213" s="288" t="str">
        <f>EUconst_SubMeasureImpact&amp;I176&amp;"_"&amp;D213</f>
        <v>SubMeasImp_Подинсталация за централно отопление_2</v>
      </c>
      <c r="S213" s="419" t="str">
        <f ca="1">IFERROR(INDEX(E_MeasuresInvestMilestones!$S$22:$S$31,MATCH($E213,CNTR_ListExistMeasures,0)),"")</f>
        <v/>
      </c>
      <c r="T213" s="419" t="str">
        <f ca="1">IF(S213="","",MATCH(INDEX(E_MeasuresInvestMilestones!$E$22:$E$31,MATCH($S213,E_MeasuresInvestMilestones!$Q$22:$Q$31,0)),EUconst_Periods,0))</f>
        <v/>
      </c>
      <c r="V213" s="175" t="str">
        <f>V212</f>
        <v>Подинсталация за централно отопление</v>
      </c>
      <c r="X213" s="175" t="b">
        <f>AND(I176&lt;&gt;"",$E213="")</f>
        <v>1</v>
      </c>
      <c r="Z213" s="175" t="b">
        <f>IF(OR(AND(CNTR_ExistSubInstEntries,$E213=""),INDEX($AC:$AC,MATCH(EUconst_CessationRow&amp;$V213,$AA:$AA,0))&lt;=COLUMNS($Z212:Z212),SUMIFS(I:I,$P:$P,EUconst_SubAbsoluteReduction&amp;$V213)=0),
TRUE,
AND(CNTR_ExistSubInstEntries,$T213&gt;COLUMNS($Z212:Z212)) )</f>
        <v>1</v>
      </c>
      <c r="AA213" s="175" t="b">
        <f>IF(OR(AND(CNTR_ExistSubInstEntries,$E213=""),INDEX($AC:$AC,MATCH(EUconst_CessationRow&amp;$V213,$AA:$AA,0))&lt;=COLUMNS($Z212:AA212),SUMIFS(J:J,$P:$P,EUconst_SubAbsoluteReduction&amp;$V213)=0),
TRUE,
AND(CNTR_ExistSubInstEntries,$T213&gt;COLUMNS($Z212:AA212)) )</f>
        <v>1</v>
      </c>
      <c r="AB213" s="175" t="b">
        <f>IF(OR(AND(CNTR_ExistSubInstEntries,$E213=""),INDEX($AC:$AC,MATCH(EUconst_CessationRow&amp;$V213,$AA:$AA,0))&lt;=COLUMNS($Z212:AB212),SUMIFS(K:K,$P:$P,EUconst_SubAbsoluteReduction&amp;$V213)=0),
TRUE,
AND(CNTR_ExistSubInstEntries,$T213&gt;COLUMNS($Z212:AB212)) )</f>
        <v>1</v>
      </c>
      <c r="AC213" s="175" t="b">
        <f>IF(OR(AND(CNTR_ExistSubInstEntries,$E213=""),INDEX($AC:$AC,MATCH(EUconst_CessationRow&amp;$V213,$AA:$AA,0))&lt;=COLUMNS($Z212:AC212),SUMIFS(L:L,$P:$P,EUconst_SubAbsoluteReduction&amp;$V213)=0),
TRUE,
AND(CNTR_ExistSubInstEntries,$T213&gt;COLUMNS($Z212:AC212)) )</f>
        <v>1</v>
      </c>
      <c r="AD213" s="175" t="b">
        <f>IF(OR(AND(CNTR_ExistSubInstEntries,$E213=""),INDEX($AC:$AC,MATCH(EUconst_CessationRow&amp;$V213,$AA:$AA,0))&lt;=COLUMNS($Z212:AD212),SUMIFS(M:M,$P:$P,EUconst_SubAbsoluteReduction&amp;$V213)=0),
TRUE,
AND(CNTR_ExistSubInstEntries,$T213&gt;COLUMNS($Z212:AD212)) )</f>
        <v>1</v>
      </c>
      <c r="AE213" s="175" t="b">
        <f>IF(OR(AND(CNTR_ExistSubInstEntries,$E213=""),INDEX($AC:$AC,MATCH(EUconst_CessationRow&amp;$V213,$AA:$AA,0))&lt;=COLUMNS($Z212:AE212),SUMIFS(N:N,$P:$P,EUconst_SubAbsoluteReduction&amp;$V213)=0),
TRUE,
AND(CNTR_ExistSubInstEntries,$T213&gt;COLUMNS($Z212:AE212)) )</f>
        <v>1</v>
      </c>
    </row>
    <row r="214" spans="1:31" ht="12.75" customHeight="1" x14ac:dyDescent="0.2">
      <c r="A214" s="19"/>
      <c r="C214" s="161"/>
      <c r="D214" s="344">
        <v>3</v>
      </c>
      <c r="E214" s="1223"/>
      <c r="F214" s="1224"/>
      <c r="G214" s="1223"/>
      <c r="H214" s="1233"/>
      <c r="I214" s="426"/>
      <c r="J214" s="306"/>
      <c r="K214" s="306"/>
      <c r="L214" s="314"/>
      <c r="M214" s="306"/>
      <c r="N214" s="306"/>
      <c r="P214" s="288" t="str">
        <f>EUconst_SubMeasureImpact&amp;I176&amp;"_"&amp;D214</f>
        <v>SubMeasImp_Подинсталация за централно отопление_3</v>
      </c>
      <c r="S214" s="419" t="str">
        <f ca="1">IFERROR(INDEX(E_MeasuresInvestMilestones!$S$22:$S$31,MATCH($E214,CNTR_ListExistMeasures,0)),"")</f>
        <v/>
      </c>
      <c r="T214" s="419" t="str">
        <f ca="1">IF(S214="","",MATCH(INDEX(E_MeasuresInvestMilestones!$E$22:$E$31,MATCH($S214,E_MeasuresInvestMilestones!$Q$22:$Q$31,0)),EUconst_Periods,0))</f>
        <v/>
      </c>
      <c r="V214" s="175" t="str">
        <f t="shared" ref="V214:V221" si="156">V213</f>
        <v>Подинсталация за централно отопление</v>
      </c>
      <c r="X214" s="175" t="b">
        <f>AND(I176&lt;&gt;"",$E214="")</f>
        <v>1</v>
      </c>
      <c r="Z214" s="175" t="b">
        <f>IF(OR(AND(CNTR_ExistSubInstEntries,$E214=""),INDEX($AC:$AC,MATCH(EUconst_CessationRow&amp;$V214,$AA:$AA,0))&lt;=COLUMNS($Z213:Z213),SUMIFS(I:I,$P:$P,EUconst_SubAbsoluteReduction&amp;$V214)=0),
TRUE,
AND(CNTR_ExistSubInstEntries,$T214&gt;COLUMNS($Z213:Z213)) )</f>
        <v>1</v>
      </c>
      <c r="AA214" s="175" t="b">
        <f>IF(OR(AND(CNTR_ExistSubInstEntries,$E214=""),INDEX($AC:$AC,MATCH(EUconst_CessationRow&amp;$V214,$AA:$AA,0))&lt;=COLUMNS($Z213:AA213),SUMIFS(J:J,$P:$P,EUconst_SubAbsoluteReduction&amp;$V214)=0),
TRUE,
AND(CNTR_ExistSubInstEntries,$T214&gt;COLUMNS($Z213:AA213)) )</f>
        <v>1</v>
      </c>
      <c r="AB214" s="175" t="b">
        <f>IF(OR(AND(CNTR_ExistSubInstEntries,$E214=""),INDEX($AC:$AC,MATCH(EUconst_CessationRow&amp;$V214,$AA:$AA,0))&lt;=COLUMNS($Z213:AB213),SUMIFS(K:K,$P:$P,EUconst_SubAbsoluteReduction&amp;$V214)=0),
TRUE,
AND(CNTR_ExistSubInstEntries,$T214&gt;COLUMNS($Z213:AB213)) )</f>
        <v>1</v>
      </c>
      <c r="AC214" s="175" t="b">
        <f>IF(OR(AND(CNTR_ExistSubInstEntries,$E214=""),INDEX($AC:$AC,MATCH(EUconst_CessationRow&amp;$V214,$AA:$AA,0))&lt;=COLUMNS($Z213:AC213),SUMIFS(L:L,$P:$P,EUconst_SubAbsoluteReduction&amp;$V214)=0),
TRUE,
AND(CNTR_ExistSubInstEntries,$T214&gt;COLUMNS($Z213:AC213)) )</f>
        <v>1</v>
      </c>
      <c r="AD214" s="175" t="b">
        <f>IF(OR(AND(CNTR_ExistSubInstEntries,$E214=""),INDEX($AC:$AC,MATCH(EUconst_CessationRow&amp;$V214,$AA:$AA,0))&lt;=COLUMNS($Z213:AD213),SUMIFS(M:M,$P:$P,EUconst_SubAbsoluteReduction&amp;$V214)=0),
TRUE,
AND(CNTR_ExistSubInstEntries,$T214&gt;COLUMNS($Z213:AD213)) )</f>
        <v>1</v>
      </c>
      <c r="AE214" s="175" t="b">
        <f>IF(OR(AND(CNTR_ExistSubInstEntries,$E214=""),INDEX($AC:$AC,MATCH(EUconst_CessationRow&amp;$V214,$AA:$AA,0))&lt;=COLUMNS($Z213:AE213),SUMIFS(N:N,$P:$P,EUconst_SubAbsoluteReduction&amp;$V214)=0),
TRUE,
AND(CNTR_ExistSubInstEntries,$T214&gt;COLUMNS($Z213:AE213)) )</f>
        <v>1</v>
      </c>
    </row>
    <row r="215" spans="1:31" ht="12.75" customHeight="1" x14ac:dyDescent="0.2">
      <c r="A215" s="19"/>
      <c r="C215" s="161"/>
      <c r="D215" s="344">
        <v>4</v>
      </c>
      <c r="E215" s="1223"/>
      <c r="F215" s="1224"/>
      <c r="G215" s="1223"/>
      <c r="H215" s="1233"/>
      <c r="I215" s="426"/>
      <c r="J215" s="306"/>
      <c r="K215" s="306"/>
      <c r="L215" s="314"/>
      <c r="M215" s="306"/>
      <c r="N215" s="306"/>
      <c r="P215" s="288" t="str">
        <f>EUconst_SubMeasureImpact&amp;I176&amp;"_"&amp;D215</f>
        <v>SubMeasImp_Подинсталация за централно отопление_4</v>
      </c>
      <c r="S215" s="419" t="str">
        <f ca="1">IFERROR(INDEX(E_MeasuresInvestMilestones!$S$22:$S$31,MATCH($E215,CNTR_ListExistMeasures,0)),"")</f>
        <v/>
      </c>
      <c r="T215" s="419" t="str">
        <f ca="1">IF(S215="","",MATCH(INDEX(E_MeasuresInvestMilestones!$E$22:$E$31,MATCH($S215,E_MeasuresInvestMilestones!$Q$22:$Q$31,0)),EUconst_Periods,0))</f>
        <v/>
      </c>
      <c r="V215" s="175" t="str">
        <f t="shared" si="156"/>
        <v>Подинсталация за централно отопление</v>
      </c>
      <c r="X215" s="175" t="b">
        <f>AND(I176&lt;&gt;"",$E215="")</f>
        <v>1</v>
      </c>
      <c r="Z215" s="175" t="b">
        <f>IF(OR(AND(CNTR_ExistSubInstEntries,$E215=""),INDEX($AC:$AC,MATCH(EUconst_CessationRow&amp;$V215,$AA:$AA,0))&lt;=COLUMNS($Z214:Z214),SUMIFS(I:I,$P:$P,EUconst_SubAbsoluteReduction&amp;$V215)=0),
TRUE,
AND(CNTR_ExistSubInstEntries,$T215&gt;COLUMNS($Z214:Z214)) )</f>
        <v>1</v>
      </c>
      <c r="AA215" s="175" t="b">
        <f>IF(OR(AND(CNTR_ExistSubInstEntries,$E215=""),INDEX($AC:$AC,MATCH(EUconst_CessationRow&amp;$V215,$AA:$AA,0))&lt;=COLUMNS($Z214:AA214),SUMIFS(J:J,$P:$P,EUconst_SubAbsoluteReduction&amp;$V215)=0),
TRUE,
AND(CNTR_ExistSubInstEntries,$T215&gt;COLUMNS($Z214:AA214)) )</f>
        <v>1</v>
      </c>
      <c r="AB215" s="175" t="b">
        <f>IF(OR(AND(CNTR_ExistSubInstEntries,$E215=""),INDEX($AC:$AC,MATCH(EUconst_CessationRow&amp;$V215,$AA:$AA,0))&lt;=COLUMNS($Z214:AB214),SUMIFS(K:K,$P:$P,EUconst_SubAbsoluteReduction&amp;$V215)=0),
TRUE,
AND(CNTR_ExistSubInstEntries,$T215&gt;COLUMNS($Z214:AB214)) )</f>
        <v>1</v>
      </c>
      <c r="AC215" s="175" t="b">
        <f>IF(OR(AND(CNTR_ExistSubInstEntries,$E215=""),INDEX($AC:$AC,MATCH(EUconst_CessationRow&amp;$V215,$AA:$AA,0))&lt;=COLUMNS($Z214:AC214),SUMIFS(L:L,$P:$P,EUconst_SubAbsoluteReduction&amp;$V215)=0),
TRUE,
AND(CNTR_ExistSubInstEntries,$T215&gt;COLUMNS($Z214:AC214)) )</f>
        <v>1</v>
      </c>
      <c r="AD215" s="175" t="b">
        <f>IF(OR(AND(CNTR_ExistSubInstEntries,$E215=""),INDEX($AC:$AC,MATCH(EUconst_CessationRow&amp;$V215,$AA:$AA,0))&lt;=COLUMNS($Z214:AD214),SUMIFS(M:M,$P:$P,EUconst_SubAbsoluteReduction&amp;$V215)=0),
TRUE,
AND(CNTR_ExistSubInstEntries,$T215&gt;COLUMNS($Z214:AD214)) )</f>
        <v>1</v>
      </c>
      <c r="AE215" s="175" t="b">
        <f>IF(OR(AND(CNTR_ExistSubInstEntries,$E215=""),INDEX($AC:$AC,MATCH(EUconst_CessationRow&amp;$V215,$AA:$AA,0))&lt;=COLUMNS($Z214:AE214),SUMIFS(N:N,$P:$P,EUconst_SubAbsoluteReduction&amp;$V215)=0),
TRUE,
AND(CNTR_ExistSubInstEntries,$T215&gt;COLUMNS($Z214:AE214)) )</f>
        <v>1</v>
      </c>
    </row>
    <row r="216" spans="1:31" ht="12.75" customHeight="1" x14ac:dyDescent="0.2">
      <c r="A216" s="19"/>
      <c r="C216" s="161"/>
      <c r="D216" s="344">
        <v>5</v>
      </c>
      <c r="E216" s="1223"/>
      <c r="F216" s="1224"/>
      <c r="G216" s="1223"/>
      <c r="H216" s="1233"/>
      <c r="I216" s="426"/>
      <c r="J216" s="306"/>
      <c r="K216" s="306"/>
      <c r="L216" s="314"/>
      <c r="M216" s="306"/>
      <c r="N216" s="306"/>
      <c r="P216" s="288" t="str">
        <f>EUconst_SubMeasureImpact&amp;I176&amp;"_"&amp;D216</f>
        <v>SubMeasImp_Подинсталация за централно отопление_5</v>
      </c>
      <c r="S216" s="419" t="str">
        <f ca="1">IFERROR(INDEX(E_MeasuresInvestMilestones!$S$22:$S$31,MATCH($E216,CNTR_ListExistMeasures,0)),"")</f>
        <v/>
      </c>
      <c r="T216" s="419" t="str">
        <f ca="1">IF(S216="","",MATCH(INDEX(E_MeasuresInvestMilestones!$E$22:$E$31,MATCH($S216,E_MeasuresInvestMilestones!$Q$22:$Q$31,0)),EUconst_Periods,0))</f>
        <v/>
      </c>
      <c r="V216" s="175" t="str">
        <f t="shared" si="156"/>
        <v>Подинсталация за централно отопление</v>
      </c>
      <c r="X216" s="175" t="b">
        <f>AND(I176&lt;&gt;"",$E216="")</f>
        <v>1</v>
      </c>
      <c r="Z216" s="175" t="b">
        <f>IF(OR(AND(CNTR_ExistSubInstEntries,$E216=""),INDEX($AC:$AC,MATCH(EUconst_CessationRow&amp;$V216,$AA:$AA,0))&lt;=COLUMNS($Z215:Z215),SUMIFS(I:I,$P:$P,EUconst_SubAbsoluteReduction&amp;$V216)=0),
TRUE,
AND(CNTR_ExistSubInstEntries,$T216&gt;COLUMNS($Z215:Z215)) )</f>
        <v>1</v>
      </c>
      <c r="AA216" s="175" t="b">
        <f>IF(OR(AND(CNTR_ExistSubInstEntries,$E216=""),INDEX($AC:$AC,MATCH(EUconst_CessationRow&amp;$V216,$AA:$AA,0))&lt;=COLUMNS($Z215:AA215),SUMIFS(J:J,$P:$P,EUconst_SubAbsoluteReduction&amp;$V216)=0),
TRUE,
AND(CNTR_ExistSubInstEntries,$T216&gt;COLUMNS($Z215:AA215)) )</f>
        <v>1</v>
      </c>
      <c r="AB216" s="175" t="b">
        <f>IF(OR(AND(CNTR_ExistSubInstEntries,$E216=""),INDEX($AC:$AC,MATCH(EUconst_CessationRow&amp;$V216,$AA:$AA,0))&lt;=COLUMNS($Z215:AB215),SUMIFS(K:K,$P:$P,EUconst_SubAbsoluteReduction&amp;$V216)=0),
TRUE,
AND(CNTR_ExistSubInstEntries,$T216&gt;COLUMNS($Z215:AB215)) )</f>
        <v>1</v>
      </c>
      <c r="AC216" s="175" t="b">
        <f>IF(OR(AND(CNTR_ExistSubInstEntries,$E216=""),INDEX($AC:$AC,MATCH(EUconst_CessationRow&amp;$V216,$AA:$AA,0))&lt;=COLUMNS($Z215:AC215),SUMIFS(L:L,$P:$P,EUconst_SubAbsoluteReduction&amp;$V216)=0),
TRUE,
AND(CNTR_ExistSubInstEntries,$T216&gt;COLUMNS($Z215:AC215)) )</f>
        <v>1</v>
      </c>
      <c r="AD216" s="175" t="b">
        <f>IF(OR(AND(CNTR_ExistSubInstEntries,$E216=""),INDEX($AC:$AC,MATCH(EUconst_CessationRow&amp;$V216,$AA:$AA,0))&lt;=COLUMNS($Z215:AD215),SUMIFS(M:M,$P:$P,EUconst_SubAbsoluteReduction&amp;$V216)=0),
TRUE,
AND(CNTR_ExistSubInstEntries,$T216&gt;COLUMNS($Z215:AD215)) )</f>
        <v>1</v>
      </c>
      <c r="AE216" s="175" t="b">
        <f>IF(OR(AND(CNTR_ExistSubInstEntries,$E216=""),INDEX($AC:$AC,MATCH(EUconst_CessationRow&amp;$V216,$AA:$AA,0))&lt;=COLUMNS($Z215:AE215),SUMIFS(N:N,$P:$P,EUconst_SubAbsoluteReduction&amp;$V216)=0),
TRUE,
AND(CNTR_ExistSubInstEntries,$T216&gt;COLUMNS($Z215:AE215)) )</f>
        <v>1</v>
      </c>
    </row>
    <row r="217" spans="1:31" ht="12.75" customHeight="1" x14ac:dyDescent="0.2">
      <c r="A217" s="19"/>
      <c r="C217" s="161"/>
      <c r="D217" s="344">
        <v>6</v>
      </c>
      <c r="E217" s="1223"/>
      <c r="F217" s="1224"/>
      <c r="G217" s="1223"/>
      <c r="H217" s="1233"/>
      <c r="I217" s="426"/>
      <c r="J217" s="306"/>
      <c r="K217" s="306"/>
      <c r="L217" s="314"/>
      <c r="M217" s="306"/>
      <c r="N217" s="306"/>
      <c r="P217" s="288" t="str">
        <f>EUconst_SubMeasureImpact&amp;I176&amp;"_"&amp;D217</f>
        <v>SubMeasImp_Подинсталация за централно отопление_6</v>
      </c>
      <c r="S217" s="419" t="str">
        <f ca="1">IFERROR(INDEX(E_MeasuresInvestMilestones!$S$22:$S$31,MATCH($E217,CNTR_ListExistMeasures,0)),"")</f>
        <v/>
      </c>
      <c r="T217" s="419" t="str">
        <f ca="1">IF(S217="","",MATCH(INDEX(E_MeasuresInvestMilestones!$E$22:$E$31,MATCH($S217,E_MeasuresInvestMilestones!$Q$22:$Q$31,0)),EUconst_Periods,0))</f>
        <v/>
      </c>
      <c r="V217" s="175" t="str">
        <f t="shared" si="156"/>
        <v>Подинсталация за централно отопление</v>
      </c>
      <c r="X217" s="175" t="b">
        <f>AND(I176&lt;&gt;"",$E217="")</f>
        <v>1</v>
      </c>
      <c r="Z217" s="175" t="b">
        <f>IF(OR(AND(CNTR_ExistSubInstEntries,$E217=""),INDEX($AC:$AC,MATCH(EUconst_CessationRow&amp;$V217,$AA:$AA,0))&lt;=COLUMNS($Z216:Z216),SUMIFS(I:I,$P:$P,EUconst_SubAbsoluteReduction&amp;$V217)=0),
TRUE,
AND(CNTR_ExistSubInstEntries,$T217&gt;COLUMNS($Z216:Z216)) )</f>
        <v>1</v>
      </c>
      <c r="AA217" s="175" t="b">
        <f>IF(OR(AND(CNTR_ExistSubInstEntries,$E217=""),INDEX($AC:$AC,MATCH(EUconst_CessationRow&amp;$V217,$AA:$AA,0))&lt;=COLUMNS($Z216:AA216),SUMIFS(J:J,$P:$P,EUconst_SubAbsoluteReduction&amp;$V217)=0),
TRUE,
AND(CNTR_ExistSubInstEntries,$T217&gt;COLUMNS($Z216:AA216)) )</f>
        <v>1</v>
      </c>
      <c r="AB217" s="175" t="b">
        <f>IF(OR(AND(CNTR_ExistSubInstEntries,$E217=""),INDEX($AC:$AC,MATCH(EUconst_CessationRow&amp;$V217,$AA:$AA,0))&lt;=COLUMNS($Z216:AB216),SUMIFS(K:K,$P:$P,EUconst_SubAbsoluteReduction&amp;$V217)=0),
TRUE,
AND(CNTR_ExistSubInstEntries,$T217&gt;COLUMNS($Z216:AB216)) )</f>
        <v>1</v>
      </c>
      <c r="AC217" s="175" t="b">
        <f>IF(OR(AND(CNTR_ExistSubInstEntries,$E217=""),INDEX($AC:$AC,MATCH(EUconst_CessationRow&amp;$V217,$AA:$AA,0))&lt;=COLUMNS($Z216:AC216),SUMIFS(L:L,$P:$P,EUconst_SubAbsoluteReduction&amp;$V217)=0),
TRUE,
AND(CNTR_ExistSubInstEntries,$T217&gt;COLUMNS($Z216:AC216)) )</f>
        <v>1</v>
      </c>
      <c r="AD217" s="175" t="b">
        <f>IF(OR(AND(CNTR_ExistSubInstEntries,$E217=""),INDEX($AC:$AC,MATCH(EUconst_CessationRow&amp;$V217,$AA:$AA,0))&lt;=COLUMNS($Z216:AD216),SUMIFS(M:M,$P:$P,EUconst_SubAbsoluteReduction&amp;$V217)=0),
TRUE,
AND(CNTR_ExistSubInstEntries,$T217&gt;COLUMNS($Z216:AD216)) )</f>
        <v>1</v>
      </c>
      <c r="AE217" s="175" t="b">
        <f>IF(OR(AND(CNTR_ExistSubInstEntries,$E217=""),INDEX($AC:$AC,MATCH(EUconst_CessationRow&amp;$V217,$AA:$AA,0))&lt;=COLUMNS($Z216:AE216),SUMIFS(N:N,$P:$P,EUconst_SubAbsoluteReduction&amp;$V217)=0),
TRUE,
AND(CNTR_ExistSubInstEntries,$T217&gt;COLUMNS($Z216:AE216)) )</f>
        <v>1</v>
      </c>
    </row>
    <row r="218" spans="1:31" ht="12.75" customHeight="1" x14ac:dyDescent="0.2">
      <c r="A218" s="19"/>
      <c r="C218" s="193"/>
      <c r="D218" s="344">
        <v>7</v>
      </c>
      <c r="E218" s="1223"/>
      <c r="F218" s="1224"/>
      <c r="G218" s="1223"/>
      <c r="H218" s="1233"/>
      <c r="I218" s="426"/>
      <c r="J218" s="306"/>
      <c r="K218" s="306"/>
      <c r="L218" s="314"/>
      <c r="M218" s="306"/>
      <c r="N218" s="306"/>
      <c r="P218" s="288" t="str">
        <f>EUconst_SubMeasureImpact&amp;I176&amp;"_"&amp;D218</f>
        <v>SubMeasImp_Подинсталация за централно отопление_7</v>
      </c>
      <c r="S218" s="419" t="str">
        <f ca="1">IFERROR(INDEX(E_MeasuresInvestMilestones!$S$22:$S$31,MATCH($E218,CNTR_ListExistMeasures,0)),"")</f>
        <v/>
      </c>
      <c r="T218" s="419" t="str">
        <f ca="1">IF(S218="","",MATCH(INDEX(E_MeasuresInvestMilestones!$E$22:$E$31,MATCH($S218,E_MeasuresInvestMilestones!$Q$22:$Q$31,0)),EUconst_Periods,0))</f>
        <v/>
      </c>
      <c r="V218" s="175" t="str">
        <f t="shared" si="156"/>
        <v>Подинсталация за централно отопление</v>
      </c>
      <c r="X218" s="175" t="b">
        <f>AND(I176&lt;&gt;"",$E218="")</f>
        <v>1</v>
      </c>
      <c r="Z218" s="175" t="b">
        <f>IF(OR(AND(CNTR_ExistSubInstEntries,$E218=""),INDEX($AC:$AC,MATCH(EUconst_CessationRow&amp;$V218,$AA:$AA,0))&lt;=COLUMNS($Z217:Z217),SUMIFS(I:I,$P:$P,EUconst_SubAbsoluteReduction&amp;$V218)=0),
TRUE,
AND(CNTR_ExistSubInstEntries,$T218&gt;COLUMNS($Z217:Z217)) )</f>
        <v>1</v>
      </c>
      <c r="AA218" s="175" t="b">
        <f>IF(OR(AND(CNTR_ExistSubInstEntries,$E218=""),INDEX($AC:$AC,MATCH(EUconst_CessationRow&amp;$V218,$AA:$AA,0))&lt;=COLUMNS($Z217:AA217),SUMIFS(J:J,$P:$P,EUconst_SubAbsoluteReduction&amp;$V218)=0),
TRUE,
AND(CNTR_ExistSubInstEntries,$T218&gt;COLUMNS($Z217:AA217)) )</f>
        <v>1</v>
      </c>
      <c r="AB218" s="175" t="b">
        <f>IF(OR(AND(CNTR_ExistSubInstEntries,$E218=""),INDEX($AC:$AC,MATCH(EUconst_CessationRow&amp;$V218,$AA:$AA,0))&lt;=COLUMNS($Z217:AB217),SUMIFS(K:K,$P:$P,EUconst_SubAbsoluteReduction&amp;$V218)=0),
TRUE,
AND(CNTR_ExistSubInstEntries,$T218&gt;COLUMNS($Z217:AB217)) )</f>
        <v>1</v>
      </c>
      <c r="AC218" s="175" t="b">
        <f>IF(OR(AND(CNTR_ExistSubInstEntries,$E218=""),INDEX($AC:$AC,MATCH(EUconst_CessationRow&amp;$V218,$AA:$AA,0))&lt;=COLUMNS($Z217:AC217),SUMIFS(L:L,$P:$P,EUconst_SubAbsoluteReduction&amp;$V218)=0),
TRUE,
AND(CNTR_ExistSubInstEntries,$T218&gt;COLUMNS($Z217:AC217)) )</f>
        <v>1</v>
      </c>
      <c r="AD218" s="175" t="b">
        <f>IF(OR(AND(CNTR_ExistSubInstEntries,$E218=""),INDEX($AC:$AC,MATCH(EUconst_CessationRow&amp;$V218,$AA:$AA,0))&lt;=COLUMNS($Z217:AD217),SUMIFS(M:M,$P:$P,EUconst_SubAbsoluteReduction&amp;$V218)=0),
TRUE,
AND(CNTR_ExistSubInstEntries,$T218&gt;COLUMNS($Z217:AD217)) )</f>
        <v>1</v>
      </c>
      <c r="AE218" s="175" t="b">
        <f>IF(OR(AND(CNTR_ExistSubInstEntries,$E218=""),INDEX($AC:$AC,MATCH(EUconst_CessationRow&amp;$V218,$AA:$AA,0))&lt;=COLUMNS($Z217:AE217),SUMIFS(N:N,$P:$P,EUconst_SubAbsoluteReduction&amp;$V218)=0),
TRUE,
AND(CNTR_ExistSubInstEntries,$T218&gt;COLUMNS($Z217:AE217)) )</f>
        <v>1</v>
      </c>
    </row>
    <row r="219" spans="1:31" ht="12.75" customHeight="1" x14ac:dyDescent="0.2">
      <c r="A219" s="19"/>
      <c r="C219" s="161"/>
      <c r="D219" s="344">
        <v>8</v>
      </c>
      <c r="E219" s="1223"/>
      <c r="F219" s="1224"/>
      <c r="G219" s="1223"/>
      <c r="H219" s="1233"/>
      <c r="I219" s="426"/>
      <c r="J219" s="306"/>
      <c r="K219" s="306"/>
      <c r="L219" s="314"/>
      <c r="M219" s="306"/>
      <c r="N219" s="306"/>
      <c r="P219" s="288" t="str">
        <f>EUconst_SubMeasureImpact&amp;I176&amp;"_"&amp;D219</f>
        <v>SubMeasImp_Подинсталация за централно отопление_8</v>
      </c>
      <c r="S219" s="419" t="str">
        <f ca="1">IFERROR(INDEX(E_MeasuresInvestMilestones!$S$22:$S$31,MATCH($E219,CNTR_ListExistMeasures,0)),"")</f>
        <v/>
      </c>
      <c r="T219" s="419" t="str">
        <f ca="1">IF(S219="","",MATCH(INDEX(E_MeasuresInvestMilestones!$E$22:$E$31,MATCH($S219,E_MeasuresInvestMilestones!$Q$22:$Q$31,0)),EUconst_Periods,0))</f>
        <v/>
      </c>
      <c r="V219" s="175" t="str">
        <f t="shared" si="156"/>
        <v>Подинсталация за централно отопление</v>
      </c>
      <c r="X219" s="175" t="b">
        <f>AND(I176&lt;&gt;"",$E219="")</f>
        <v>1</v>
      </c>
      <c r="Z219" s="175" t="b">
        <f>IF(OR(AND(CNTR_ExistSubInstEntries,$E219=""),INDEX($AC:$AC,MATCH(EUconst_CessationRow&amp;$V219,$AA:$AA,0))&lt;=COLUMNS($Z218:Z218),SUMIFS(I:I,$P:$P,EUconst_SubAbsoluteReduction&amp;$V219)=0),
TRUE,
AND(CNTR_ExistSubInstEntries,$T219&gt;COLUMNS($Z218:Z218)) )</f>
        <v>1</v>
      </c>
      <c r="AA219" s="175" t="b">
        <f>IF(OR(AND(CNTR_ExistSubInstEntries,$E219=""),INDEX($AC:$AC,MATCH(EUconst_CessationRow&amp;$V219,$AA:$AA,0))&lt;=COLUMNS($Z218:AA218),SUMIFS(J:J,$P:$P,EUconst_SubAbsoluteReduction&amp;$V219)=0),
TRUE,
AND(CNTR_ExistSubInstEntries,$T219&gt;COLUMNS($Z218:AA218)) )</f>
        <v>1</v>
      </c>
      <c r="AB219" s="175" t="b">
        <f>IF(OR(AND(CNTR_ExistSubInstEntries,$E219=""),INDEX($AC:$AC,MATCH(EUconst_CessationRow&amp;$V219,$AA:$AA,0))&lt;=COLUMNS($Z218:AB218),SUMIFS(K:K,$P:$P,EUconst_SubAbsoluteReduction&amp;$V219)=0),
TRUE,
AND(CNTR_ExistSubInstEntries,$T219&gt;COLUMNS($Z218:AB218)) )</f>
        <v>1</v>
      </c>
      <c r="AC219" s="175" t="b">
        <f>IF(OR(AND(CNTR_ExistSubInstEntries,$E219=""),INDEX($AC:$AC,MATCH(EUconst_CessationRow&amp;$V219,$AA:$AA,0))&lt;=COLUMNS($Z218:AC218),SUMIFS(L:L,$P:$P,EUconst_SubAbsoluteReduction&amp;$V219)=0),
TRUE,
AND(CNTR_ExistSubInstEntries,$T219&gt;COLUMNS($Z218:AC218)) )</f>
        <v>1</v>
      </c>
      <c r="AD219" s="175" t="b">
        <f>IF(OR(AND(CNTR_ExistSubInstEntries,$E219=""),INDEX($AC:$AC,MATCH(EUconst_CessationRow&amp;$V219,$AA:$AA,0))&lt;=COLUMNS($Z218:AD218),SUMIFS(M:M,$P:$P,EUconst_SubAbsoluteReduction&amp;$V219)=0),
TRUE,
AND(CNTR_ExistSubInstEntries,$T219&gt;COLUMNS($Z218:AD218)) )</f>
        <v>1</v>
      </c>
      <c r="AE219" s="175" t="b">
        <f>IF(OR(AND(CNTR_ExistSubInstEntries,$E219=""),INDEX($AC:$AC,MATCH(EUconst_CessationRow&amp;$V219,$AA:$AA,0))&lt;=COLUMNS($Z218:AE218),SUMIFS(N:N,$P:$P,EUconst_SubAbsoluteReduction&amp;$V219)=0),
TRUE,
AND(CNTR_ExistSubInstEntries,$T219&gt;COLUMNS($Z218:AE218)) )</f>
        <v>1</v>
      </c>
    </row>
    <row r="220" spans="1:31" ht="12.75" customHeight="1" x14ac:dyDescent="0.2">
      <c r="A220" s="19"/>
      <c r="C220" s="161"/>
      <c r="D220" s="344">
        <v>9</v>
      </c>
      <c r="E220" s="1223"/>
      <c r="F220" s="1224"/>
      <c r="G220" s="1223"/>
      <c r="H220" s="1233"/>
      <c r="I220" s="426"/>
      <c r="J220" s="306"/>
      <c r="K220" s="306"/>
      <c r="L220" s="314"/>
      <c r="M220" s="306"/>
      <c r="N220" s="306"/>
      <c r="P220" s="288" t="str">
        <f>EUconst_SubMeasureImpact&amp;I176&amp;"_"&amp;D220</f>
        <v>SubMeasImp_Подинсталация за централно отопление_9</v>
      </c>
      <c r="S220" s="419" t="str">
        <f ca="1">IFERROR(INDEX(E_MeasuresInvestMilestones!$S$22:$S$31,MATCH($E220,CNTR_ListExistMeasures,0)),"")</f>
        <v/>
      </c>
      <c r="T220" s="419" t="str">
        <f ca="1">IF(S220="","",MATCH(INDEX(E_MeasuresInvestMilestones!$E$22:$E$31,MATCH($S220,E_MeasuresInvestMilestones!$Q$22:$Q$31,0)),EUconst_Periods,0))</f>
        <v/>
      </c>
      <c r="V220" s="175" t="str">
        <f t="shared" si="156"/>
        <v>Подинсталация за централно отопление</v>
      </c>
      <c r="X220" s="175" t="b">
        <f>AND(I176&lt;&gt;"",$E220="")</f>
        <v>1</v>
      </c>
      <c r="Z220" s="175" t="b">
        <f>IF(OR(AND(CNTR_ExistSubInstEntries,$E220=""),INDEX($AC:$AC,MATCH(EUconst_CessationRow&amp;$V220,$AA:$AA,0))&lt;=COLUMNS($Z219:Z219),SUMIFS(I:I,$P:$P,EUconst_SubAbsoluteReduction&amp;$V220)=0),
TRUE,
AND(CNTR_ExistSubInstEntries,$T220&gt;COLUMNS($Z219:Z219)) )</f>
        <v>1</v>
      </c>
      <c r="AA220" s="175" t="b">
        <f>IF(OR(AND(CNTR_ExistSubInstEntries,$E220=""),INDEX($AC:$AC,MATCH(EUconst_CessationRow&amp;$V220,$AA:$AA,0))&lt;=COLUMNS($Z219:AA219),SUMIFS(J:J,$P:$P,EUconst_SubAbsoluteReduction&amp;$V220)=0),
TRUE,
AND(CNTR_ExistSubInstEntries,$T220&gt;COLUMNS($Z219:AA219)) )</f>
        <v>1</v>
      </c>
      <c r="AB220" s="175" t="b">
        <f>IF(OR(AND(CNTR_ExistSubInstEntries,$E220=""),INDEX($AC:$AC,MATCH(EUconst_CessationRow&amp;$V220,$AA:$AA,0))&lt;=COLUMNS($Z219:AB219),SUMIFS(K:K,$P:$P,EUconst_SubAbsoluteReduction&amp;$V220)=0),
TRUE,
AND(CNTR_ExistSubInstEntries,$T220&gt;COLUMNS($Z219:AB219)) )</f>
        <v>1</v>
      </c>
      <c r="AC220" s="175" t="b">
        <f>IF(OR(AND(CNTR_ExistSubInstEntries,$E220=""),INDEX($AC:$AC,MATCH(EUconst_CessationRow&amp;$V220,$AA:$AA,0))&lt;=COLUMNS($Z219:AC219),SUMIFS(L:L,$P:$P,EUconst_SubAbsoluteReduction&amp;$V220)=0),
TRUE,
AND(CNTR_ExistSubInstEntries,$T220&gt;COLUMNS($Z219:AC219)) )</f>
        <v>1</v>
      </c>
      <c r="AD220" s="175" t="b">
        <f>IF(OR(AND(CNTR_ExistSubInstEntries,$E220=""),INDEX($AC:$AC,MATCH(EUconst_CessationRow&amp;$V220,$AA:$AA,0))&lt;=COLUMNS($Z219:AD219),SUMIFS(M:M,$P:$P,EUconst_SubAbsoluteReduction&amp;$V220)=0),
TRUE,
AND(CNTR_ExistSubInstEntries,$T220&gt;COLUMNS($Z219:AD219)) )</f>
        <v>1</v>
      </c>
      <c r="AE220" s="175" t="b">
        <f>IF(OR(AND(CNTR_ExistSubInstEntries,$E220=""),INDEX($AC:$AC,MATCH(EUconst_CessationRow&amp;$V220,$AA:$AA,0))&lt;=COLUMNS($Z219:AE219),SUMIFS(N:N,$P:$P,EUconst_SubAbsoluteReduction&amp;$V220)=0),
TRUE,
AND(CNTR_ExistSubInstEntries,$T220&gt;COLUMNS($Z219:AE219)) )</f>
        <v>1</v>
      </c>
    </row>
    <row r="221" spans="1:31" ht="12.75" customHeight="1" x14ac:dyDescent="0.2">
      <c r="A221" s="19"/>
      <c r="C221" s="161"/>
      <c r="D221" s="344">
        <v>10</v>
      </c>
      <c r="E221" s="1229"/>
      <c r="F221" s="1230"/>
      <c r="G221" s="1229"/>
      <c r="H221" s="1234"/>
      <c r="I221" s="427"/>
      <c r="J221" s="307"/>
      <c r="K221" s="307"/>
      <c r="L221" s="315"/>
      <c r="M221" s="307"/>
      <c r="N221" s="307"/>
      <c r="P221" s="288" t="str">
        <f>EUconst_SubMeasureImpact&amp;I176&amp;"_"&amp;D221</f>
        <v>SubMeasImp_Подинсталация за централно отопление_10</v>
      </c>
      <c r="S221" s="419" t="str">
        <f ca="1">IFERROR(INDEX(E_MeasuresInvestMilestones!$S$22:$S$31,MATCH($E221,CNTR_ListExistMeasures,0)),"")</f>
        <v/>
      </c>
      <c r="T221" s="419" t="str">
        <f ca="1">IF(S221="","",MATCH(INDEX(E_MeasuresInvestMilestones!$E$22:$E$31,MATCH($S221,E_MeasuresInvestMilestones!$Q$22:$Q$31,0)),EUconst_Periods,0))</f>
        <v/>
      </c>
      <c r="V221" s="175" t="str">
        <f t="shared" si="156"/>
        <v>Подинсталация за централно отопление</v>
      </c>
      <c r="X221" s="175" t="b">
        <f>AND(I176&lt;&gt;"",$E221="")</f>
        <v>1</v>
      </c>
      <c r="Z221" s="175" t="b">
        <f>IF(OR(AND(CNTR_ExistSubInstEntries,$E221=""),INDEX($AC:$AC,MATCH(EUconst_CessationRow&amp;$V221,$AA:$AA,0))&lt;=COLUMNS($Z220:Z220),SUMIFS(I:I,$P:$P,EUconst_SubAbsoluteReduction&amp;$V221)=0),
TRUE,
AND(CNTR_ExistSubInstEntries,$T221&gt;COLUMNS($Z220:Z220)) )</f>
        <v>1</v>
      </c>
      <c r="AA221" s="175" t="b">
        <f>IF(OR(AND(CNTR_ExistSubInstEntries,$E221=""),INDEX($AC:$AC,MATCH(EUconst_CessationRow&amp;$V221,$AA:$AA,0))&lt;=COLUMNS($Z220:AA220),SUMIFS(J:J,$P:$P,EUconst_SubAbsoluteReduction&amp;$V221)=0),
TRUE,
AND(CNTR_ExistSubInstEntries,$T221&gt;COLUMNS($Z220:AA220)) )</f>
        <v>1</v>
      </c>
      <c r="AB221" s="175" t="b">
        <f>IF(OR(AND(CNTR_ExistSubInstEntries,$E221=""),INDEX($AC:$AC,MATCH(EUconst_CessationRow&amp;$V221,$AA:$AA,0))&lt;=COLUMNS($Z220:AB220),SUMIFS(K:K,$P:$P,EUconst_SubAbsoluteReduction&amp;$V221)=0),
TRUE,
AND(CNTR_ExistSubInstEntries,$T221&gt;COLUMNS($Z220:AB220)) )</f>
        <v>1</v>
      </c>
      <c r="AC221" s="175" t="b">
        <f>IF(OR(AND(CNTR_ExistSubInstEntries,$E221=""),INDEX($AC:$AC,MATCH(EUconst_CessationRow&amp;$V221,$AA:$AA,0))&lt;=COLUMNS($Z220:AC220),SUMIFS(L:L,$P:$P,EUconst_SubAbsoluteReduction&amp;$V221)=0),
TRUE,
AND(CNTR_ExistSubInstEntries,$T221&gt;COLUMNS($Z220:AC220)) )</f>
        <v>1</v>
      </c>
      <c r="AD221" s="175" t="b">
        <f>IF(OR(AND(CNTR_ExistSubInstEntries,$E221=""),INDEX($AC:$AC,MATCH(EUconst_CessationRow&amp;$V221,$AA:$AA,0))&lt;=COLUMNS($Z220:AD220),SUMIFS(M:M,$P:$P,EUconst_SubAbsoluteReduction&amp;$V221)=0),
TRUE,
AND(CNTR_ExistSubInstEntries,$T221&gt;COLUMNS($Z220:AD220)) )</f>
        <v>1</v>
      </c>
      <c r="AE221" s="175" t="b">
        <f>IF(OR(AND(CNTR_ExistSubInstEntries,$E221=""),INDEX($AC:$AC,MATCH(EUconst_CessationRow&amp;$V221,$AA:$AA,0))&lt;=COLUMNS($Z220:AE220),SUMIFS(N:N,$P:$P,EUconst_SubAbsoluteReduction&amp;$V221)=0),
TRUE,
AND(CNTR_ExistSubInstEntries,$T221&gt;COLUMNS($Z220:AE220)) )</f>
        <v>1</v>
      </c>
    </row>
    <row r="222" spans="1:31" ht="12.75" customHeight="1" x14ac:dyDescent="0.2">
      <c r="A222" s="19"/>
      <c r="C222" s="161"/>
      <c r="D222" s="345" t="s">
        <v>119</v>
      </c>
      <c r="E222" s="1231" t="str">
        <f>Translations!$B$289</f>
        <v>Намаление в сравнение с изходното ниво (100% = стойности под i.)</v>
      </c>
      <c r="F222" s="1231"/>
      <c r="G222" s="1231"/>
      <c r="H222" s="1232"/>
      <c r="I222" s="428" t="str">
        <f>IF(AND(ISNUMBER(I207),COUNT(I212:I221)&gt;0),SUM(I212:I221)*I207,"")</f>
        <v/>
      </c>
      <c r="J222" s="380" t="str">
        <f t="shared" ref="J222" si="157">IF(AND(ISNUMBER(J207),COUNT(J212:J221)&gt;0),SUM(J212:J221)*J207,"")</f>
        <v/>
      </c>
      <c r="K222" s="380" t="str">
        <f>IF(AND(ISNUMBER(K207),COUNT(K212:K221)&gt;0),SUM(K212:K221)*K207,"")</f>
        <v/>
      </c>
      <c r="L222" s="380" t="str">
        <f t="shared" ref="L222:N222" si="158">IF(AND(ISNUMBER(L207),COUNT(L212:L221)&gt;0),SUM(L212:L221)*L207,"")</f>
        <v/>
      </c>
      <c r="M222" s="380" t="str">
        <f t="shared" si="158"/>
        <v/>
      </c>
      <c r="N222" s="380" t="str">
        <f t="shared" si="158"/>
        <v/>
      </c>
      <c r="P222" s="252"/>
      <c r="V222" s="369"/>
      <c r="X222" s="369"/>
    </row>
    <row r="223" spans="1:31" ht="12.75" customHeight="1" x14ac:dyDescent="0.2">
      <c r="A223" s="19"/>
      <c r="C223" s="161"/>
      <c r="D223" s="345" t="s">
        <v>120</v>
      </c>
      <c r="E223" s="1225" t="str">
        <f>Translations!$B$290</f>
        <v>Проверка на съответствието (= iii. / i.)</v>
      </c>
      <c r="F223" s="1225"/>
      <c r="G223" s="1225"/>
      <c r="H223" s="1226"/>
      <c r="I223" s="429" t="str">
        <f t="shared" ref="I223:N223" si="159">IF(COUNT(I212:I221)&gt;0,SUM(I212:I221),"")</f>
        <v/>
      </c>
      <c r="J223" s="381" t="str">
        <f t="shared" si="159"/>
        <v/>
      </c>
      <c r="K223" s="381" t="str">
        <f t="shared" si="159"/>
        <v/>
      </c>
      <c r="L223" s="381" t="str">
        <f t="shared" si="159"/>
        <v/>
      </c>
      <c r="M223" s="381" t="str">
        <f t="shared" si="159"/>
        <v/>
      </c>
      <c r="N223" s="381" t="str">
        <f t="shared" si="159"/>
        <v/>
      </c>
      <c r="P223" s="252"/>
      <c r="S223" s="316"/>
      <c r="T223" s="316"/>
      <c r="U223" s="316"/>
      <c r="V223" s="316"/>
    </row>
    <row r="224" spans="1:31" ht="12.75" customHeight="1" x14ac:dyDescent="0.2">
      <c r="A224" s="19"/>
      <c r="C224" s="161"/>
      <c r="D224" s="345" t="s">
        <v>121</v>
      </c>
      <c r="E224" s="1227" t="str">
        <f>Translations!$B$291</f>
        <v>Проверка на последователността (съобщение за грешка)</v>
      </c>
      <c r="F224" s="1228"/>
      <c r="G224" s="1228"/>
      <c r="H224" s="1228"/>
      <c r="I224" s="518" t="str">
        <f t="shared" ref="I224:N224" si="160">IF(OR($M176=EUConst_NotRelevant,$M176=""),"",IF(OR(OR(AND(I184&lt;&gt;0,I192=EUconst_Cessation),AND(I184="",OR(I192&lt;&gt;EUconst_Cessation),I192&lt;&gt;"")),OR(AND(I223="",I184&lt;&gt;"",I184&lt;&gt;$G184),AND(I223&lt;&gt;"",OR(I192=EUconst_Cessation,I184="",I184=$G184))),AND(I184&lt;&gt;"",I184&lt;&gt;$G184,IFERROR(ROUND(I223,2),1)&lt;&gt;1)),EUconst_Inconsistent,""))</f>
        <v/>
      </c>
      <c r="J224" s="519" t="str">
        <f t="shared" si="160"/>
        <v/>
      </c>
      <c r="K224" s="519" t="str">
        <f t="shared" si="160"/>
        <v/>
      </c>
      <c r="L224" s="519" t="str">
        <f t="shared" si="160"/>
        <v/>
      </c>
      <c r="M224" s="519" t="str">
        <f t="shared" si="160"/>
        <v/>
      </c>
      <c r="N224" s="519" t="str">
        <f t="shared" si="160"/>
        <v/>
      </c>
      <c r="P224" s="252"/>
    </row>
    <row r="225" spans="1:32" ht="5.0999999999999996" customHeight="1" x14ac:dyDescent="0.2">
      <c r="A225" s="19"/>
      <c r="B225" s="165"/>
      <c r="C225" s="161"/>
      <c r="D225" s="325"/>
      <c r="I225" s="136"/>
      <c r="J225" s="136"/>
      <c r="K225" s="136"/>
      <c r="L225" s="136"/>
      <c r="M225" s="136"/>
      <c r="N225" s="282"/>
      <c r="P225" s="252"/>
    </row>
    <row r="226" spans="1:32" ht="12.75" customHeight="1" x14ac:dyDescent="0.2">
      <c r="C226" s="161"/>
      <c r="D226" s="360" t="s">
        <v>116</v>
      </c>
      <c r="E226" s="1235" t="str">
        <f>Translations!$B$292</f>
        <v>Други коментари</v>
      </c>
      <c r="F226" s="1235"/>
      <c r="G226" s="1235"/>
      <c r="H226" s="1235"/>
      <c r="I226" s="1235"/>
      <c r="J226" s="1235"/>
      <c r="K226" s="1235"/>
      <c r="L226" s="1235"/>
      <c r="M226" s="1235"/>
      <c r="N226" s="1236"/>
      <c r="P226" s="134"/>
      <c r="Q226" s="134"/>
      <c r="R226" s="134"/>
      <c r="S226" s="268"/>
    </row>
    <row r="227" spans="1:32" ht="38.85" customHeight="1" x14ac:dyDescent="0.2">
      <c r="A227" s="19"/>
      <c r="B227" s="165"/>
      <c r="C227" s="161"/>
      <c r="D227" s="325"/>
      <c r="E227" s="1220"/>
      <c r="F227" s="1221"/>
      <c r="G227" s="1221"/>
      <c r="H227" s="1221"/>
      <c r="I227" s="1221"/>
      <c r="J227" s="1221"/>
      <c r="K227" s="1221"/>
      <c r="L227" s="1221"/>
      <c r="M227" s="1221"/>
      <c r="N227" s="1222"/>
      <c r="P227" s="252"/>
    </row>
    <row r="228" spans="1:32" ht="12.75" customHeight="1" x14ac:dyDescent="0.2">
      <c r="A228" s="19"/>
      <c r="B228" s="165"/>
      <c r="C228" s="650"/>
      <c r="D228" s="651"/>
      <c r="E228" s="652"/>
      <c r="F228" s="652"/>
      <c r="G228" s="652"/>
      <c r="H228" s="652"/>
      <c r="I228" s="652"/>
      <c r="J228" s="652"/>
      <c r="K228" s="652"/>
      <c r="L228" s="652"/>
      <c r="M228" s="652"/>
      <c r="N228" s="653"/>
    </row>
    <row r="229" spans="1:32" ht="12.75" customHeight="1" thickBot="1" x14ac:dyDescent="0.25">
      <c r="A229" s="19"/>
      <c r="B229" s="165"/>
      <c r="E229" s="432"/>
      <c r="F229" s="644"/>
      <c r="G229" s="644"/>
      <c r="H229" s="644"/>
      <c r="I229" s="644"/>
      <c r="J229" s="644"/>
      <c r="K229" s="644"/>
      <c r="L229" s="644"/>
      <c r="M229" s="644"/>
      <c r="N229" s="644"/>
    </row>
    <row r="230" spans="1:32" ht="12.75" customHeight="1" thickBot="1" x14ac:dyDescent="0.3">
      <c r="A230" s="19"/>
      <c r="B230" s="165"/>
      <c r="C230" s="433"/>
      <c r="D230" s="433"/>
      <c r="E230" s="433"/>
      <c r="F230" s="433"/>
      <c r="G230" s="433"/>
      <c r="H230" s="433"/>
      <c r="I230" s="433"/>
      <c r="J230" s="433"/>
      <c r="K230" s="433"/>
      <c r="L230" s="433"/>
      <c r="M230" s="433"/>
      <c r="N230" s="433"/>
      <c r="P230" s="276"/>
      <c r="Q230" s="134"/>
      <c r="R230" s="134"/>
      <c r="S230" s="268"/>
    </row>
    <row r="231" spans="1:32" s="370" customFormat="1" ht="18" customHeight="1" thickBot="1" x14ac:dyDescent="0.25">
      <c r="A231" s="399">
        <f>C231</f>
        <v>5</v>
      </c>
      <c r="B231" s="120"/>
      <c r="C231" s="421">
        <f>C176+1</f>
        <v>5</v>
      </c>
      <c r="D231" s="1260" t="str">
        <f>Translations!$B$297</f>
        <v>"Fall-back" подинсталация:</v>
      </c>
      <c r="E231" s="1261"/>
      <c r="F231" s="1261"/>
      <c r="G231" s="1261"/>
      <c r="H231" s="1262"/>
      <c r="I231" s="1293" t="str">
        <f>INDEX(EUconst_FallBackListNames,$C231)</f>
        <v>Подинсталация на еталон за гориво, CL, не-CBAM</v>
      </c>
      <c r="J231" s="1294"/>
      <c r="K231" s="1294"/>
      <c r="L231" s="1295"/>
      <c r="M231" s="1291" t="str">
        <f>IF(ISBLANK(INDEX(CNTR_FallBackSubInstRelevant,C231)),"",IF(INDEX(CNTR_FallBackSubInstRelevant,C231),EUConst_Relevant,EUConst_NotRelevant))</f>
        <v/>
      </c>
      <c r="N231" s="1292"/>
      <c r="O231" s="120"/>
      <c r="P231" s="287" t="str">
        <f>I231</f>
        <v>Подинсталация на еталон за гориво, CL, не-CBAM</v>
      </c>
      <c r="Q231" s="166"/>
      <c r="R231" s="166"/>
      <c r="S231" s="166"/>
      <c r="T231" s="166"/>
      <c r="U231" s="166"/>
      <c r="V231" s="166"/>
      <c r="W231" s="166"/>
      <c r="X231" s="287" t="str">
        <f>EUconst_StartRow&amp;I231</f>
        <v>Start_Подинсталация на еталон за гориво, CL, не-CBAM</v>
      </c>
      <c r="Y231" s="409" t="str">
        <f>IF($I231="","",INDEX(C_InstallationDescription!$V:$V,MATCH($X231,C_InstallationDescription!$P:$P,0)))</f>
        <v/>
      </c>
      <c r="Z231" s="409" t="str">
        <f>IF(OR($M231=EUConst_NotRelevant,$M231=""),"",IF(Y231=INDEX(EUconst_SubinstallationStart,1),1,IF(Y231=INDEX(EUconst_SubinstallationStart,2),2,MATCH(Y231,EUconst_Periods,0))))</f>
        <v/>
      </c>
      <c r="AA231" s="287" t="str">
        <f>EUconst_CessationRow&amp;I231</f>
        <v>Cessation_Подинсталация на еталон за гориво, CL, не-CBAM</v>
      </c>
      <c r="AB231" s="409" t="str">
        <f>IF($M231=EUConst_NotRelevant,"",INDEX(C_InstallationDescription!$W:$W,MATCH($AA231,C_InstallationDescription!$Q:$Q,0)))</f>
        <v/>
      </c>
      <c r="AC231" s="409" t="str">
        <f>IF(OR(I231="",AB231=""),"",IF(AB231=INDEX(EUconst_SubinstallationCessation,1),10,IF(AB231=INDEX(EUconst_SubinstallationCessation,2),1,MATCH(AB231,EUconst_Periods,0))))</f>
        <v/>
      </c>
      <c r="AD231" s="169"/>
      <c r="AE231" s="554" t="b">
        <f>AND(CNTR_ExistSubInstEntries,M231=EUConst_NotRelevant)</f>
        <v>0</v>
      </c>
      <c r="AF231" s="169"/>
    </row>
    <row r="232" spans="1:32" ht="12.75" customHeight="1" x14ac:dyDescent="0.2">
      <c r="C232" s="420"/>
      <c r="D232" s="644"/>
      <c r="E232" s="1216" t="str">
        <f>Translations!$B$263</f>
        <v>Името на подинсталацията на продуктовия еталон се показва автоматично въз основа на въведените данни в лист "C_InstallationDescription".</v>
      </c>
      <c r="F232" s="1217"/>
      <c r="G232" s="1217"/>
      <c r="H232" s="1217"/>
      <c r="I232" s="1217"/>
      <c r="J232" s="1217"/>
      <c r="K232" s="1217"/>
      <c r="L232" s="1217"/>
      <c r="M232" s="1217"/>
      <c r="N232" s="1218"/>
      <c r="P232" s="134"/>
      <c r="Q232" s="134"/>
      <c r="R232" s="134"/>
      <c r="S232" s="268"/>
    </row>
    <row r="233" spans="1:32" ht="5.0999999999999996" customHeight="1" x14ac:dyDescent="0.2">
      <c r="C233" s="161"/>
      <c r="N233" s="162"/>
      <c r="P233" s="276"/>
      <c r="Q233" s="134"/>
      <c r="R233" s="272"/>
      <c r="S233" s="268"/>
    </row>
    <row r="234" spans="1:32" ht="12.75" customHeight="1" x14ac:dyDescent="0.2">
      <c r="C234" s="161"/>
      <c r="D234" s="360" t="s">
        <v>114</v>
      </c>
      <c r="E234" s="18" t="str">
        <f>Translations!$B$264</f>
        <v>Специфични цели за емисиите</v>
      </c>
      <c r="F234" s="326"/>
      <c r="G234" s="326"/>
      <c r="H234" s="326"/>
      <c r="I234" s="326"/>
      <c r="J234" s="326"/>
      <c r="K234" s="326"/>
      <c r="L234" s="326"/>
      <c r="M234" s="326"/>
      <c r="N234" s="327"/>
      <c r="P234" s="275"/>
      <c r="Q234" s="275"/>
      <c r="R234" s="134"/>
      <c r="S234" s="268"/>
      <c r="Y234" s="559" t="str">
        <f>Translations!$B$265</f>
        <v>Периоди</v>
      </c>
      <c r="Z234" s="560">
        <v>1</v>
      </c>
      <c r="AA234" s="409">
        <v>2</v>
      </c>
      <c r="AB234" s="409">
        <v>3</v>
      </c>
      <c r="AC234" s="409">
        <v>4</v>
      </c>
      <c r="AD234" s="409">
        <v>5</v>
      </c>
      <c r="AE234" s="409">
        <v>6</v>
      </c>
    </row>
    <row r="235" spans="1:32" ht="25.5" customHeight="1" x14ac:dyDescent="0.2">
      <c r="C235" s="161"/>
      <c r="D235" s="18"/>
      <c r="E23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235" s="1242"/>
      <c r="G235" s="1242"/>
      <c r="H235" s="1242"/>
      <c r="I235" s="1242"/>
      <c r="J235" s="1242"/>
      <c r="K235" s="1242"/>
      <c r="L235" s="1242"/>
      <c r="M235" s="1242"/>
      <c r="N235" s="1243"/>
      <c r="P235" s="275"/>
      <c r="Q235" s="275"/>
      <c r="R235" s="134"/>
      <c r="S235" s="268"/>
    </row>
    <row r="236" spans="1:32" ht="12.75" customHeight="1" x14ac:dyDescent="0.2">
      <c r="C236" s="161"/>
      <c r="D236" s="18"/>
      <c r="E236" s="1244" t="str">
        <f>Translations!$B$267</f>
        <v>Базовата линия се изчислява автоматично въз основа на въведените исторически емисии в лист D_HistoricalEmissions.</v>
      </c>
      <c r="F236" s="1244"/>
      <c r="G236" s="1244"/>
      <c r="H236" s="1244"/>
      <c r="I236" s="1244"/>
      <c r="J236" s="1244"/>
      <c r="K236" s="1244"/>
      <c r="L236" s="1244"/>
      <c r="M236" s="1244"/>
      <c r="N236" s="1245"/>
    </row>
    <row r="237" spans="1:32" ht="5.0999999999999996" customHeight="1" x14ac:dyDescent="0.2">
      <c r="C237" s="161"/>
      <c r="D237" s="1005"/>
      <c r="E237" s="1005"/>
      <c r="F237" s="1005"/>
      <c r="G237" s="1005"/>
      <c r="H237" s="1005"/>
      <c r="I237" s="1005"/>
      <c r="J237" s="1005"/>
      <c r="K237" s="1005"/>
      <c r="L237" s="1005"/>
      <c r="M237" s="1005"/>
      <c r="N237" s="1219"/>
    </row>
    <row r="238" spans="1:32" ht="12.75" customHeight="1" x14ac:dyDescent="0.2">
      <c r="A238" s="19"/>
      <c r="B238" s="165"/>
      <c r="C238" s="161"/>
      <c r="D238" s="325"/>
      <c r="F238" s="324"/>
      <c r="G238" s="304" t="str">
        <f>Translations!$B$169</f>
        <v>Базова линия</v>
      </c>
      <c r="H238" s="422" t="str">
        <f xml:space="preserve"> EUconst_Unit</f>
        <v>Единица</v>
      </c>
      <c r="I238" s="424">
        <f t="shared" ref="I238" si="161">INDEX(EUconst_EndOfPeriods,Z234)</f>
        <v>2025</v>
      </c>
      <c r="J238" s="302">
        <f t="shared" ref="J238" si="162">INDEX(EUconst_EndOfPeriods,AA234)</f>
        <v>2030</v>
      </c>
      <c r="K238" s="302">
        <f t="shared" ref="K238" si="163">INDEX(EUconst_EndOfPeriods,AB234)</f>
        <v>2035</v>
      </c>
      <c r="L238" s="302">
        <f t="shared" ref="L238" si="164">INDEX(EUconst_EndOfPeriods,AC234)</f>
        <v>2040</v>
      </c>
      <c r="M238" s="302">
        <f t="shared" ref="M238" si="165">INDEX(EUconst_EndOfPeriods,AD234)</f>
        <v>2045</v>
      </c>
      <c r="N238" s="302">
        <f t="shared" ref="N238" si="166">INDEX(EUconst_EndOfPeriods,AE234)</f>
        <v>2050</v>
      </c>
      <c r="W238" s="166" t="s">
        <v>736</v>
      </c>
      <c r="Z238" s="205">
        <f t="shared" ref="Z238" si="167">I238</f>
        <v>2025</v>
      </c>
      <c r="AA238" s="205">
        <f t="shared" ref="AA238" si="168">J238</f>
        <v>2030</v>
      </c>
      <c r="AB238" s="205">
        <f t="shared" ref="AB238" si="169">K238</f>
        <v>2035</v>
      </c>
      <c r="AC238" s="205">
        <f t="shared" ref="AC238" si="170">L238</f>
        <v>2040</v>
      </c>
      <c r="AD238" s="205">
        <f t="shared" ref="AD238" si="171">M238</f>
        <v>2045</v>
      </c>
      <c r="AE238" s="205">
        <f t="shared" ref="AE238" si="172">N238</f>
        <v>2050</v>
      </c>
    </row>
    <row r="239" spans="1:32" ht="12.75" customHeight="1" x14ac:dyDescent="0.2">
      <c r="A239" s="19"/>
      <c r="B239" s="165"/>
      <c r="C239" s="161"/>
      <c r="D239" s="1237" t="s">
        <v>117</v>
      </c>
      <c r="E239" s="1238" t="str">
        <f>Translations!$B$264</f>
        <v>Специфични цели за емисиите</v>
      </c>
      <c r="F239" s="1239"/>
      <c r="G239" s="1272" t="str">
        <f>IF($M231=EUConst_NotRelevant,"",INDEX(D_HistoricalEmissions!$T:$T,MATCH(EUconst_HistorialEmissions&amp;$I231,D_HistoricalEmissions!$P:$P,0)))</f>
        <v/>
      </c>
      <c r="H239" s="1270" t="str">
        <f>IFERROR(INDEX(D_HistoricalEmissions!$H:$H,MATCH(EUconst_HistorialEmissions&amp;$I231,D_HistoricalEmissions!$P:$P,0)),"")</f>
        <v>t CO2e / TJ</v>
      </c>
      <c r="I239" s="430"/>
      <c r="J239" s="364"/>
      <c r="K239" s="364"/>
      <c r="L239" s="364"/>
      <c r="M239" s="364"/>
      <c r="N239" s="364"/>
      <c r="P239" s="312" t="str">
        <f>EUConst_Target&amp;I231</f>
        <v>Target_Подинсталация на еталон за гориво, CL, не-CBAM</v>
      </c>
      <c r="W239" s="175" t="str">
        <f>I231</f>
        <v>Подинсталация на еталон за гориво, CL, не-CBAM</v>
      </c>
      <c r="Y239" s="166" t="s">
        <v>838</v>
      </c>
      <c r="Z239" s="205" t="b">
        <f>AND(CNTR_ExistSubInstEntries,OR($W239="",INDEX($Z:$Z,MATCH(EUconst_StartRow&amp;$W239,$X:$X,0))&gt;COLUMNS($Z238:Z238),INDEX($AC:$AC,MATCH(EUconst_CessationRow&amp;$W239,$AA:$AA,0))&lt;=COLUMNS($Z238:Z238)))</f>
        <v>0</v>
      </c>
      <c r="AA239" s="205" t="b">
        <f>AND(CNTR_ExistSubInstEntries,OR($W239="",INDEX($Z:$Z,MATCH(EUconst_StartRow&amp;$W239,$X:$X,0))&gt;COLUMNS($Z238:AA238),INDEX($AC:$AC,MATCH(EUconst_CessationRow&amp;$W239,$AA:$AA,0))&lt;=COLUMNS($Z238:AA238)))</f>
        <v>0</v>
      </c>
      <c r="AB239" s="205" t="b">
        <f>AND(CNTR_ExistSubInstEntries,OR($W239="",INDEX($Z:$Z,MATCH(EUconst_StartRow&amp;$W239,$X:$X,0))&gt;COLUMNS($Z238:AB238),INDEX($AC:$AC,MATCH(EUconst_CessationRow&amp;$W239,$AA:$AA,0))&lt;=COLUMNS($Z238:AB238)))</f>
        <v>0</v>
      </c>
      <c r="AC239" s="205" t="b">
        <f>AND(CNTR_ExistSubInstEntries,OR($W239="",INDEX($Z:$Z,MATCH(EUconst_StartRow&amp;$W239,$X:$X,0))&gt;COLUMNS($Z238:AC238),INDEX($AC:$AC,MATCH(EUconst_CessationRow&amp;$W239,$AA:$AA,0))&lt;=COLUMNS($Z238:AC238)))</f>
        <v>0</v>
      </c>
      <c r="AD239" s="205" t="b">
        <f>AND(CNTR_ExistSubInstEntries,OR($W239="",INDEX($Z:$Z,MATCH(EUconst_StartRow&amp;$W239,$X:$X,0))&gt;COLUMNS($Z238:AD238),INDEX($AC:$AC,MATCH(EUconst_CessationRow&amp;$W239,$AA:$AA,0))&lt;=COLUMNS($Z238:AD238)))</f>
        <v>0</v>
      </c>
      <c r="AE239" s="205" t="b">
        <f>AND(CNTR_ExistSubInstEntries,OR($W239="",INDEX($Z:$Z,MATCH(EUconst_StartRow&amp;$W239,$X:$X,0))&gt;COLUMNS($Z238:AE238),INDEX($AC:$AC,MATCH(EUconst_CessationRow&amp;$W239,$AA:$AA,0))&lt;=COLUMNS($Z238:AE238)))</f>
        <v>0</v>
      </c>
    </row>
    <row r="240" spans="1:32" ht="9.9499999999999993" customHeight="1" x14ac:dyDescent="0.2">
      <c r="A240" s="19"/>
      <c r="B240" s="165"/>
      <c r="C240" s="161"/>
      <c r="D240" s="1237"/>
      <c r="E240" s="1240"/>
      <c r="F240" s="1241"/>
      <c r="G240" s="1273"/>
      <c r="H240" s="1271"/>
      <c r="I240" s="555" t="str">
        <f>IF(OR($G239="",$G239=0),"",REPT("|",SUM(I239)/$G239*28))</f>
        <v/>
      </c>
      <c r="J240" s="556" t="str">
        <f t="shared" ref="J240:N240" si="173">IF(OR($G239="",$G239=0),"",REPT("|",SUM(J239)/$G239*28))</f>
        <v/>
      </c>
      <c r="K240" s="556" t="str">
        <f t="shared" si="173"/>
        <v/>
      </c>
      <c r="L240" s="556" t="str">
        <f t="shared" si="173"/>
        <v/>
      </c>
      <c r="M240" s="556" t="str">
        <f t="shared" si="173"/>
        <v/>
      </c>
      <c r="N240" s="556" t="str">
        <f t="shared" si="173"/>
        <v/>
      </c>
      <c r="P240" s="284"/>
      <c r="Q240" s="134"/>
      <c r="R240" s="134"/>
      <c r="S240" s="362"/>
      <c r="W240" s="175" t="str">
        <f>W239</f>
        <v>Подинсталация на еталон за гориво, CL, не-CBAM</v>
      </c>
      <c r="Z240" s="457" t="b">
        <f>AND(CNTR_ExistSubInstEntries,OR($W240="",INDEX($Z:$Z,MATCH(EUconst_StartRow&amp;$W240,$X:$X,0))&gt;COLUMNS($Z239:Z239),INDEX($AC:$AC,MATCH(EUconst_CessationRow&amp;$W240,$AA:$AA,0))&lt;=COLUMNS($Z239:Z239)))</f>
        <v>0</v>
      </c>
      <c r="AA240" s="457" t="b">
        <f>AND(CNTR_ExistSubInstEntries,OR($W240="",INDEX($Z:$Z,MATCH(EUconst_StartRow&amp;$W240,$X:$X,0))&gt;COLUMNS($Z239:AA239),INDEX($AC:$AC,MATCH(EUconst_CessationRow&amp;$W240,$AA:$AA,0))&lt;=COLUMNS($Z239:AA239)))</f>
        <v>0</v>
      </c>
      <c r="AB240" s="457" t="b">
        <f>AND(CNTR_ExistSubInstEntries,OR($W240="",INDEX($Z:$Z,MATCH(EUconst_StartRow&amp;$W240,$X:$X,0))&gt;COLUMNS($Z239:AB239),INDEX($AC:$AC,MATCH(EUconst_CessationRow&amp;$W240,$AA:$AA,0))&lt;=COLUMNS($Z239:AB239)))</f>
        <v>0</v>
      </c>
      <c r="AC240" s="457" t="b">
        <f>AND(CNTR_ExistSubInstEntries,OR($W240="",INDEX($Z:$Z,MATCH(EUconst_StartRow&amp;$W240,$X:$X,0))&gt;COLUMNS($Z239:AC239),INDEX($AC:$AC,MATCH(EUconst_CessationRow&amp;$W240,$AA:$AA,0))&lt;=COLUMNS($Z239:AC239)))</f>
        <v>0</v>
      </c>
      <c r="AD240" s="457" t="b">
        <f>AND(CNTR_ExistSubInstEntries,OR($W240="",INDEX($Z:$Z,MATCH(EUconst_StartRow&amp;$W240,$X:$X,0))&gt;COLUMNS($Z239:AD239),INDEX($AC:$AC,MATCH(EUconst_CessationRow&amp;$W240,$AA:$AA,0))&lt;=COLUMNS($Z239:AD239)))</f>
        <v>0</v>
      </c>
      <c r="AE240" s="457" t="b">
        <f>AND(CNTR_ExistSubInstEntries,OR($W240="",INDEX($Z:$Z,MATCH(EUconst_StartRow&amp;$W240,$X:$X,0))&gt;COLUMNS($Z239:AE239),INDEX($AC:$AC,MATCH(EUconst_CessationRow&amp;$W240,$AA:$AA,0))&lt;=COLUMNS($Z239:AE239)))</f>
        <v>0</v>
      </c>
    </row>
    <row r="241" spans="1:31" ht="12.75" customHeight="1" x14ac:dyDescent="0.2">
      <c r="A241" s="19"/>
      <c r="B241" s="165"/>
      <c r="C241" s="161"/>
      <c r="D241" s="345" t="s">
        <v>118</v>
      </c>
      <c r="E241" s="1266" t="str">
        <f>Translations!$B$268</f>
        <v>Цели за абсолютни емисии</v>
      </c>
      <c r="F241" s="1267"/>
      <c r="G241" s="473" t="str">
        <f>IF($M231=EUConst_NotRelevant,"",INDEX(D_HistoricalEmissions!$T:$T,MATCH(EUconst_HistorialAbsEmissions&amp;$I231,D_HistoricalEmissions!$P:$P,0)))</f>
        <v/>
      </c>
      <c r="H241" s="423" t="str">
        <f>EUconst_tCO2e</f>
        <v>t CO2e</v>
      </c>
      <c r="I241" s="431"/>
      <c r="J241" s="305"/>
      <c r="K241" s="305"/>
      <c r="L241" s="305"/>
      <c r="M241" s="305"/>
      <c r="N241" s="305"/>
      <c r="P241" s="284"/>
      <c r="Q241" s="134"/>
      <c r="R241" s="134"/>
      <c r="S241" s="268"/>
      <c r="W241" s="175" t="str">
        <f t="shared" ref="W241" si="174">W240</f>
        <v>Подинсталация на еталон за гориво, CL, не-CBAM</v>
      </c>
      <c r="Z241" s="205" t="b">
        <f>AND(CNTR_ExistSubInstEntries,OR($W241="",INDEX($Z:$Z,MATCH(EUconst_StartRow&amp;$W241,$X:$X,0))&gt;COLUMNS($Z240:Z240),INDEX($AC:$AC,MATCH(EUconst_CessationRow&amp;$W241,$AA:$AA,0))&lt;=COLUMNS($Z240:Z240)))</f>
        <v>0</v>
      </c>
      <c r="AA241" s="205" t="b">
        <f>AND(CNTR_ExistSubInstEntries,OR($W241="",INDEX($Z:$Z,MATCH(EUconst_StartRow&amp;$W241,$X:$X,0))&gt;COLUMNS($Z240:AA240),INDEX($AC:$AC,MATCH(EUconst_CessationRow&amp;$W241,$AA:$AA,0))&lt;=COLUMNS($Z240:AA240)))</f>
        <v>0</v>
      </c>
      <c r="AB241" s="205" t="b">
        <f>AND(CNTR_ExistSubInstEntries,OR($W241="",INDEX($Z:$Z,MATCH(EUconst_StartRow&amp;$W241,$X:$X,0))&gt;COLUMNS($Z240:AB240),INDEX($AC:$AC,MATCH(EUconst_CessationRow&amp;$W241,$AA:$AA,0))&lt;=COLUMNS($Z240:AB240)))</f>
        <v>0</v>
      </c>
      <c r="AC241" s="205" t="b">
        <f>AND(CNTR_ExistSubInstEntries,OR($W241="",INDEX($Z:$Z,MATCH(EUconst_StartRow&amp;$W241,$X:$X,0))&gt;COLUMNS($Z240:AC240),INDEX($AC:$AC,MATCH(EUconst_CessationRow&amp;$W241,$AA:$AA,0))&lt;=COLUMNS($Z240:AC240)))</f>
        <v>0</v>
      </c>
      <c r="AD241" s="205" t="b">
        <f>AND(CNTR_ExistSubInstEntries,OR($W241="",INDEX($Z:$Z,MATCH(EUconst_StartRow&amp;$W241,$X:$X,0))&gt;COLUMNS($Z240:AD240),INDEX($AC:$AC,MATCH(EUconst_CessationRow&amp;$W241,$AA:$AA,0))&lt;=COLUMNS($Z240:AD240)))</f>
        <v>0</v>
      </c>
      <c r="AE241" s="205" t="b">
        <f>AND(CNTR_ExistSubInstEntries,OR($W241="",INDEX($Z:$Z,MATCH(EUconst_StartRow&amp;$W241,$X:$X,0))&gt;COLUMNS($Z240:AE240),INDEX($AC:$AC,MATCH(EUconst_CessationRow&amp;$W241,$AA:$AA,0))&lt;=COLUMNS($Z240:AE240)))</f>
        <v>0</v>
      </c>
    </row>
    <row r="242" spans="1:31" ht="5.0999999999999996" customHeight="1" x14ac:dyDescent="0.2">
      <c r="C242" s="161"/>
      <c r="D242" s="1005"/>
      <c r="E242" s="1005"/>
      <c r="F242" s="1005"/>
      <c r="G242" s="1005"/>
      <c r="H242" s="1005"/>
      <c r="I242" s="1005"/>
      <c r="J242" s="1005"/>
      <c r="K242" s="1005"/>
      <c r="L242" s="1005"/>
      <c r="M242" s="1005"/>
      <c r="N242" s="1219"/>
    </row>
    <row r="243" spans="1:31" ht="12.75" customHeight="1" x14ac:dyDescent="0.2">
      <c r="C243" s="161"/>
      <c r="D243" s="360" t="s">
        <v>687</v>
      </c>
      <c r="E243" s="18" t="str">
        <f>Translations!$B$269</f>
        <v>Относителни цели за емисиите</v>
      </c>
      <c r="H243" s="121"/>
      <c r="L243" s="557"/>
      <c r="N243" s="162"/>
      <c r="P243" s="276"/>
      <c r="Q243" s="134"/>
      <c r="R243" s="272"/>
      <c r="S243" s="268"/>
    </row>
    <row r="244" spans="1:31" ht="25.5" customHeight="1" x14ac:dyDescent="0.2">
      <c r="C244" s="161"/>
      <c r="D244" s="736"/>
      <c r="E24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244" s="1242"/>
      <c r="G244" s="1242"/>
      <c r="H244" s="1242"/>
      <c r="I244" s="1242"/>
      <c r="J244" s="1242"/>
      <c r="K244" s="1242"/>
      <c r="L244" s="1242"/>
      <c r="M244" s="1242"/>
      <c r="N244" s="1243"/>
    </row>
    <row r="245" spans="1:31" ht="25.5" customHeight="1" x14ac:dyDescent="0.2">
      <c r="C245" s="161"/>
      <c r="D245" s="736"/>
      <c r="E245" s="736"/>
      <c r="F245" s="736"/>
      <c r="G245" s="736"/>
      <c r="H245" s="746" t="str">
        <f>Translations!$B$271</f>
        <v>Референтна стойност</v>
      </c>
      <c r="I245" s="1246">
        <f t="shared" ref="I245" si="175">INDEX(EUconst_EndOfPeriods,Z234)</f>
        <v>2025</v>
      </c>
      <c r="J245" s="1268">
        <f t="shared" ref="J245" si="176">INDEX(EUconst_EndOfPeriods,AA234)</f>
        <v>2030</v>
      </c>
      <c r="K245" s="1268">
        <f t="shared" ref="K245" si="177">INDEX(EUconst_EndOfPeriods,AB234)</f>
        <v>2035</v>
      </c>
      <c r="L245" s="1268">
        <f t="shared" ref="L245" si="178">INDEX(EUconst_EndOfPeriods,AC234)</f>
        <v>2040</v>
      </c>
      <c r="M245" s="1268">
        <f t="shared" ref="M245" si="179">INDEX(EUconst_EndOfPeriods,AD234)</f>
        <v>2045</v>
      </c>
      <c r="N245" s="1268">
        <f t="shared" ref="N245" si="180">INDEX(EUconst_EndOfPeriods,AE234)</f>
        <v>2050</v>
      </c>
    </row>
    <row r="246" spans="1:31" ht="12.75" customHeight="1" x14ac:dyDescent="0.2">
      <c r="C246" s="161"/>
      <c r="D246" s="736"/>
      <c r="E246" s="736"/>
      <c r="F246" s="736"/>
      <c r="G246" s="736"/>
      <c r="H246" s="456" t="str">
        <f>H239</f>
        <v>t CO2e / TJ</v>
      </c>
      <c r="I246" s="1247"/>
      <c r="J246" s="1269"/>
      <c r="K246" s="1269"/>
      <c r="L246" s="1269"/>
      <c r="M246" s="1269"/>
      <c r="N246" s="1269"/>
    </row>
    <row r="247" spans="1:31" ht="12.75" customHeight="1" x14ac:dyDescent="0.2">
      <c r="A247" s="19"/>
      <c r="B247" s="165"/>
      <c r="C247" s="161"/>
      <c r="D247" s="345" t="s">
        <v>117</v>
      </c>
      <c r="E247" s="1275" t="str">
        <f>Translations!$B$272</f>
        <v>Относително към изходната стойност</v>
      </c>
      <c r="F247" s="1275"/>
      <c r="G247" s="1276"/>
      <c r="H247" s="474" t="str">
        <f>G239</f>
        <v/>
      </c>
      <c r="I247" s="475" t="str">
        <f t="shared" ref="I247:N247" si="181">IF($M231=EUConst_NotRelevant,"",IF($H247="",Euconst_NA,IF(IFERROR($AC231&lt;=Z234,FALSE),EUconst_Cessation,IF(ISBLANK(I239),"",IF($H247=0,Euconst_NA,(I239/$H247))))))</f>
        <v>N.A.</v>
      </c>
      <c r="J247" s="441" t="str">
        <f t="shared" si="181"/>
        <v>N.A.</v>
      </c>
      <c r="K247" s="441" t="str">
        <f t="shared" si="181"/>
        <v>N.A.</v>
      </c>
      <c r="L247" s="441" t="str">
        <f t="shared" si="181"/>
        <v>N.A.</v>
      </c>
      <c r="M247" s="441" t="str">
        <f t="shared" si="181"/>
        <v>N.A.</v>
      </c>
      <c r="N247" s="441" t="str">
        <f t="shared" si="181"/>
        <v>N.A.</v>
      </c>
      <c r="P247" s="312" t="str">
        <f>EUconst_SubRelToBaseline&amp;I231</f>
        <v>RelBL_Подинсталация на еталон за гориво, CL, не-CBAM</v>
      </c>
      <c r="Q247" s="134"/>
      <c r="R247" s="134"/>
      <c r="S247" s="268"/>
    </row>
    <row r="248" spans="1:31" ht="12.75" customHeight="1" x14ac:dyDescent="0.2">
      <c r="A248" s="19"/>
      <c r="B248" s="165"/>
      <c r="C248" s="161"/>
      <c r="D248" s="345" t="s">
        <v>118</v>
      </c>
      <c r="E248" s="1277" t="str">
        <f>Translations!$B$273</f>
        <v>Относително към съответната стойност на БМ</v>
      </c>
      <c r="F248" s="1277"/>
      <c r="G248" s="1278"/>
      <c r="H248" s="476">
        <f>IF($M231=EUConst_NotRelevant,"",INDEX(EUconst_FallBackListValues,MATCH(I231,EUconst_FallBackListNames,0)))</f>
        <v>42.6</v>
      </c>
      <c r="I248" s="429" t="str">
        <f>IF(OR($M231=EUConst_NotRelevant,INDEX(C_InstallationDescription!$U:$U,MATCH(EUconst_StartRow&amp;$I231,C_InstallationDescription!$P:$P,0))=FALSE),"",IF($H248="",Euconst_NA,IF(IFERROR($AC231&lt;=Z234,FALSE),EUconst_Cessation,IF(ISBLANK(I239),"",(I239/$H248)))))</f>
        <v/>
      </c>
      <c r="J248" s="381" t="str">
        <f>IF(OR($M231=EUConst_NotRelevant,INDEX(C_InstallationDescription!$U:$U,MATCH(EUconst_StartRow&amp;$I231,C_InstallationDescription!$P:$P,0))=FALSE),"",IF($H248="",Euconst_NA,IF(IFERROR($AC231&lt;=AA234,FALSE),EUconst_Cessation,IF(ISBLANK(J239),"",(J239/$H248)))))</f>
        <v/>
      </c>
      <c r="K248" s="381" t="str">
        <f>IF(OR($M231=EUConst_NotRelevant,INDEX(C_InstallationDescription!$U:$U,MATCH(EUconst_StartRow&amp;$I231,C_InstallationDescription!$P:$P,0))=FALSE),"",IF($H248="",Euconst_NA,IF(IFERROR($AC231&lt;=AB234,FALSE),EUconst_Cessation,IF(ISBLANK(K239),"",(K239/$H248)))))</f>
        <v/>
      </c>
      <c r="L248" s="381" t="str">
        <f>IF(OR($M231=EUConst_NotRelevant,INDEX(C_InstallationDescription!$U:$U,MATCH(EUconst_StartRow&amp;$I231,C_InstallationDescription!$P:$P,0))=FALSE),"",IF($H248="",Euconst_NA,IF(IFERROR($AC231&lt;=AC234,FALSE),EUconst_Cessation,IF(ISBLANK(L239),"",(L239/$H248)))))</f>
        <v/>
      </c>
      <c r="M248" s="381" t="str">
        <f>IF(OR($M231=EUConst_NotRelevant,INDEX(C_InstallationDescription!$U:$U,MATCH(EUconst_StartRow&amp;$I231,C_InstallationDescription!$P:$P,0))=FALSE),"",IF($H248="",Euconst_NA,IF(IFERROR($AC231&lt;=AD234,FALSE),EUconst_Cessation,IF(ISBLANK(M239),"",(M239/$H248)))))</f>
        <v/>
      </c>
      <c r="N248" s="381" t="str">
        <f>IF(OR($M231=EUConst_NotRelevant,INDEX(C_InstallationDescription!$U:$U,MATCH(EUconst_StartRow&amp;$I231,C_InstallationDescription!$P:$P,0))=FALSE),"",IF($H248="",Euconst_NA,IF(IFERROR($AC231&lt;=AE234,FALSE),EUconst_Cessation,IF(ISBLANK(N239),"",(N239/$H248)))))</f>
        <v/>
      </c>
      <c r="P248" s="312" t="str">
        <f>EUconst_SubRelToBM&amp;I231</f>
        <v>RelBM_Подинсталация на еталон за гориво, CL, не-CBAM</v>
      </c>
      <c r="Q248" s="134"/>
      <c r="R248" s="134"/>
      <c r="S248" s="268"/>
    </row>
    <row r="249" spans="1:31" ht="5.0999999999999996" customHeight="1" x14ac:dyDescent="0.2">
      <c r="A249" s="19"/>
      <c r="B249" s="165"/>
      <c r="C249" s="161"/>
      <c r="D249" s="20"/>
      <c r="E249" s="267"/>
      <c r="F249" s="267"/>
      <c r="G249" s="267"/>
      <c r="H249" s="303"/>
      <c r="I249" s="477"/>
      <c r="J249" s="477"/>
      <c r="K249" s="478"/>
      <c r="L249" s="477"/>
      <c r="M249" s="477"/>
      <c r="N249" s="479"/>
      <c r="P249" s="276"/>
      <c r="Q249" s="134"/>
      <c r="R249" s="134"/>
      <c r="S249" s="268"/>
    </row>
    <row r="250" spans="1:31" ht="12.75" customHeight="1" x14ac:dyDescent="0.2">
      <c r="C250" s="161"/>
      <c r="D250" s="360" t="s">
        <v>688</v>
      </c>
      <c r="E250" s="18" t="str">
        <f>Translations!$B$274</f>
        <v>Разпределение на намалението на специфичните емисии по мерки и инвестиции</v>
      </c>
      <c r="F250" s="285"/>
      <c r="G250" s="283"/>
      <c r="H250" s="472"/>
      <c r="N250" s="162"/>
      <c r="P250" s="134"/>
      <c r="Q250" s="134"/>
      <c r="R250" s="134"/>
      <c r="S250" s="268"/>
    </row>
    <row r="251" spans="1:31" ht="12.75" customHeight="1" x14ac:dyDescent="0.2">
      <c r="C251" s="161"/>
      <c r="D251" s="360"/>
      <c r="E251" s="1242" t="str">
        <f>Translations!$B$275</f>
        <v>Моля, изберете от падащия списък всяка мярка, която оказва въздействие върху целите, посочени по-горе за тази подинсталация.</v>
      </c>
      <c r="F251" s="1242"/>
      <c r="G251" s="1242"/>
      <c r="H251" s="1242"/>
      <c r="I251" s="1242"/>
      <c r="J251" s="1242"/>
      <c r="K251" s="1242"/>
      <c r="L251" s="1242"/>
      <c r="M251" s="1242"/>
      <c r="N251" s="1243"/>
      <c r="P251" s="134"/>
      <c r="Q251" s="134"/>
      <c r="R251" s="134"/>
      <c r="S251" s="268"/>
    </row>
    <row r="252" spans="1:31" ht="25.5" customHeight="1" x14ac:dyDescent="0.2">
      <c r="C252" s="161"/>
      <c r="D252" s="20"/>
      <c r="E25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252" s="1242"/>
      <c r="G252" s="1242"/>
      <c r="H252" s="1242"/>
      <c r="I252" s="1242"/>
      <c r="J252" s="1242"/>
      <c r="K252" s="1242"/>
      <c r="L252" s="1242"/>
      <c r="M252" s="1242"/>
      <c r="N252" s="1243"/>
      <c r="P252" s="351"/>
      <c r="Q252" s="134"/>
      <c r="R252" s="134"/>
      <c r="S252" s="268"/>
    </row>
    <row r="253" spans="1:31" ht="25.5" customHeight="1" x14ac:dyDescent="0.2">
      <c r="C253" s="161"/>
      <c r="D253" s="20"/>
      <c r="E25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253" s="1242"/>
      <c r="G253" s="1242"/>
      <c r="H253" s="1242"/>
      <c r="I253" s="1242"/>
      <c r="J253" s="1242"/>
      <c r="K253" s="1242"/>
      <c r="L253" s="1242"/>
      <c r="M253" s="1242"/>
      <c r="N253" s="1243"/>
      <c r="P253" s="351"/>
      <c r="Q253" s="134"/>
      <c r="R253" s="134"/>
      <c r="S253" s="268"/>
    </row>
    <row r="254" spans="1:31" ht="25.5" customHeight="1" x14ac:dyDescent="0.2">
      <c r="C254" s="161"/>
      <c r="D254" s="20"/>
      <c r="E25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254" s="1242"/>
      <c r="G254" s="1242"/>
      <c r="H254" s="1242"/>
      <c r="I254" s="1242"/>
      <c r="J254" s="1242"/>
      <c r="K254" s="1242"/>
      <c r="L254" s="1242"/>
      <c r="M254" s="1242"/>
      <c r="N254" s="1243"/>
      <c r="P254" s="134"/>
      <c r="Q254" s="134"/>
      <c r="R254" s="134"/>
      <c r="S254" s="268"/>
    </row>
    <row r="255" spans="1:31" ht="12.75" customHeight="1" x14ac:dyDescent="0.2">
      <c r="C255" s="161"/>
      <c r="D255" s="20"/>
      <c r="E255" s="1242" t="str">
        <f>Translations!$B$279</f>
        <v>Проверката за съгласуваност под v. ще доведе до съобщение за грешка в следните случаи:</v>
      </c>
      <c r="F255" s="1242"/>
      <c r="G255" s="1242"/>
      <c r="H255" s="1242"/>
      <c r="I255" s="1242"/>
      <c r="J255" s="1242"/>
      <c r="K255" s="1242"/>
      <c r="L255" s="1242"/>
      <c r="M255" s="1242"/>
      <c r="N255" s="1243"/>
      <c r="P255" s="134"/>
      <c r="Q255" s="134"/>
      <c r="R255" s="134"/>
      <c r="S255" s="268"/>
    </row>
    <row r="256" spans="1:31" ht="12.75" customHeight="1" x14ac:dyDescent="0.2">
      <c r="C256" s="161"/>
      <c r="D256" s="20"/>
      <c r="E256" s="514" t="s">
        <v>747</v>
      </c>
      <c r="F256" s="1242" t="str">
        <f>Translations!$B$280</f>
        <v>не се определят цели преди прекратяване или се определят цели след прекратяване;</v>
      </c>
      <c r="G256" s="1242"/>
      <c r="H256" s="1242"/>
      <c r="I256" s="1242"/>
      <c r="J256" s="1242"/>
      <c r="K256" s="1242"/>
      <c r="L256" s="1242"/>
      <c r="M256" s="1242"/>
      <c r="N256" s="1243"/>
      <c r="O256" s="739"/>
      <c r="P256" s="134"/>
      <c r="Q256" s="134"/>
      <c r="R256" s="134"/>
      <c r="S256" s="268"/>
    </row>
    <row r="257" spans="1:31" ht="12.75" customHeight="1" x14ac:dyDescent="0.2">
      <c r="C257" s="161"/>
      <c r="D257" s="20"/>
      <c r="E257" s="514" t="s">
        <v>747</v>
      </c>
      <c r="F25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257" s="1242"/>
      <c r="H257" s="1242"/>
      <c r="I257" s="1242"/>
      <c r="J257" s="1242"/>
      <c r="K257" s="1242"/>
      <c r="L257" s="1242"/>
      <c r="M257" s="1242"/>
      <c r="N257" s="1243"/>
      <c r="O257" s="739"/>
      <c r="P257" s="134"/>
      <c r="Q257" s="134"/>
      <c r="R257" s="134"/>
      <c r="S257" s="268"/>
    </row>
    <row r="258" spans="1:31" ht="12.75" customHeight="1" x14ac:dyDescent="0.2">
      <c r="C258" s="161"/>
      <c r="D258" s="20"/>
      <c r="E258" s="514" t="s">
        <v>747</v>
      </c>
      <c r="F258" s="1242" t="str">
        <f>Translations!$B$282</f>
        <v>въздействията не достигат 100%.</v>
      </c>
      <c r="G258" s="1242"/>
      <c r="H258" s="1242"/>
      <c r="I258" s="1242"/>
      <c r="J258" s="1242"/>
      <c r="K258" s="1242"/>
      <c r="L258" s="1242"/>
      <c r="M258" s="1242"/>
      <c r="N258" s="1243"/>
      <c r="O258" s="739"/>
      <c r="P258" s="134"/>
      <c r="Q258" s="134"/>
      <c r="R258" s="134"/>
      <c r="S258" s="268"/>
    </row>
    <row r="259" spans="1:31" ht="5.0999999999999996" customHeight="1" x14ac:dyDescent="0.2">
      <c r="C259" s="161"/>
      <c r="D259" s="1005"/>
      <c r="E259" s="1005"/>
      <c r="F259" s="1005"/>
      <c r="G259" s="1005"/>
      <c r="H259" s="1005"/>
      <c r="I259" s="1005"/>
      <c r="J259" s="1005"/>
      <c r="K259" s="1005"/>
      <c r="L259" s="1005"/>
      <c r="M259" s="1005"/>
      <c r="N259" s="1219"/>
    </row>
    <row r="260" spans="1:31" ht="25.5" customHeight="1" x14ac:dyDescent="0.2">
      <c r="C260" s="161"/>
      <c r="D260" s="736"/>
      <c r="E260" s="736"/>
      <c r="F260" s="736"/>
      <c r="G260" s="736"/>
      <c r="H260" s="746" t="str">
        <f>Translations!$B$271</f>
        <v>Референтна стойност</v>
      </c>
      <c r="I260" s="749">
        <f t="shared" ref="I260" si="182">INDEX(EUconst_EndOfPeriods,Z234)</f>
        <v>2025</v>
      </c>
      <c r="J260" s="750">
        <f t="shared" ref="J260" si="183">INDEX(EUconst_EndOfPeriods,AA234)</f>
        <v>2030</v>
      </c>
      <c r="K260" s="750">
        <f t="shared" ref="K260" si="184">INDEX(EUconst_EndOfPeriods,AB234)</f>
        <v>2035</v>
      </c>
      <c r="L260" s="750">
        <f t="shared" ref="L260" si="185">INDEX(EUconst_EndOfPeriods,AC234)</f>
        <v>2040</v>
      </c>
      <c r="M260" s="750">
        <f t="shared" ref="M260" si="186">INDEX(EUconst_EndOfPeriods,AD234)</f>
        <v>2045</v>
      </c>
      <c r="N260" s="750">
        <f t="shared" ref="N260" si="187">INDEX(EUconst_EndOfPeriods,AE234)</f>
        <v>2050</v>
      </c>
    </row>
    <row r="261" spans="1:31" ht="12.75" customHeight="1" x14ac:dyDescent="0.2">
      <c r="C261" s="161"/>
      <c r="G261" s="736"/>
      <c r="H261" s="540" t="str">
        <f>H246</f>
        <v>t CO2e / TJ</v>
      </c>
      <c r="I261" s="541" t="str">
        <f>H261</f>
        <v>t CO2e / TJ</v>
      </c>
      <c r="J261" s="539" t="str">
        <f t="shared" ref="J261" si="188">I261</f>
        <v>t CO2e / TJ</v>
      </c>
      <c r="K261" s="539" t="str">
        <f t="shared" ref="K261" si="189">J261</f>
        <v>t CO2e / TJ</v>
      </c>
      <c r="L261" s="539" t="str">
        <f t="shared" ref="L261" si="190">K261</f>
        <v>t CO2e / TJ</v>
      </c>
      <c r="M261" s="539" t="str">
        <f t="shared" ref="M261" si="191">L261</f>
        <v>t CO2e / TJ</v>
      </c>
      <c r="N261" s="539" t="str">
        <f t="shared" ref="N261" si="192">M261</f>
        <v>t CO2e / TJ</v>
      </c>
      <c r="S261" s="268"/>
    </row>
    <row r="262" spans="1:31" ht="12.75" customHeight="1" x14ac:dyDescent="0.2">
      <c r="C262" s="161"/>
      <c r="D262" s="345" t="s">
        <v>117</v>
      </c>
      <c r="E262" s="1274" t="str">
        <f>Translations!$B$283</f>
        <v>Специфично намаление (целево спрямо базово)</v>
      </c>
      <c r="F262" s="1274"/>
      <c r="G262" s="1274"/>
      <c r="H262" s="361" t="str">
        <f>H247</f>
        <v/>
      </c>
      <c r="I262" s="480" t="str">
        <f t="shared" ref="I262" si="193">IF(IFERROR($AC231&lt;=Z234,FALSE),EUconst_Cessation,IF(ISBLANK(I239),"",IF(OR($H262=0,$H262=""),Euconst_NA,(-($H262-I239)))))</f>
        <v/>
      </c>
      <c r="J262" s="481" t="str">
        <f t="shared" ref="J262" si="194">IF(IFERROR($AC231&lt;=AA234,FALSE),EUconst_Cessation,IF(ISBLANK(J239),"",IF(OR($H262=0,$H262=""),Euconst_NA,(-($H262-J239)))))</f>
        <v/>
      </c>
      <c r="K262" s="481" t="str">
        <f t="shared" ref="K262" si="195">IF(IFERROR($AC231&lt;=AB234,FALSE),EUconst_Cessation,IF(ISBLANK(K239),"",IF(OR($H262=0,$H262=""),Euconst_NA,(-($H262-K239)))))</f>
        <v/>
      </c>
      <c r="L262" s="481" t="str">
        <f t="shared" ref="L262" si="196">IF(IFERROR($AC231&lt;=AC234,FALSE),EUconst_Cessation,IF(ISBLANK(L239),"",IF(OR($H262=0,$H262=""),Euconst_NA,(-($H262-L239)))))</f>
        <v/>
      </c>
      <c r="M262" s="481" t="str">
        <f t="shared" ref="M262" si="197">IF(IFERROR($AC231&lt;=AD234,FALSE),EUconst_Cessation,IF(ISBLANK(M239),"",IF(OR($H262=0,$H262=""),Euconst_NA,(-($H262-M239)))))</f>
        <v/>
      </c>
      <c r="N262" s="481" t="str">
        <f t="shared" ref="N262" si="198">IF(IFERROR($AC231&lt;=AE234,FALSE),EUconst_Cessation,IF(ISBLANK(N239),"",IF(OR($H262=0,$H262=""),Euconst_NA,(-($H262-N239)))))</f>
        <v/>
      </c>
      <c r="P262" s="175" t="str">
        <f>EUconst_SubAbsoluteReduction&amp;I231</f>
        <v>AbsRed_Подинсталация на еталон за гориво, CL, не-CBAM</v>
      </c>
      <c r="S262" s="268"/>
    </row>
    <row r="263" spans="1:31" ht="5.0999999999999996" customHeight="1" x14ac:dyDescent="0.2">
      <c r="C263" s="161"/>
      <c r="D263" s="1005"/>
      <c r="E263" s="1005"/>
      <c r="F263" s="1005"/>
      <c r="G263" s="1005"/>
      <c r="H263" s="1005"/>
      <c r="I263" s="1005"/>
      <c r="J263" s="1005"/>
      <c r="K263" s="1005"/>
      <c r="L263" s="1005"/>
      <c r="M263" s="1005"/>
      <c r="N263" s="1219"/>
    </row>
    <row r="264" spans="1:31" ht="12.75" customHeight="1" x14ac:dyDescent="0.2">
      <c r="C264" s="161"/>
      <c r="D264" s="345" t="s">
        <v>118</v>
      </c>
      <c r="E264" s="1112" t="str">
        <f>Translations!$B$199</f>
        <v>Мярка</v>
      </c>
      <c r="F264" s="1114"/>
      <c r="G264" s="1112" t="str">
        <f>Translations!$B$229</f>
        <v>Инвестиции</v>
      </c>
      <c r="H264" s="1285"/>
      <c r="I264" s="424">
        <f t="shared" ref="I264" si="199">INDEX(EUconst_EndOfPeriods,Z234)</f>
        <v>2025</v>
      </c>
      <c r="J264" s="302">
        <f t="shared" ref="J264" si="200">INDEX(EUconst_EndOfPeriods,AA234)</f>
        <v>2030</v>
      </c>
      <c r="K264" s="302">
        <f t="shared" ref="K264" si="201">INDEX(EUconst_EndOfPeriods,AB234)</f>
        <v>2035</v>
      </c>
      <c r="L264" s="302">
        <f t="shared" ref="L264" si="202">INDEX(EUconst_EndOfPeriods,AC234)</f>
        <v>2040</v>
      </c>
      <c r="M264" s="302">
        <f t="shared" ref="M264" si="203">INDEX(EUconst_EndOfPeriods,AD234)</f>
        <v>2045</v>
      </c>
      <c r="N264" s="302">
        <f t="shared" ref="N264" si="204">INDEX(EUconst_EndOfPeriods,AE234)</f>
        <v>2050</v>
      </c>
      <c r="Q264" s="134"/>
      <c r="R264" s="272"/>
      <c r="S264" s="268"/>
    </row>
    <row r="265" spans="1:31" ht="12.75" customHeight="1" x14ac:dyDescent="0.2">
      <c r="C265" s="161"/>
      <c r="D265" s="363" t="s">
        <v>664</v>
      </c>
      <c r="E265" s="1279" t="str">
        <f>Translations!$B$284</f>
        <v>ME1: Оптимизация на процесите за различни периоди от 2027 г. нататък</v>
      </c>
      <c r="F265" s="1280"/>
      <c r="G265" s="1288" t="str">
        <f>Translations!$B$285</f>
        <v>IN1, IN3</v>
      </c>
      <c r="H265" s="1289"/>
      <c r="I265" s="447"/>
      <c r="J265" s="448">
        <v>1</v>
      </c>
      <c r="K265" s="448">
        <v>1</v>
      </c>
      <c r="L265" s="448">
        <v>0.3</v>
      </c>
      <c r="M265" s="448">
        <v>0.2</v>
      </c>
      <c r="N265" s="448"/>
      <c r="R265" s="273"/>
      <c r="S265" s="268"/>
    </row>
    <row r="266" spans="1:31" ht="12.75" customHeight="1" x14ac:dyDescent="0.2">
      <c r="C266" s="161"/>
      <c r="D266" s="363" t="s">
        <v>693</v>
      </c>
      <c r="E266" s="1281" t="str">
        <f>Translations!$B$286</f>
        <v>ME2: Нова пещ</v>
      </c>
      <c r="F266" s="1282"/>
      <c r="G266" s="1281" t="str">
        <f>Translations!$B$287</f>
        <v>IN2: Нова пещ</v>
      </c>
      <c r="H266" s="1290"/>
      <c r="I266" s="449"/>
      <c r="J266" s="450"/>
      <c r="K266" s="450"/>
      <c r="L266" s="450">
        <v>0.7</v>
      </c>
      <c r="M266" s="450">
        <v>0.8</v>
      </c>
      <c r="N266" s="450">
        <v>1</v>
      </c>
      <c r="S266" s="400" t="s">
        <v>561</v>
      </c>
      <c r="T266" s="166" t="str">
        <f>Translations!$B$288</f>
        <v>Начален период за мярката</v>
      </c>
      <c r="V266" s="166" t="s">
        <v>736</v>
      </c>
      <c r="X266" s="166" t="s">
        <v>738</v>
      </c>
      <c r="Y266" s="166" t="s">
        <v>737</v>
      </c>
      <c r="Z266" s="400">
        <v>2025</v>
      </c>
      <c r="AA266" s="400">
        <v>2030</v>
      </c>
      <c r="AB266" s="400">
        <v>2035</v>
      </c>
      <c r="AC266" s="400">
        <v>2040</v>
      </c>
      <c r="AD266" s="400">
        <v>2045</v>
      </c>
      <c r="AE266" s="400">
        <v>2050</v>
      </c>
    </row>
    <row r="267" spans="1:31" ht="12.75" customHeight="1" x14ac:dyDescent="0.2">
      <c r="A267" s="19"/>
      <c r="C267" s="161"/>
      <c r="D267" s="344">
        <v>1</v>
      </c>
      <c r="E267" s="1286"/>
      <c r="F267" s="1287"/>
      <c r="G267" s="1283"/>
      <c r="H267" s="1284"/>
      <c r="I267" s="425"/>
      <c r="J267" s="338"/>
      <c r="K267" s="338"/>
      <c r="L267" s="339"/>
      <c r="M267" s="338"/>
      <c r="N267" s="338"/>
      <c r="P267" s="288" t="str">
        <f>EUconst_SubMeasureImpact&amp;I231&amp;"_"&amp;D267</f>
        <v>SubMeasImp_Подинсталация на еталон за гориво, CL, не-CBAM_1</v>
      </c>
      <c r="S267" s="419" t="str">
        <f ca="1">IFERROR(INDEX(E_MeasuresInvestMilestones!$S$22:$S$31,MATCH($E267,CNTR_ListExistMeasures,0)),"")</f>
        <v/>
      </c>
      <c r="T267" s="419" t="str">
        <f ca="1">IF(S267="","",MATCH(INDEX(E_MeasuresInvestMilestones!$E$22:$E$31,MATCH($S267,E_MeasuresInvestMilestones!$Q$22:$Q$31,0)),EUconst_Periods,0))</f>
        <v/>
      </c>
      <c r="V267" s="175" t="str">
        <f>I231</f>
        <v>Подинсталация на еталон за гориво, CL, не-CBAM</v>
      </c>
      <c r="X267" s="175" t="b">
        <f>AND(I231&lt;&gt;"",$E267="")</f>
        <v>1</v>
      </c>
      <c r="Z267" s="175" t="b">
        <f>IF(OR(AND(CNTR_ExistSubInstEntries,$E267=""),INDEX($AC:$AC,MATCH(EUconst_CessationRow&amp;$V267,$AA:$AA,0))&lt;=COLUMNS($Z266:Z266),SUMIFS(I:I,$P:$P,EUconst_SubAbsoluteReduction&amp;$V267)=0),
TRUE,
AND(CNTR_ExistSubInstEntries,$T267&gt;COLUMNS($Z266:Z266)) )</f>
        <v>1</v>
      </c>
      <c r="AA267" s="175" t="b">
        <f>IF(OR(AND(CNTR_ExistSubInstEntries,$E267=""),INDEX($AC:$AC,MATCH(EUconst_CessationRow&amp;$V267,$AA:$AA,0))&lt;=COLUMNS($Z266:AA266),SUMIFS(J:J,$P:$P,EUconst_SubAbsoluteReduction&amp;$V267)=0),
TRUE,
AND(CNTR_ExistSubInstEntries,$T267&gt;COLUMNS($Z266:AA266)) )</f>
        <v>1</v>
      </c>
      <c r="AB267" s="175" t="b">
        <f>IF(OR(AND(CNTR_ExistSubInstEntries,$E267=""),INDEX($AC:$AC,MATCH(EUconst_CessationRow&amp;$V267,$AA:$AA,0))&lt;=COLUMNS($Z266:AB266),SUMIFS(K:K,$P:$P,EUconst_SubAbsoluteReduction&amp;$V267)=0),
TRUE,
AND(CNTR_ExistSubInstEntries,$T267&gt;COLUMNS($Z266:AB266)) )</f>
        <v>1</v>
      </c>
      <c r="AC267" s="175" t="b">
        <f>IF(OR(AND(CNTR_ExistSubInstEntries,$E267=""),INDEX($AC:$AC,MATCH(EUconst_CessationRow&amp;$V267,$AA:$AA,0))&lt;=COLUMNS($Z266:AC266),SUMIFS(L:L,$P:$P,EUconst_SubAbsoluteReduction&amp;$V267)=0),
TRUE,
AND(CNTR_ExistSubInstEntries,$T267&gt;COLUMNS($Z266:AC266)) )</f>
        <v>1</v>
      </c>
      <c r="AD267" s="175" t="b">
        <f>IF(OR(AND(CNTR_ExistSubInstEntries,$E267=""),INDEX($AC:$AC,MATCH(EUconst_CessationRow&amp;$V267,$AA:$AA,0))&lt;=COLUMNS($Z266:AD266),SUMIFS(M:M,$P:$P,EUconst_SubAbsoluteReduction&amp;$V267)=0),
TRUE,
AND(CNTR_ExistSubInstEntries,$T267&gt;COLUMNS($Z266:AD266)) )</f>
        <v>1</v>
      </c>
      <c r="AE267" s="175" t="b">
        <f>IF(OR(AND(CNTR_ExistSubInstEntries,$E267=""),INDEX($AC:$AC,MATCH(EUconst_CessationRow&amp;$V267,$AA:$AA,0))&lt;=COLUMNS($Z266:AE266),SUMIFS(N:N,$P:$P,EUconst_SubAbsoluteReduction&amp;$V267)=0),
TRUE,
AND(CNTR_ExistSubInstEntries,$T267&gt;COLUMNS($Z266:AE266)) )</f>
        <v>1</v>
      </c>
    </row>
    <row r="268" spans="1:31" ht="12.75" customHeight="1" x14ac:dyDescent="0.2">
      <c r="A268" s="19"/>
      <c r="C268" s="161"/>
      <c r="D268" s="344">
        <v>2</v>
      </c>
      <c r="E268" s="1223"/>
      <c r="F268" s="1224"/>
      <c r="G268" s="1223"/>
      <c r="H268" s="1233"/>
      <c r="I268" s="426"/>
      <c r="J268" s="306"/>
      <c r="K268" s="306"/>
      <c r="L268" s="314"/>
      <c r="M268" s="306"/>
      <c r="N268" s="306"/>
      <c r="P268" s="288" t="str">
        <f>EUconst_SubMeasureImpact&amp;I231&amp;"_"&amp;D268</f>
        <v>SubMeasImp_Подинсталация на еталон за гориво, CL, не-CBAM_2</v>
      </c>
      <c r="S268" s="419" t="str">
        <f ca="1">IFERROR(INDEX(E_MeasuresInvestMilestones!$S$22:$S$31,MATCH($E268,CNTR_ListExistMeasures,0)),"")</f>
        <v/>
      </c>
      <c r="T268" s="419" t="str">
        <f ca="1">IF(S268="","",MATCH(INDEX(E_MeasuresInvestMilestones!$E$22:$E$31,MATCH($S268,E_MeasuresInvestMilestones!$Q$22:$Q$31,0)),EUconst_Periods,0))</f>
        <v/>
      </c>
      <c r="V268" s="175" t="str">
        <f>V267</f>
        <v>Подинсталация на еталон за гориво, CL, не-CBAM</v>
      </c>
      <c r="X268" s="175" t="b">
        <f>AND(I231&lt;&gt;"",$E268="")</f>
        <v>1</v>
      </c>
      <c r="Z268" s="175" t="b">
        <f>IF(OR(AND(CNTR_ExistSubInstEntries,$E268=""),INDEX($AC:$AC,MATCH(EUconst_CessationRow&amp;$V268,$AA:$AA,0))&lt;=COLUMNS($Z267:Z267),SUMIFS(I:I,$P:$P,EUconst_SubAbsoluteReduction&amp;$V268)=0),
TRUE,
AND(CNTR_ExistSubInstEntries,$T268&gt;COLUMNS($Z267:Z267)) )</f>
        <v>1</v>
      </c>
      <c r="AA268" s="175" t="b">
        <f>IF(OR(AND(CNTR_ExistSubInstEntries,$E268=""),INDEX($AC:$AC,MATCH(EUconst_CessationRow&amp;$V268,$AA:$AA,0))&lt;=COLUMNS($Z267:AA267),SUMIFS(J:J,$P:$P,EUconst_SubAbsoluteReduction&amp;$V268)=0),
TRUE,
AND(CNTR_ExistSubInstEntries,$T268&gt;COLUMNS($Z267:AA267)) )</f>
        <v>1</v>
      </c>
      <c r="AB268" s="175" t="b">
        <f>IF(OR(AND(CNTR_ExistSubInstEntries,$E268=""),INDEX($AC:$AC,MATCH(EUconst_CessationRow&amp;$V268,$AA:$AA,0))&lt;=COLUMNS($Z267:AB267),SUMIFS(K:K,$P:$P,EUconst_SubAbsoluteReduction&amp;$V268)=0),
TRUE,
AND(CNTR_ExistSubInstEntries,$T268&gt;COLUMNS($Z267:AB267)) )</f>
        <v>1</v>
      </c>
      <c r="AC268" s="175" t="b">
        <f>IF(OR(AND(CNTR_ExistSubInstEntries,$E268=""),INDEX($AC:$AC,MATCH(EUconst_CessationRow&amp;$V268,$AA:$AA,0))&lt;=COLUMNS($Z267:AC267),SUMIFS(L:L,$P:$P,EUconst_SubAbsoluteReduction&amp;$V268)=0),
TRUE,
AND(CNTR_ExistSubInstEntries,$T268&gt;COLUMNS($Z267:AC267)) )</f>
        <v>1</v>
      </c>
      <c r="AD268" s="175" t="b">
        <f>IF(OR(AND(CNTR_ExistSubInstEntries,$E268=""),INDEX($AC:$AC,MATCH(EUconst_CessationRow&amp;$V268,$AA:$AA,0))&lt;=COLUMNS($Z267:AD267),SUMIFS(M:M,$P:$P,EUconst_SubAbsoluteReduction&amp;$V268)=0),
TRUE,
AND(CNTR_ExistSubInstEntries,$T268&gt;COLUMNS($Z267:AD267)) )</f>
        <v>1</v>
      </c>
      <c r="AE268" s="175" t="b">
        <f>IF(OR(AND(CNTR_ExistSubInstEntries,$E268=""),INDEX($AC:$AC,MATCH(EUconst_CessationRow&amp;$V268,$AA:$AA,0))&lt;=COLUMNS($Z267:AE267),SUMIFS(N:N,$P:$P,EUconst_SubAbsoluteReduction&amp;$V268)=0),
TRUE,
AND(CNTR_ExistSubInstEntries,$T268&gt;COLUMNS($Z267:AE267)) )</f>
        <v>1</v>
      </c>
    </row>
    <row r="269" spans="1:31" ht="12.75" customHeight="1" x14ac:dyDescent="0.2">
      <c r="A269" s="19"/>
      <c r="C269" s="161"/>
      <c r="D269" s="344">
        <v>3</v>
      </c>
      <c r="E269" s="1223"/>
      <c r="F269" s="1224"/>
      <c r="G269" s="1223"/>
      <c r="H269" s="1233"/>
      <c r="I269" s="426"/>
      <c r="J269" s="306"/>
      <c r="K269" s="306"/>
      <c r="L269" s="314"/>
      <c r="M269" s="306"/>
      <c r="N269" s="306"/>
      <c r="P269" s="288" t="str">
        <f>EUconst_SubMeasureImpact&amp;I231&amp;"_"&amp;D269</f>
        <v>SubMeasImp_Подинсталация на еталон за гориво, CL, не-CBAM_3</v>
      </c>
      <c r="S269" s="419" t="str">
        <f ca="1">IFERROR(INDEX(E_MeasuresInvestMilestones!$S$22:$S$31,MATCH($E269,CNTR_ListExistMeasures,0)),"")</f>
        <v/>
      </c>
      <c r="T269" s="419" t="str">
        <f ca="1">IF(S269="","",MATCH(INDEX(E_MeasuresInvestMilestones!$E$22:$E$31,MATCH($S269,E_MeasuresInvestMilestones!$Q$22:$Q$31,0)),EUconst_Periods,0))</f>
        <v/>
      </c>
      <c r="V269" s="175" t="str">
        <f t="shared" ref="V269:V276" si="205">V268</f>
        <v>Подинсталация на еталон за гориво, CL, не-CBAM</v>
      </c>
      <c r="X269" s="175" t="b">
        <f>AND(I231&lt;&gt;"",$E269="")</f>
        <v>1</v>
      </c>
      <c r="Z269" s="175" t="b">
        <f>IF(OR(AND(CNTR_ExistSubInstEntries,$E269=""),INDEX($AC:$AC,MATCH(EUconst_CessationRow&amp;$V269,$AA:$AA,0))&lt;=COLUMNS($Z268:Z268),SUMIFS(I:I,$P:$P,EUconst_SubAbsoluteReduction&amp;$V269)=0),
TRUE,
AND(CNTR_ExistSubInstEntries,$T269&gt;COLUMNS($Z268:Z268)) )</f>
        <v>1</v>
      </c>
      <c r="AA269" s="175" t="b">
        <f>IF(OR(AND(CNTR_ExistSubInstEntries,$E269=""),INDEX($AC:$AC,MATCH(EUconst_CessationRow&amp;$V269,$AA:$AA,0))&lt;=COLUMNS($Z268:AA268),SUMIFS(J:J,$P:$P,EUconst_SubAbsoluteReduction&amp;$V269)=0),
TRUE,
AND(CNTR_ExistSubInstEntries,$T269&gt;COLUMNS($Z268:AA268)) )</f>
        <v>1</v>
      </c>
      <c r="AB269" s="175" t="b">
        <f>IF(OR(AND(CNTR_ExistSubInstEntries,$E269=""),INDEX($AC:$AC,MATCH(EUconst_CessationRow&amp;$V269,$AA:$AA,0))&lt;=COLUMNS($Z268:AB268),SUMIFS(K:K,$P:$P,EUconst_SubAbsoluteReduction&amp;$V269)=0),
TRUE,
AND(CNTR_ExistSubInstEntries,$T269&gt;COLUMNS($Z268:AB268)) )</f>
        <v>1</v>
      </c>
      <c r="AC269" s="175" t="b">
        <f>IF(OR(AND(CNTR_ExistSubInstEntries,$E269=""),INDEX($AC:$AC,MATCH(EUconst_CessationRow&amp;$V269,$AA:$AA,0))&lt;=COLUMNS($Z268:AC268),SUMIFS(L:L,$P:$P,EUconst_SubAbsoluteReduction&amp;$V269)=0),
TRUE,
AND(CNTR_ExistSubInstEntries,$T269&gt;COLUMNS($Z268:AC268)) )</f>
        <v>1</v>
      </c>
      <c r="AD269" s="175" t="b">
        <f>IF(OR(AND(CNTR_ExistSubInstEntries,$E269=""),INDEX($AC:$AC,MATCH(EUconst_CessationRow&amp;$V269,$AA:$AA,0))&lt;=COLUMNS($Z268:AD268),SUMIFS(M:M,$P:$P,EUconst_SubAbsoluteReduction&amp;$V269)=0),
TRUE,
AND(CNTR_ExistSubInstEntries,$T269&gt;COLUMNS($Z268:AD268)) )</f>
        <v>1</v>
      </c>
      <c r="AE269" s="175" t="b">
        <f>IF(OR(AND(CNTR_ExistSubInstEntries,$E269=""),INDEX($AC:$AC,MATCH(EUconst_CessationRow&amp;$V269,$AA:$AA,0))&lt;=COLUMNS($Z268:AE268),SUMIFS(N:N,$P:$P,EUconst_SubAbsoluteReduction&amp;$V269)=0),
TRUE,
AND(CNTR_ExistSubInstEntries,$T269&gt;COLUMNS($Z268:AE268)) )</f>
        <v>1</v>
      </c>
    </row>
    <row r="270" spans="1:31" ht="12.75" customHeight="1" x14ac:dyDescent="0.2">
      <c r="A270" s="19"/>
      <c r="C270" s="161"/>
      <c r="D270" s="344">
        <v>4</v>
      </c>
      <c r="E270" s="1223"/>
      <c r="F270" s="1224"/>
      <c r="G270" s="1223"/>
      <c r="H270" s="1233"/>
      <c r="I270" s="426"/>
      <c r="J270" s="306"/>
      <c r="K270" s="306"/>
      <c r="L270" s="314"/>
      <c r="M270" s="306"/>
      <c r="N270" s="306"/>
      <c r="P270" s="288" t="str">
        <f>EUconst_SubMeasureImpact&amp;I231&amp;"_"&amp;D270</f>
        <v>SubMeasImp_Подинсталация на еталон за гориво, CL, не-CBAM_4</v>
      </c>
      <c r="S270" s="419" t="str">
        <f ca="1">IFERROR(INDEX(E_MeasuresInvestMilestones!$S$22:$S$31,MATCH($E270,CNTR_ListExistMeasures,0)),"")</f>
        <v/>
      </c>
      <c r="T270" s="419" t="str">
        <f ca="1">IF(S270="","",MATCH(INDEX(E_MeasuresInvestMilestones!$E$22:$E$31,MATCH($S270,E_MeasuresInvestMilestones!$Q$22:$Q$31,0)),EUconst_Periods,0))</f>
        <v/>
      </c>
      <c r="V270" s="175" t="str">
        <f t="shared" si="205"/>
        <v>Подинсталация на еталон за гориво, CL, не-CBAM</v>
      </c>
      <c r="X270" s="175" t="b">
        <f>AND(I231&lt;&gt;"",$E270="")</f>
        <v>1</v>
      </c>
      <c r="Z270" s="175" t="b">
        <f>IF(OR(AND(CNTR_ExistSubInstEntries,$E270=""),INDEX($AC:$AC,MATCH(EUconst_CessationRow&amp;$V270,$AA:$AA,0))&lt;=COLUMNS($Z269:Z269),SUMIFS(I:I,$P:$P,EUconst_SubAbsoluteReduction&amp;$V270)=0),
TRUE,
AND(CNTR_ExistSubInstEntries,$T270&gt;COLUMNS($Z269:Z269)) )</f>
        <v>1</v>
      </c>
      <c r="AA270" s="175" t="b">
        <f>IF(OR(AND(CNTR_ExistSubInstEntries,$E270=""),INDEX($AC:$AC,MATCH(EUconst_CessationRow&amp;$V270,$AA:$AA,0))&lt;=COLUMNS($Z269:AA269),SUMIFS(J:J,$P:$P,EUconst_SubAbsoluteReduction&amp;$V270)=0),
TRUE,
AND(CNTR_ExistSubInstEntries,$T270&gt;COLUMNS($Z269:AA269)) )</f>
        <v>1</v>
      </c>
      <c r="AB270" s="175" t="b">
        <f>IF(OR(AND(CNTR_ExistSubInstEntries,$E270=""),INDEX($AC:$AC,MATCH(EUconst_CessationRow&amp;$V270,$AA:$AA,0))&lt;=COLUMNS($Z269:AB269),SUMIFS(K:K,$P:$P,EUconst_SubAbsoluteReduction&amp;$V270)=0),
TRUE,
AND(CNTR_ExistSubInstEntries,$T270&gt;COLUMNS($Z269:AB269)) )</f>
        <v>1</v>
      </c>
      <c r="AC270" s="175" t="b">
        <f>IF(OR(AND(CNTR_ExistSubInstEntries,$E270=""),INDEX($AC:$AC,MATCH(EUconst_CessationRow&amp;$V270,$AA:$AA,0))&lt;=COLUMNS($Z269:AC269),SUMIFS(L:L,$P:$P,EUconst_SubAbsoluteReduction&amp;$V270)=0),
TRUE,
AND(CNTR_ExistSubInstEntries,$T270&gt;COLUMNS($Z269:AC269)) )</f>
        <v>1</v>
      </c>
      <c r="AD270" s="175" t="b">
        <f>IF(OR(AND(CNTR_ExistSubInstEntries,$E270=""),INDEX($AC:$AC,MATCH(EUconst_CessationRow&amp;$V270,$AA:$AA,0))&lt;=COLUMNS($Z269:AD269),SUMIFS(M:M,$P:$P,EUconst_SubAbsoluteReduction&amp;$V270)=0),
TRUE,
AND(CNTR_ExistSubInstEntries,$T270&gt;COLUMNS($Z269:AD269)) )</f>
        <v>1</v>
      </c>
      <c r="AE270" s="175" t="b">
        <f>IF(OR(AND(CNTR_ExistSubInstEntries,$E270=""),INDEX($AC:$AC,MATCH(EUconst_CessationRow&amp;$V270,$AA:$AA,0))&lt;=COLUMNS($Z269:AE269),SUMIFS(N:N,$P:$P,EUconst_SubAbsoluteReduction&amp;$V270)=0),
TRUE,
AND(CNTR_ExistSubInstEntries,$T270&gt;COLUMNS($Z269:AE269)) )</f>
        <v>1</v>
      </c>
    </row>
    <row r="271" spans="1:31" ht="12.75" customHeight="1" x14ac:dyDescent="0.2">
      <c r="A271" s="19"/>
      <c r="C271" s="161"/>
      <c r="D271" s="344">
        <v>5</v>
      </c>
      <c r="E271" s="1223"/>
      <c r="F271" s="1224"/>
      <c r="G271" s="1223"/>
      <c r="H271" s="1233"/>
      <c r="I271" s="426"/>
      <c r="J271" s="306"/>
      <c r="K271" s="306"/>
      <c r="L271" s="314"/>
      <c r="M271" s="306"/>
      <c r="N271" s="306"/>
      <c r="P271" s="288" t="str">
        <f>EUconst_SubMeasureImpact&amp;I231&amp;"_"&amp;D271</f>
        <v>SubMeasImp_Подинсталация на еталон за гориво, CL, не-CBAM_5</v>
      </c>
      <c r="S271" s="419" t="str">
        <f ca="1">IFERROR(INDEX(E_MeasuresInvestMilestones!$S$22:$S$31,MATCH($E271,CNTR_ListExistMeasures,0)),"")</f>
        <v/>
      </c>
      <c r="T271" s="419" t="str">
        <f ca="1">IF(S271="","",MATCH(INDEX(E_MeasuresInvestMilestones!$E$22:$E$31,MATCH($S271,E_MeasuresInvestMilestones!$Q$22:$Q$31,0)),EUconst_Periods,0))</f>
        <v/>
      </c>
      <c r="V271" s="175" t="str">
        <f t="shared" si="205"/>
        <v>Подинсталация на еталон за гориво, CL, не-CBAM</v>
      </c>
      <c r="X271" s="175" t="b">
        <f>AND(I231&lt;&gt;"",$E271="")</f>
        <v>1</v>
      </c>
      <c r="Z271" s="175" t="b">
        <f>IF(OR(AND(CNTR_ExistSubInstEntries,$E271=""),INDEX($AC:$AC,MATCH(EUconst_CessationRow&amp;$V271,$AA:$AA,0))&lt;=COLUMNS($Z270:Z270),SUMIFS(I:I,$P:$P,EUconst_SubAbsoluteReduction&amp;$V271)=0),
TRUE,
AND(CNTR_ExistSubInstEntries,$T271&gt;COLUMNS($Z270:Z270)) )</f>
        <v>1</v>
      </c>
      <c r="AA271" s="175" t="b">
        <f>IF(OR(AND(CNTR_ExistSubInstEntries,$E271=""),INDEX($AC:$AC,MATCH(EUconst_CessationRow&amp;$V271,$AA:$AA,0))&lt;=COLUMNS($Z270:AA270),SUMIFS(J:J,$P:$P,EUconst_SubAbsoluteReduction&amp;$V271)=0),
TRUE,
AND(CNTR_ExistSubInstEntries,$T271&gt;COLUMNS($Z270:AA270)) )</f>
        <v>1</v>
      </c>
      <c r="AB271" s="175" t="b">
        <f>IF(OR(AND(CNTR_ExistSubInstEntries,$E271=""),INDEX($AC:$AC,MATCH(EUconst_CessationRow&amp;$V271,$AA:$AA,0))&lt;=COLUMNS($Z270:AB270),SUMIFS(K:K,$P:$P,EUconst_SubAbsoluteReduction&amp;$V271)=0),
TRUE,
AND(CNTR_ExistSubInstEntries,$T271&gt;COLUMNS($Z270:AB270)) )</f>
        <v>1</v>
      </c>
      <c r="AC271" s="175" t="b">
        <f>IF(OR(AND(CNTR_ExistSubInstEntries,$E271=""),INDEX($AC:$AC,MATCH(EUconst_CessationRow&amp;$V271,$AA:$AA,0))&lt;=COLUMNS($Z270:AC270),SUMIFS(L:L,$P:$P,EUconst_SubAbsoluteReduction&amp;$V271)=0),
TRUE,
AND(CNTR_ExistSubInstEntries,$T271&gt;COLUMNS($Z270:AC270)) )</f>
        <v>1</v>
      </c>
      <c r="AD271" s="175" t="b">
        <f>IF(OR(AND(CNTR_ExistSubInstEntries,$E271=""),INDEX($AC:$AC,MATCH(EUconst_CessationRow&amp;$V271,$AA:$AA,0))&lt;=COLUMNS($Z270:AD270),SUMIFS(M:M,$P:$P,EUconst_SubAbsoluteReduction&amp;$V271)=0),
TRUE,
AND(CNTR_ExistSubInstEntries,$T271&gt;COLUMNS($Z270:AD270)) )</f>
        <v>1</v>
      </c>
      <c r="AE271" s="175" t="b">
        <f>IF(OR(AND(CNTR_ExistSubInstEntries,$E271=""),INDEX($AC:$AC,MATCH(EUconst_CessationRow&amp;$V271,$AA:$AA,0))&lt;=COLUMNS($Z270:AE270),SUMIFS(N:N,$P:$P,EUconst_SubAbsoluteReduction&amp;$V271)=0),
TRUE,
AND(CNTR_ExistSubInstEntries,$T271&gt;COLUMNS($Z270:AE270)) )</f>
        <v>1</v>
      </c>
    </row>
    <row r="272" spans="1:31" ht="12.75" customHeight="1" x14ac:dyDescent="0.2">
      <c r="A272" s="19"/>
      <c r="C272" s="161"/>
      <c r="D272" s="344">
        <v>6</v>
      </c>
      <c r="E272" s="1223"/>
      <c r="F272" s="1224"/>
      <c r="G272" s="1223"/>
      <c r="H272" s="1233"/>
      <c r="I272" s="426"/>
      <c r="J272" s="306"/>
      <c r="K272" s="306"/>
      <c r="L272" s="314"/>
      <c r="M272" s="306"/>
      <c r="N272" s="306"/>
      <c r="P272" s="288" t="str">
        <f>EUconst_SubMeasureImpact&amp;I231&amp;"_"&amp;D272</f>
        <v>SubMeasImp_Подинсталация на еталон за гориво, CL, не-CBAM_6</v>
      </c>
      <c r="S272" s="419" t="str">
        <f ca="1">IFERROR(INDEX(E_MeasuresInvestMilestones!$S$22:$S$31,MATCH($E272,CNTR_ListExistMeasures,0)),"")</f>
        <v/>
      </c>
      <c r="T272" s="419" t="str">
        <f ca="1">IF(S272="","",MATCH(INDEX(E_MeasuresInvestMilestones!$E$22:$E$31,MATCH($S272,E_MeasuresInvestMilestones!$Q$22:$Q$31,0)),EUconst_Periods,0))</f>
        <v/>
      </c>
      <c r="V272" s="175" t="str">
        <f t="shared" si="205"/>
        <v>Подинсталация на еталон за гориво, CL, не-CBAM</v>
      </c>
      <c r="X272" s="175" t="b">
        <f>AND(I231&lt;&gt;"",$E272="")</f>
        <v>1</v>
      </c>
      <c r="Z272" s="175" t="b">
        <f>IF(OR(AND(CNTR_ExistSubInstEntries,$E272=""),INDEX($AC:$AC,MATCH(EUconst_CessationRow&amp;$V272,$AA:$AA,0))&lt;=COLUMNS($Z271:Z271),SUMIFS(I:I,$P:$P,EUconst_SubAbsoluteReduction&amp;$V272)=0),
TRUE,
AND(CNTR_ExistSubInstEntries,$T272&gt;COLUMNS($Z271:Z271)) )</f>
        <v>1</v>
      </c>
      <c r="AA272" s="175" t="b">
        <f>IF(OR(AND(CNTR_ExistSubInstEntries,$E272=""),INDEX($AC:$AC,MATCH(EUconst_CessationRow&amp;$V272,$AA:$AA,0))&lt;=COLUMNS($Z271:AA271),SUMIFS(J:J,$P:$P,EUconst_SubAbsoluteReduction&amp;$V272)=0),
TRUE,
AND(CNTR_ExistSubInstEntries,$T272&gt;COLUMNS($Z271:AA271)) )</f>
        <v>1</v>
      </c>
      <c r="AB272" s="175" t="b">
        <f>IF(OR(AND(CNTR_ExistSubInstEntries,$E272=""),INDEX($AC:$AC,MATCH(EUconst_CessationRow&amp;$V272,$AA:$AA,0))&lt;=COLUMNS($Z271:AB271),SUMIFS(K:K,$P:$P,EUconst_SubAbsoluteReduction&amp;$V272)=0),
TRUE,
AND(CNTR_ExistSubInstEntries,$T272&gt;COLUMNS($Z271:AB271)) )</f>
        <v>1</v>
      </c>
      <c r="AC272" s="175" t="b">
        <f>IF(OR(AND(CNTR_ExistSubInstEntries,$E272=""),INDEX($AC:$AC,MATCH(EUconst_CessationRow&amp;$V272,$AA:$AA,0))&lt;=COLUMNS($Z271:AC271),SUMIFS(L:L,$P:$P,EUconst_SubAbsoluteReduction&amp;$V272)=0),
TRUE,
AND(CNTR_ExistSubInstEntries,$T272&gt;COLUMNS($Z271:AC271)) )</f>
        <v>1</v>
      </c>
      <c r="AD272" s="175" t="b">
        <f>IF(OR(AND(CNTR_ExistSubInstEntries,$E272=""),INDEX($AC:$AC,MATCH(EUconst_CessationRow&amp;$V272,$AA:$AA,0))&lt;=COLUMNS($Z271:AD271),SUMIFS(M:M,$P:$P,EUconst_SubAbsoluteReduction&amp;$V272)=0),
TRUE,
AND(CNTR_ExistSubInstEntries,$T272&gt;COLUMNS($Z271:AD271)) )</f>
        <v>1</v>
      </c>
      <c r="AE272" s="175" t="b">
        <f>IF(OR(AND(CNTR_ExistSubInstEntries,$E272=""),INDEX($AC:$AC,MATCH(EUconst_CessationRow&amp;$V272,$AA:$AA,0))&lt;=COLUMNS($Z271:AE271),SUMIFS(N:N,$P:$P,EUconst_SubAbsoluteReduction&amp;$V272)=0),
TRUE,
AND(CNTR_ExistSubInstEntries,$T272&gt;COLUMNS($Z271:AE271)) )</f>
        <v>1</v>
      </c>
    </row>
    <row r="273" spans="1:32" ht="12.75" customHeight="1" x14ac:dyDescent="0.2">
      <c r="A273" s="19"/>
      <c r="C273" s="193"/>
      <c r="D273" s="344">
        <v>7</v>
      </c>
      <c r="E273" s="1223"/>
      <c r="F273" s="1224"/>
      <c r="G273" s="1223"/>
      <c r="H273" s="1233"/>
      <c r="I273" s="426"/>
      <c r="J273" s="306"/>
      <c r="K273" s="306"/>
      <c r="L273" s="314"/>
      <c r="M273" s="306"/>
      <c r="N273" s="306"/>
      <c r="P273" s="288" t="str">
        <f>EUconst_SubMeasureImpact&amp;I231&amp;"_"&amp;D273</f>
        <v>SubMeasImp_Подинсталация на еталон за гориво, CL, не-CBAM_7</v>
      </c>
      <c r="S273" s="419" t="str">
        <f ca="1">IFERROR(INDEX(E_MeasuresInvestMilestones!$S$22:$S$31,MATCH($E273,CNTR_ListExistMeasures,0)),"")</f>
        <v/>
      </c>
      <c r="T273" s="419" t="str">
        <f ca="1">IF(S273="","",MATCH(INDEX(E_MeasuresInvestMilestones!$E$22:$E$31,MATCH($S273,E_MeasuresInvestMilestones!$Q$22:$Q$31,0)),EUconst_Periods,0))</f>
        <v/>
      </c>
      <c r="V273" s="175" t="str">
        <f t="shared" si="205"/>
        <v>Подинсталация на еталон за гориво, CL, не-CBAM</v>
      </c>
      <c r="X273" s="175" t="b">
        <f>AND(I231&lt;&gt;"",$E273="")</f>
        <v>1</v>
      </c>
      <c r="Z273" s="175" t="b">
        <f>IF(OR(AND(CNTR_ExistSubInstEntries,$E273=""),INDEX($AC:$AC,MATCH(EUconst_CessationRow&amp;$V273,$AA:$AA,0))&lt;=COLUMNS($Z272:Z272),SUMIFS(I:I,$P:$P,EUconst_SubAbsoluteReduction&amp;$V273)=0),
TRUE,
AND(CNTR_ExistSubInstEntries,$T273&gt;COLUMNS($Z272:Z272)) )</f>
        <v>1</v>
      </c>
      <c r="AA273" s="175" t="b">
        <f>IF(OR(AND(CNTR_ExistSubInstEntries,$E273=""),INDEX($AC:$AC,MATCH(EUconst_CessationRow&amp;$V273,$AA:$AA,0))&lt;=COLUMNS($Z272:AA272),SUMIFS(J:J,$P:$P,EUconst_SubAbsoluteReduction&amp;$V273)=0),
TRUE,
AND(CNTR_ExistSubInstEntries,$T273&gt;COLUMNS($Z272:AA272)) )</f>
        <v>1</v>
      </c>
      <c r="AB273" s="175" t="b">
        <f>IF(OR(AND(CNTR_ExistSubInstEntries,$E273=""),INDEX($AC:$AC,MATCH(EUconst_CessationRow&amp;$V273,$AA:$AA,0))&lt;=COLUMNS($Z272:AB272),SUMIFS(K:K,$P:$P,EUconst_SubAbsoluteReduction&amp;$V273)=0),
TRUE,
AND(CNTR_ExistSubInstEntries,$T273&gt;COLUMNS($Z272:AB272)) )</f>
        <v>1</v>
      </c>
      <c r="AC273" s="175" t="b">
        <f>IF(OR(AND(CNTR_ExistSubInstEntries,$E273=""),INDEX($AC:$AC,MATCH(EUconst_CessationRow&amp;$V273,$AA:$AA,0))&lt;=COLUMNS($Z272:AC272),SUMIFS(L:L,$P:$P,EUconst_SubAbsoluteReduction&amp;$V273)=0),
TRUE,
AND(CNTR_ExistSubInstEntries,$T273&gt;COLUMNS($Z272:AC272)) )</f>
        <v>1</v>
      </c>
      <c r="AD273" s="175" t="b">
        <f>IF(OR(AND(CNTR_ExistSubInstEntries,$E273=""),INDEX($AC:$AC,MATCH(EUconst_CessationRow&amp;$V273,$AA:$AA,0))&lt;=COLUMNS($Z272:AD272),SUMIFS(M:M,$P:$P,EUconst_SubAbsoluteReduction&amp;$V273)=0),
TRUE,
AND(CNTR_ExistSubInstEntries,$T273&gt;COLUMNS($Z272:AD272)) )</f>
        <v>1</v>
      </c>
      <c r="AE273" s="175" t="b">
        <f>IF(OR(AND(CNTR_ExistSubInstEntries,$E273=""),INDEX($AC:$AC,MATCH(EUconst_CessationRow&amp;$V273,$AA:$AA,0))&lt;=COLUMNS($Z272:AE272),SUMIFS(N:N,$P:$P,EUconst_SubAbsoluteReduction&amp;$V273)=0),
TRUE,
AND(CNTR_ExistSubInstEntries,$T273&gt;COLUMNS($Z272:AE272)) )</f>
        <v>1</v>
      </c>
    </row>
    <row r="274" spans="1:32" ht="12.75" customHeight="1" x14ac:dyDescent="0.2">
      <c r="A274" s="19"/>
      <c r="C274" s="161"/>
      <c r="D274" s="344">
        <v>8</v>
      </c>
      <c r="E274" s="1223"/>
      <c r="F274" s="1224"/>
      <c r="G274" s="1223"/>
      <c r="H274" s="1233"/>
      <c r="I274" s="426"/>
      <c r="J274" s="306"/>
      <c r="K274" s="306"/>
      <c r="L274" s="314"/>
      <c r="M274" s="306"/>
      <c r="N274" s="306"/>
      <c r="P274" s="288" t="str">
        <f>EUconst_SubMeasureImpact&amp;I231&amp;"_"&amp;D274</f>
        <v>SubMeasImp_Подинсталация на еталон за гориво, CL, не-CBAM_8</v>
      </c>
      <c r="S274" s="419" t="str">
        <f ca="1">IFERROR(INDEX(E_MeasuresInvestMilestones!$S$22:$S$31,MATCH($E274,CNTR_ListExistMeasures,0)),"")</f>
        <v/>
      </c>
      <c r="T274" s="419" t="str">
        <f ca="1">IF(S274="","",MATCH(INDEX(E_MeasuresInvestMilestones!$E$22:$E$31,MATCH($S274,E_MeasuresInvestMilestones!$Q$22:$Q$31,0)),EUconst_Periods,0))</f>
        <v/>
      </c>
      <c r="V274" s="175" t="str">
        <f t="shared" si="205"/>
        <v>Подинсталация на еталон за гориво, CL, не-CBAM</v>
      </c>
      <c r="X274" s="175" t="b">
        <f>AND(I231&lt;&gt;"",$E274="")</f>
        <v>1</v>
      </c>
      <c r="Z274" s="175" t="b">
        <f>IF(OR(AND(CNTR_ExistSubInstEntries,$E274=""),INDEX($AC:$AC,MATCH(EUconst_CessationRow&amp;$V274,$AA:$AA,0))&lt;=COLUMNS($Z273:Z273),SUMIFS(I:I,$P:$P,EUconst_SubAbsoluteReduction&amp;$V274)=0),
TRUE,
AND(CNTR_ExistSubInstEntries,$T274&gt;COLUMNS($Z273:Z273)) )</f>
        <v>1</v>
      </c>
      <c r="AA274" s="175" t="b">
        <f>IF(OR(AND(CNTR_ExistSubInstEntries,$E274=""),INDEX($AC:$AC,MATCH(EUconst_CessationRow&amp;$V274,$AA:$AA,0))&lt;=COLUMNS($Z273:AA273),SUMIFS(J:J,$P:$P,EUconst_SubAbsoluteReduction&amp;$V274)=0),
TRUE,
AND(CNTR_ExistSubInstEntries,$T274&gt;COLUMNS($Z273:AA273)) )</f>
        <v>1</v>
      </c>
      <c r="AB274" s="175" t="b">
        <f>IF(OR(AND(CNTR_ExistSubInstEntries,$E274=""),INDEX($AC:$AC,MATCH(EUconst_CessationRow&amp;$V274,$AA:$AA,0))&lt;=COLUMNS($Z273:AB273),SUMIFS(K:K,$P:$P,EUconst_SubAbsoluteReduction&amp;$V274)=0),
TRUE,
AND(CNTR_ExistSubInstEntries,$T274&gt;COLUMNS($Z273:AB273)) )</f>
        <v>1</v>
      </c>
      <c r="AC274" s="175" t="b">
        <f>IF(OR(AND(CNTR_ExistSubInstEntries,$E274=""),INDEX($AC:$AC,MATCH(EUconst_CessationRow&amp;$V274,$AA:$AA,0))&lt;=COLUMNS($Z273:AC273),SUMIFS(L:L,$P:$P,EUconst_SubAbsoluteReduction&amp;$V274)=0),
TRUE,
AND(CNTR_ExistSubInstEntries,$T274&gt;COLUMNS($Z273:AC273)) )</f>
        <v>1</v>
      </c>
      <c r="AD274" s="175" t="b">
        <f>IF(OR(AND(CNTR_ExistSubInstEntries,$E274=""),INDEX($AC:$AC,MATCH(EUconst_CessationRow&amp;$V274,$AA:$AA,0))&lt;=COLUMNS($Z273:AD273),SUMIFS(M:M,$P:$P,EUconst_SubAbsoluteReduction&amp;$V274)=0),
TRUE,
AND(CNTR_ExistSubInstEntries,$T274&gt;COLUMNS($Z273:AD273)) )</f>
        <v>1</v>
      </c>
      <c r="AE274" s="175" t="b">
        <f>IF(OR(AND(CNTR_ExistSubInstEntries,$E274=""),INDEX($AC:$AC,MATCH(EUconst_CessationRow&amp;$V274,$AA:$AA,0))&lt;=COLUMNS($Z273:AE273),SUMIFS(N:N,$P:$P,EUconst_SubAbsoluteReduction&amp;$V274)=0),
TRUE,
AND(CNTR_ExistSubInstEntries,$T274&gt;COLUMNS($Z273:AE273)) )</f>
        <v>1</v>
      </c>
    </row>
    <row r="275" spans="1:32" ht="12.75" customHeight="1" x14ac:dyDescent="0.2">
      <c r="A275" s="19"/>
      <c r="C275" s="161"/>
      <c r="D275" s="344">
        <v>9</v>
      </c>
      <c r="E275" s="1223"/>
      <c r="F275" s="1224"/>
      <c r="G275" s="1223"/>
      <c r="H275" s="1233"/>
      <c r="I275" s="426"/>
      <c r="J275" s="306"/>
      <c r="K275" s="306"/>
      <c r="L275" s="314"/>
      <c r="M275" s="306"/>
      <c r="N275" s="306"/>
      <c r="P275" s="288" t="str">
        <f>EUconst_SubMeasureImpact&amp;I231&amp;"_"&amp;D275</f>
        <v>SubMeasImp_Подинсталация на еталон за гориво, CL, не-CBAM_9</v>
      </c>
      <c r="S275" s="419" t="str">
        <f ca="1">IFERROR(INDEX(E_MeasuresInvestMilestones!$S$22:$S$31,MATCH($E275,CNTR_ListExistMeasures,0)),"")</f>
        <v/>
      </c>
      <c r="T275" s="419" t="str">
        <f ca="1">IF(S275="","",MATCH(INDEX(E_MeasuresInvestMilestones!$E$22:$E$31,MATCH($S275,E_MeasuresInvestMilestones!$Q$22:$Q$31,0)),EUconst_Periods,0))</f>
        <v/>
      </c>
      <c r="V275" s="175" t="str">
        <f t="shared" si="205"/>
        <v>Подинсталация на еталон за гориво, CL, не-CBAM</v>
      </c>
      <c r="X275" s="175" t="b">
        <f>AND(I231&lt;&gt;"",$E275="")</f>
        <v>1</v>
      </c>
      <c r="Z275" s="175" t="b">
        <f>IF(OR(AND(CNTR_ExistSubInstEntries,$E275=""),INDEX($AC:$AC,MATCH(EUconst_CessationRow&amp;$V275,$AA:$AA,0))&lt;=COLUMNS($Z274:Z274),SUMIFS(I:I,$P:$P,EUconst_SubAbsoluteReduction&amp;$V275)=0),
TRUE,
AND(CNTR_ExistSubInstEntries,$T275&gt;COLUMNS($Z274:Z274)) )</f>
        <v>1</v>
      </c>
      <c r="AA275" s="175" t="b">
        <f>IF(OR(AND(CNTR_ExistSubInstEntries,$E275=""),INDEX($AC:$AC,MATCH(EUconst_CessationRow&amp;$V275,$AA:$AA,0))&lt;=COLUMNS($Z274:AA274),SUMIFS(J:J,$P:$P,EUconst_SubAbsoluteReduction&amp;$V275)=0),
TRUE,
AND(CNTR_ExistSubInstEntries,$T275&gt;COLUMNS($Z274:AA274)) )</f>
        <v>1</v>
      </c>
      <c r="AB275" s="175" t="b">
        <f>IF(OR(AND(CNTR_ExistSubInstEntries,$E275=""),INDEX($AC:$AC,MATCH(EUconst_CessationRow&amp;$V275,$AA:$AA,0))&lt;=COLUMNS($Z274:AB274),SUMIFS(K:K,$P:$P,EUconst_SubAbsoluteReduction&amp;$V275)=0),
TRUE,
AND(CNTR_ExistSubInstEntries,$T275&gt;COLUMNS($Z274:AB274)) )</f>
        <v>1</v>
      </c>
      <c r="AC275" s="175" t="b">
        <f>IF(OR(AND(CNTR_ExistSubInstEntries,$E275=""),INDEX($AC:$AC,MATCH(EUconst_CessationRow&amp;$V275,$AA:$AA,0))&lt;=COLUMNS($Z274:AC274),SUMIFS(L:L,$P:$P,EUconst_SubAbsoluteReduction&amp;$V275)=0),
TRUE,
AND(CNTR_ExistSubInstEntries,$T275&gt;COLUMNS($Z274:AC274)) )</f>
        <v>1</v>
      </c>
      <c r="AD275" s="175" t="b">
        <f>IF(OR(AND(CNTR_ExistSubInstEntries,$E275=""),INDEX($AC:$AC,MATCH(EUconst_CessationRow&amp;$V275,$AA:$AA,0))&lt;=COLUMNS($Z274:AD274),SUMIFS(M:M,$P:$P,EUconst_SubAbsoluteReduction&amp;$V275)=0),
TRUE,
AND(CNTR_ExistSubInstEntries,$T275&gt;COLUMNS($Z274:AD274)) )</f>
        <v>1</v>
      </c>
      <c r="AE275" s="175" t="b">
        <f>IF(OR(AND(CNTR_ExistSubInstEntries,$E275=""),INDEX($AC:$AC,MATCH(EUconst_CessationRow&amp;$V275,$AA:$AA,0))&lt;=COLUMNS($Z274:AE274),SUMIFS(N:N,$P:$P,EUconst_SubAbsoluteReduction&amp;$V275)=0),
TRUE,
AND(CNTR_ExistSubInstEntries,$T275&gt;COLUMNS($Z274:AE274)) )</f>
        <v>1</v>
      </c>
    </row>
    <row r="276" spans="1:32" ht="12.75" customHeight="1" x14ac:dyDescent="0.2">
      <c r="A276" s="19"/>
      <c r="C276" s="161"/>
      <c r="D276" s="344">
        <v>10</v>
      </c>
      <c r="E276" s="1229"/>
      <c r="F276" s="1230"/>
      <c r="G276" s="1229"/>
      <c r="H276" s="1234"/>
      <c r="I276" s="427"/>
      <c r="J276" s="307"/>
      <c r="K276" s="307"/>
      <c r="L276" s="315"/>
      <c r="M276" s="307"/>
      <c r="N276" s="307"/>
      <c r="P276" s="288" t="str">
        <f>EUconst_SubMeasureImpact&amp;I231&amp;"_"&amp;D276</f>
        <v>SubMeasImp_Подинсталация на еталон за гориво, CL, не-CBAM_10</v>
      </c>
      <c r="S276" s="419" t="str">
        <f ca="1">IFERROR(INDEX(E_MeasuresInvestMilestones!$S$22:$S$31,MATCH($E276,CNTR_ListExistMeasures,0)),"")</f>
        <v/>
      </c>
      <c r="T276" s="419" t="str">
        <f ca="1">IF(S276="","",MATCH(INDEX(E_MeasuresInvestMilestones!$E$22:$E$31,MATCH($S276,E_MeasuresInvestMilestones!$Q$22:$Q$31,0)),EUconst_Periods,0))</f>
        <v/>
      </c>
      <c r="V276" s="175" t="str">
        <f t="shared" si="205"/>
        <v>Подинсталация на еталон за гориво, CL, не-CBAM</v>
      </c>
      <c r="X276" s="175" t="b">
        <f>AND(I231&lt;&gt;"",$E276="")</f>
        <v>1</v>
      </c>
      <c r="Z276" s="175" t="b">
        <f>IF(OR(AND(CNTR_ExistSubInstEntries,$E276=""),INDEX($AC:$AC,MATCH(EUconst_CessationRow&amp;$V276,$AA:$AA,0))&lt;=COLUMNS($Z275:Z275),SUMIFS(I:I,$P:$P,EUconst_SubAbsoluteReduction&amp;$V276)=0),
TRUE,
AND(CNTR_ExistSubInstEntries,$T276&gt;COLUMNS($Z275:Z275)) )</f>
        <v>1</v>
      </c>
      <c r="AA276" s="175" t="b">
        <f>IF(OR(AND(CNTR_ExistSubInstEntries,$E276=""),INDEX($AC:$AC,MATCH(EUconst_CessationRow&amp;$V276,$AA:$AA,0))&lt;=COLUMNS($Z275:AA275),SUMIFS(J:J,$P:$P,EUconst_SubAbsoluteReduction&amp;$V276)=0),
TRUE,
AND(CNTR_ExistSubInstEntries,$T276&gt;COLUMNS($Z275:AA275)) )</f>
        <v>1</v>
      </c>
      <c r="AB276" s="175" t="b">
        <f>IF(OR(AND(CNTR_ExistSubInstEntries,$E276=""),INDEX($AC:$AC,MATCH(EUconst_CessationRow&amp;$V276,$AA:$AA,0))&lt;=COLUMNS($Z275:AB275),SUMIFS(K:K,$P:$P,EUconst_SubAbsoluteReduction&amp;$V276)=0),
TRUE,
AND(CNTR_ExistSubInstEntries,$T276&gt;COLUMNS($Z275:AB275)) )</f>
        <v>1</v>
      </c>
      <c r="AC276" s="175" t="b">
        <f>IF(OR(AND(CNTR_ExistSubInstEntries,$E276=""),INDEX($AC:$AC,MATCH(EUconst_CessationRow&amp;$V276,$AA:$AA,0))&lt;=COLUMNS($Z275:AC275),SUMIFS(L:L,$P:$P,EUconst_SubAbsoluteReduction&amp;$V276)=0),
TRUE,
AND(CNTR_ExistSubInstEntries,$T276&gt;COLUMNS($Z275:AC275)) )</f>
        <v>1</v>
      </c>
      <c r="AD276" s="175" t="b">
        <f>IF(OR(AND(CNTR_ExistSubInstEntries,$E276=""),INDEX($AC:$AC,MATCH(EUconst_CessationRow&amp;$V276,$AA:$AA,0))&lt;=COLUMNS($Z275:AD275),SUMIFS(M:M,$P:$P,EUconst_SubAbsoluteReduction&amp;$V276)=0),
TRUE,
AND(CNTR_ExistSubInstEntries,$T276&gt;COLUMNS($Z275:AD275)) )</f>
        <v>1</v>
      </c>
      <c r="AE276" s="175" t="b">
        <f>IF(OR(AND(CNTR_ExistSubInstEntries,$E276=""),INDEX($AC:$AC,MATCH(EUconst_CessationRow&amp;$V276,$AA:$AA,0))&lt;=COLUMNS($Z275:AE275),SUMIFS(N:N,$P:$P,EUconst_SubAbsoluteReduction&amp;$V276)=0),
TRUE,
AND(CNTR_ExistSubInstEntries,$T276&gt;COLUMNS($Z275:AE275)) )</f>
        <v>1</v>
      </c>
    </row>
    <row r="277" spans="1:32" ht="12.75" customHeight="1" x14ac:dyDescent="0.2">
      <c r="A277" s="19"/>
      <c r="C277" s="161"/>
      <c r="D277" s="345" t="s">
        <v>119</v>
      </c>
      <c r="E277" s="1231" t="str">
        <f>Translations!$B$289</f>
        <v>Намаление в сравнение с изходното ниво (100% = стойности под i.)</v>
      </c>
      <c r="F277" s="1231"/>
      <c r="G277" s="1231"/>
      <c r="H277" s="1232"/>
      <c r="I277" s="428" t="str">
        <f>IF(AND(ISNUMBER(I262),COUNT(I267:I276)&gt;0),SUM(I267:I276)*I262,"")</f>
        <v/>
      </c>
      <c r="J277" s="380" t="str">
        <f t="shared" ref="J277" si="206">IF(AND(ISNUMBER(J262),COUNT(J267:J276)&gt;0),SUM(J267:J276)*J262,"")</f>
        <v/>
      </c>
      <c r="K277" s="380" t="str">
        <f>IF(AND(ISNUMBER(K262),COUNT(K267:K276)&gt;0),SUM(K267:K276)*K262,"")</f>
        <v/>
      </c>
      <c r="L277" s="380" t="str">
        <f t="shared" ref="L277:N277" si="207">IF(AND(ISNUMBER(L262),COUNT(L267:L276)&gt;0),SUM(L267:L276)*L262,"")</f>
        <v/>
      </c>
      <c r="M277" s="380" t="str">
        <f t="shared" si="207"/>
        <v/>
      </c>
      <c r="N277" s="380" t="str">
        <f t="shared" si="207"/>
        <v/>
      </c>
      <c r="P277" s="252"/>
      <c r="V277" s="369"/>
      <c r="X277" s="369"/>
    </row>
    <row r="278" spans="1:32" ht="12.75" customHeight="1" x14ac:dyDescent="0.2">
      <c r="A278" s="19"/>
      <c r="C278" s="161"/>
      <c r="D278" s="345" t="s">
        <v>120</v>
      </c>
      <c r="E278" s="1225" t="str">
        <f>Translations!$B$290</f>
        <v>Проверка на съответствието (= iii. / i.)</v>
      </c>
      <c r="F278" s="1225"/>
      <c r="G278" s="1225"/>
      <c r="H278" s="1226"/>
      <c r="I278" s="429" t="str">
        <f t="shared" ref="I278:N278" si="208">IF(COUNT(I267:I276)&gt;0,SUM(I267:I276),"")</f>
        <v/>
      </c>
      <c r="J278" s="381" t="str">
        <f t="shared" si="208"/>
        <v/>
      </c>
      <c r="K278" s="381" t="str">
        <f t="shared" si="208"/>
        <v/>
      </c>
      <c r="L278" s="381" t="str">
        <f t="shared" si="208"/>
        <v/>
      </c>
      <c r="M278" s="381" t="str">
        <f t="shared" si="208"/>
        <v/>
      </c>
      <c r="N278" s="381" t="str">
        <f t="shared" si="208"/>
        <v/>
      </c>
      <c r="P278" s="252"/>
      <c r="S278" s="316"/>
      <c r="T278" s="316"/>
      <c r="U278" s="316"/>
      <c r="V278" s="316"/>
    </row>
    <row r="279" spans="1:32" ht="12.75" customHeight="1" x14ac:dyDescent="0.2">
      <c r="A279" s="19"/>
      <c r="C279" s="161"/>
      <c r="D279" s="345" t="s">
        <v>121</v>
      </c>
      <c r="E279" s="1227" t="str">
        <f>Translations!$B$291</f>
        <v>Проверка на последователността (съобщение за грешка)</v>
      </c>
      <c r="F279" s="1228"/>
      <c r="G279" s="1228"/>
      <c r="H279" s="1228"/>
      <c r="I279" s="518" t="str">
        <f t="shared" ref="I279:N279" si="209">IF(OR($M231=EUConst_NotRelevant,$M231=""),"",IF(OR(OR(AND(I239&lt;&gt;0,I247=EUconst_Cessation),AND(I239="",OR(I247&lt;&gt;EUconst_Cessation),I247&lt;&gt;"")),OR(AND(I278="",I239&lt;&gt;"",I239&lt;&gt;$G239),AND(I278&lt;&gt;"",OR(I247=EUconst_Cessation,I239="",I239=$G239))),AND(I239&lt;&gt;"",I239&lt;&gt;$G239,IFERROR(ROUND(I278,2),1)&lt;&gt;1)),EUconst_Inconsistent,""))</f>
        <v/>
      </c>
      <c r="J279" s="519" t="str">
        <f t="shared" si="209"/>
        <v/>
      </c>
      <c r="K279" s="519" t="str">
        <f t="shared" si="209"/>
        <v/>
      </c>
      <c r="L279" s="519" t="str">
        <f t="shared" si="209"/>
        <v/>
      </c>
      <c r="M279" s="519" t="str">
        <f t="shared" si="209"/>
        <v/>
      </c>
      <c r="N279" s="519" t="str">
        <f t="shared" si="209"/>
        <v/>
      </c>
      <c r="P279" s="252"/>
    </row>
    <row r="280" spans="1:32" ht="5.0999999999999996" customHeight="1" x14ac:dyDescent="0.2">
      <c r="A280" s="19"/>
      <c r="B280" s="165"/>
      <c r="C280" s="161"/>
      <c r="D280" s="325"/>
      <c r="I280" s="136"/>
      <c r="J280" s="136"/>
      <c r="K280" s="136"/>
      <c r="L280" s="136"/>
      <c r="M280" s="136"/>
      <c r="N280" s="282"/>
      <c r="P280" s="252"/>
    </row>
    <row r="281" spans="1:32" ht="12.75" customHeight="1" x14ac:dyDescent="0.2">
      <c r="C281" s="161"/>
      <c r="D281" s="360" t="s">
        <v>116</v>
      </c>
      <c r="E281" s="1235" t="str">
        <f>Translations!$B$292</f>
        <v>Други коментари</v>
      </c>
      <c r="F281" s="1235"/>
      <c r="G281" s="1235"/>
      <c r="H281" s="1235"/>
      <c r="I281" s="1235"/>
      <c r="J281" s="1235"/>
      <c r="K281" s="1235"/>
      <c r="L281" s="1235"/>
      <c r="M281" s="1235"/>
      <c r="N281" s="1236"/>
      <c r="P281" s="134"/>
      <c r="Q281" s="134"/>
      <c r="R281" s="134"/>
      <c r="S281" s="268"/>
    </row>
    <row r="282" spans="1:32" ht="38.85" customHeight="1" x14ac:dyDescent="0.2">
      <c r="A282" s="19"/>
      <c r="B282" s="165"/>
      <c r="C282" s="161"/>
      <c r="D282" s="325"/>
      <c r="E282" s="1220"/>
      <c r="F282" s="1221"/>
      <c r="G282" s="1221"/>
      <c r="H282" s="1221"/>
      <c r="I282" s="1221"/>
      <c r="J282" s="1221"/>
      <c r="K282" s="1221"/>
      <c r="L282" s="1221"/>
      <c r="M282" s="1221"/>
      <c r="N282" s="1222"/>
      <c r="P282" s="252"/>
    </row>
    <row r="283" spans="1:32" ht="12.75" customHeight="1" x14ac:dyDescent="0.2">
      <c r="A283" s="19"/>
      <c r="B283" s="165"/>
      <c r="C283" s="650"/>
      <c r="D283" s="651"/>
      <c r="E283" s="652"/>
      <c r="F283" s="652"/>
      <c r="G283" s="652"/>
      <c r="H283" s="652"/>
      <c r="I283" s="652"/>
      <c r="J283" s="652"/>
      <c r="K283" s="652"/>
      <c r="L283" s="652"/>
      <c r="M283" s="652"/>
      <c r="N283" s="653"/>
    </row>
    <row r="284" spans="1:32" ht="12.75" customHeight="1" thickBot="1" x14ac:dyDescent="0.25">
      <c r="A284" s="19"/>
      <c r="B284" s="165"/>
      <c r="E284" s="432"/>
      <c r="F284" s="644"/>
      <c r="G284" s="644"/>
      <c r="H284" s="644"/>
      <c r="I284" s="644"/>
      <c r="J284" s="644"/>
      <c r="K284" s="644"/>
      <c r="L284" s="644"/>
      <c r="M284" s="644"/>
      <c r="N284" s="644"/>
    </row>
    <row r="285" spans="1:32" ht="12.75" customHeight="1" thickBot="1" x14ac:dyDescent="0.3">
      <c r="A285" s="19"/>
      <c r="B285" s="165"/>
      <c r="C285" s="433"/>
      <c r="D285" s="433"/>
      <c r="E285" s="433"/>
      <c r="F285" s="433"/>
      <c r="G285" s="433"/>
      <c r="H285" s="433"/>
      <c r="I285" s="433"/>
      <c r="J285" s="433"/>
      <c r="K285" s="433"/>
      <c r="L285" s="433"/>
      <c r="M285" s="433"/>
      <c r="N285" s="433"/>
      <c r="P285" s="276"/>
      <c r="Q285" s="134"/>
      <c r="R285" s="134"/>
      <c r="S285" s="268"/>
    </row>
    <row r="286" spans="1:32" s="370" customFormat="1" ht="18" customHeight="1" thickBot="1" x14ac:dyDescent="0.25">
      <c r="A286" s="399">
        <f>C286</f>
        <v>6</v>
      </c>
      <c r="B286" s="120"/>
      <c r="C286" s="421">
        <f>C231+1</f>
        <v>6</v>
      </c>
      <c r="D286" s="1260" t="str">
        <f>Translations!$B$297</f>
        <v>"Fall-back" подинсталация:</v>
      </c>
      <c r="E286" s="1261"/>
      <c r="F286" s="1261"/>
      <c r="G286" s="1261"/>
      <c r="H286" s="1262"/>
      <c r="I286" s="1293" t="str">
        <f>INDEX(EUconst_FallBackListNames,$C286)</f>
        <v>Подинсталация на бенчмарка за гориво, не-CL, не-CBAM</v>
      </c>
      <c r="J286" s="1294"/>
      <c r="K286" s="1294"/>
      <c r="L286" s="1295"/>
      <c r="M286" s="1291" t="str">
        <f>IF(ISBLANK(INDEX(CNTR_FallBackSubInstRelevant,C286)),"",IF(INDEX(CNTR_FallBackSubInstRelevant,C286),EUConst_Relevant,EUConst_NotRelevant))</f>
        <v/>
      </c>
      <c r="N286" s="1292"/>
      <c r="O286" s="120"/>
      <c r="P286" s="287" t="str">
        <f>I286</f>
        <v>Подинсталация на бенчмарка за гориво, не-CL, не-CBAM</v>
      </c>
      <c r="Q286" s="166"/>
      <c r="R286" s="166"/>
      <c r="S286" s="166"/>
      <c r="T286" s="166"/>
      <c r="U286" s="166"/>
      <c r="V286" s="166"/>
      <c r="W286" s="166"/>
      <c r="X286" s="287" t="str">
        <f>EUconst_StartRow&amp;I286</f>
        <v>Start_Подинсталация на бенчмарка за гориво, не-CL, не-CBAM</v>
      </c>
      <c r="Y286" s="409" t="str">
        <f>IF($I286="","",INDEX(C_InstallationDescription!$V:$V,MATCH($X286,C_InstallationDescription!$P:$P,0)))</f>
        <v/>
      </c>
      <c r="Z286" s="409" t="str">
        <f>IF(OR($M286=EUConst_NotRelevant,$M286=""),"",IF(Y286=INDEX(EUconst_SubinstallationStart,1),1,IF(Y286=INDEX(EUconst_SubinstallationStart,2),2,MATCH(Y286,EUconst_Periods,0))))</f>
        <v/>
      </c>
      <c r="AA286" s="287" t="str">
        <f>EUconst_CessationRow&amp;I286</f>
        <v>Cessation_Подинсталация на бенчмарка за гориво, не-CL, не-CBAM</v>
      </c>
      <c r="AB286" s="409" t="str">
        <f>IF($M286=EUConst_NotRelevant,"",INDEX(C_InstallationDescription!$W:$W,MATCH($AA286,C_InstallationDescription!$Q:$Q,0)))</f>
        <v/>
      </c>
      <c r="AC286" s="409" t="str">
        <f>IF(OR(I286="",AB286=""),"",IF(AB286=INDEX(EUconst_SubinstallationCessation,1),10,IF(AB286=INDEX(EUconst_SubinstallationCessation,2),1,MATCH(AB286,EUconst_Periods,0))))</f>
        <v/>
      </c>
      <c r="AD286" s="169"/>
      <c r="AE286" s="554" t="b">
        <f>AND(CNTR_ExistSubInstEntries,M286=EUConst_NotRelevant)</f>
        <v>0</v>
      </c>
      <c r="AF286" s="169"/>
    </row>
    <row r="287" spans="1:32" ht="12.75" customHeight="1" x14ac:dyDescent="0.2">
      <c r="C287" s="420"/>
      <c r="D287" s="644"/>
      <c r="E287" s="1216" t="str">
        <f>Translations!$B$263</f>
        <v>Името на подинсталацията на продуктовия еталон се показва автоматично въз основа на въведените данни в лист "C_InstallationDescription".</v>
      </c>
      <c r="F287" s="1217"/>
      <c r="G287" s="1217"/>
      <c r="H287" s="1217"/>
      <c r="I287" s="1217"/>
      <c r="J287" s="1217"/>
      <c r="K287" s="1217"/>
      <c r="L287" s="1217"/>
      <c r="M287" s="1217"/>
      <c r="N287" s="1218"/>
      <c r="P287" s="134"/>
      <c r="Q287" s="134"/>
      <c r="R287" s="134"/>
      <c r="S287" s="268"/>
    </row>
    <row r="288" spans="1:32" ht="5.0999999999999996" customHeight="1" x14ac:dyDescent="0.2">
      <c r="C288" s="161"/>
      <c r="N288" s="162"/>
      <c r="P288" s="276"/>
      <c r="Q288" s="134"/>
      <c r="R288" s="272"/>
      <c r="S288" s="268"/>
    </row>
    <row r="289" spans="1:31" ht="12.75" customHeight="1" x14ac:dyDescent="0.2">
      <c r="C289" s="161"/>
      <c r="D289" s="360" t="s">
        <v>114</v>
      </c>
      <c r="E289" s="18" t="str">
        <f>Translations!$B$264</f>
        <v>Специфични цели за емисиите</v>
      </c>
      <c r="F289" s="326"/>
      <c r="G289" s="326"/>
      <c r="H289" s="326"/>
      <c r="I289" s="326"/>
      <c r="J289" s="326"/>
      <c r="K289" s="326"/>
      <c r="L289" s="326"/>
      <c r="M289" s="326"/>
      <c r="N289" s="327"/>
      <c r="P289" s="275"/>
      <c r="Q289" s="275"/>
      <c r="R289" s="134"/>
      <c r="S289" s="268"/>
      <c r="Y289" s="559" t="str">
        <f>Translations!$B$265</f>
        <v>Периоди</v>
      </c>
      <c r="Z289" s="560">
        <v>1</v>
      </c>
      <c r="AA289" s="409">
        <v>2</v>
      </c>
      <c r="AB289" s="409">
        <v>3</v>
      </c>
      <c r="AC289" s="409">
        <v>4</v>
      </c>
      <c r="AD289" s="409">
        <v>5</v>
      </c>
      <c r="AE289" s="409">
        <v>6</v>
      </c>
    </row>
    <row r="290" spans="1:31" ht="25.5" customHeight="1" x14ac:dyDescent="0.2">
      <c r="C290" s="161"/>
      <c r="D290" s="18"/>
      <c r="E29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290" s="1242"/>
      <c r="G290" s="1242"/>
      <c r="H290" s="1242"/>
      <c r="I290" s="1242"/>
      <c r="J290" s="1242"/>
      <c r="K290" s="1242"/>
      <c r="L290" s="1242"/>
      <c r="M290" s="1242"/>
      <c r="N290" s="1243"/>
      <c r="P290" s="275"/>
      <c r="Q290" s="275"/>
      <c r="R290" s="134"/>
      <c r="S290" s="268"/>
    </row>
    <row r="291" spans="1:31" ht="12.75" customHeight="1" x14ac:dyDescent="0.2">
      <c r="C291" s="161"/>
      <c r="D291" s="18"/>
      <c r="E291" s="1244" t="str">
        <f>Translations!$B$267</f>
        <v>Базовата линия се изчислява автоматично въз основа на въведените исторически емисии в лист D_HistoricalEmissions.</v>
      </c>
      <c r="F291" s="1244"/>
      <c r="G291" s="1244"/>
      <c r="H291" s="1244"/>
      <c r="I291" s="1244"/>
      <c r="J291" s="1244"/>
      <c r="K291" s="1244"/>
      <c r="L291" s="1244"/>
      <c r="M291" s="1244"/>
      <c r="N291" s="1245"/>
    </row>
    <row r="292" spans="1:31" ht="5.0999999999999996" customHeight="1" x14ac:dyDescent="0.2">
      <c r="C292" s="161"/>
      <c r="D292" s="1005"/>
      <c r="E292" s="1005"/>
      <c r="F292" s="1005"/>
      <c r="G292" s="1005"/>
      <c r="H292" s="1005"/>
      <c r="I292" s="1005"/>
      <c r="J292" s="1005"/>
      <c r="K292" s="1005"/>
      <c r="L292" s="1005"/>
      <c r="M292" s="1005"/>
      <c r="N292" s="1219"/>
    </row>
    <row r="293" spans="1:31" ht="12.75" customHeight="1" x14ac:dyDescent="0.2">
      <c r="A293" s="19"/>
      <c r="B293" s="165"/>
      <c r="C293" s="161"/>
      <c r="D293" s="325"/>
      <c r="F293" s="324"/>
      <c r="G293" s="304" t="str">
        <f>Translations!$B$169</f>
        <v>Базова линия</v>
      </c>
      <c r="H293" s="422" t="str">
        <f xml:space="preserve"> EUconst_Unit</f>
        <v>Единица</v>
      </c>
      <c r="I293" s="424">
        <f t="shared" ref="I293" si="210">INDEX(EUconst_EndOfPeriods,Z289)</f>
        <v>2025</v>
      </c>
      <c r="J293" s="302">
        <f t="shared" ref="J293" si="211">INDEX(EUconst_EndOfPeriods,AA289)</f>
        <v>2030</v>
      </c>
      <c r="K293" s="302">
        <f t="shared" ref="K293" si="212">INDEX(EUconst_EndOfPeriods,AB289)</f>
        <v>2035</v>
      </c>
      <c r="L293" s="302">
        <f t="shared" ref="L293" si="213">INDEX(EUconst_EndOfPeriods,AC289)</f>
        <v>2040</v>
      </c>
      <c r="M293" s="302">
        <f t="shared" ref="M293" si="214">INDEX(EUconst_EndOfPeriods,AD289)</f>
        <v>2045</v>
      </c>
      <c r="N293" s="302">
        <f t="shared" ref="N293" si="215">INDEX(EUconst_EndOfPeriods,AE289)</f>
        <v>2050</v>
      </c>
      <c r="W293" s="166" t="s">
        <v>736</v>
      </c>
      <c r="Z293" s="205">
        <f t="shared" ref="Z293" si="216">I293</f>
        <v>2025</v>
      </c>
      <c r="AA293" s="205">
        <f t="shared" ref="AA293" si="217">J293</f>
        <v>2030</v>
      </c>
      <c r="AB293" s="205">
        <f t="shared" ref="AB293" si="218">K293</f>
        <v>2035</v>
      </c>
      <c r="AC293" s="205">
        <f t="shared" ref="AC293" si="219">L293</f>
        <v>2040</v>
      </c>
      <c r="AD293" s="205">
        <f t="shared" ref="AD293" si="220">M293</f>
        <v>2045</v>
      </c>
      <c r="AE293" s="205">
        <f t="shared" ref="AE293" si="221">N293</f>
        <v>2050</v>
      </c>
    </row>
    <row r="294" spans="1:31" ht="12.75" customHeight="1" x14ac:dyDescent="0.2">
      <c r="A294" s="19"/>
      <c r="B294" s="165"/>
      <c r="C294" s="161"/>
      <c r="D294" s="1237" t="s">
        <v>117</v>
      </c>
      <c r="E294" s="1238" t="str">
        <f>Translations!$B$264</f>
        <v>Специфични цели за емисиите</v>
      </c>
      <c r="F294" s="1239"/>
      <c r="G294" s="1272" t="str">
        <f>IF($M286=EUConst_NotRelevant,"",INDEX(D_HistoricalEmissions!$T:$T,MATCH(EUconst_HistorialEmissions&amp;$I286,D_HistoricalEmissions!$P:$P,0)))</f>
        <v/>
      </c>
      <c r="H294" s="1270" t="str">
        <f>IFERROR(INDEX(D_HistoricalEmissions!$H:$H,MATCH(EUconst_HistorialEmissions&amp;$I286,D_HistoricalEmissions!$P:$P,0)),"")</f>
        <v>t CO2e / TJ</v>
      </c>
      <c r="I294" s="430"/>
      <c r="J294" s="364"/>
      <c r="K294" s="364"/>
      <c r="L294" s="364"/>
      <c r="M294" s="364"/>
      <c r="N294" s="364"/>
      <c r="P294" s="312" t="str">
        <f>EUConst_Target&amp;I286</f>
        <v>Target_Подинсталация на бенчмарка за гориво, не-CL, не-CBAM</v>
      </c>
      <c r="W294" s="175" t="str">
        <f>I286</f>
        <v>Подинсталация на бенчмарка за гориво, не-CL, не-CBAM</v>
      </c>
      <c r="Y294" s="166" t="s">
        <v>838</v>
      </c>
      <c r="Z294" s="205" t="b">
        <f>AND(CNTR_ExistSubInstEntries,OR($W294="",INDEX($Z:$Z,MATCH(EUconst_StartRow&amp;$W294,$X:$X,0))&gt;COLUMNS($Z293:Z293),INDEX($AC:$AC,MATCH(EUconst_CessationRow&amp;$W294,$AA:$AA,0))&lt;=COLUMNS($Z293:Z293)))</f>
        <v>0</v>
      </c>
      <c r="AA294" s="205" t="b">
        <f>AND(CNTR_ExistSubInstEntries,OR($W294="",INDEX($Z:$Z,MATCH(EUconst_StartRow&amp;$W294,$X:$X,0))&gt;COLUMNS($Z293:AA293),INDEX($AC:$AC,MATCH(EUconst_CessationRow&amp;$W294,$AA:$AA,0))&lt;=COLUMNS($Z293:AA293)))</f>
        <v>0</v>
      </c>
      <c r="AB294" s="205" t="b">
        <f>AND(CNTR_ExistSubInstEntries,OR($W294="",INDEX($Z:$Z,MATCH(EUconst_StartRow&amp;$W294,$X:$X,0))&gt;COLUMNS($Z293:AB293),INDEX($AC:$AC,MATCH(EUconst_CessationRow&amp;$W294,$AA:$AA,0))&lt;=COLUMNS($Z293:AB293)))</f>
        <v>0</v>
      </c>
      <c r="AC294" s="205" t="b">
        <f>AND(CNTR_ExistSubInstEntries,OR($W294="",INDEX($Z:$Z,MATCH(EUconst_StartRow&amp;$W294,$X:$X,0))&gt;COLUMNS($Z293:AC293),INDEX($AC:$AC,MATCH(EUconst_CessationRow&amp;$W294,$AA:$AA,0))&lt;=COLUMNS($Z293:AC293)))</f>
        <v>0</v>
      </c>
      <c r="AD294" s="205" t="b">
        <f>AND(CNTR_ExistSubInstEntries,OR($W294="",INDEX($Z:$Z,MATCH(EUconst_StartRow&amp;$W294,$X:$X,0))&gt;COLUMNS($Z293:AD293),INDEX($AC:$AC,MATCH(EUconst_CessationRow&amp;$W294,$AA:$AA,0))&lt;=COLUMNS($Z293:AD293)))</f>
        <v>0</v>
      </c>
      <c r="AE294" s="205" t="b">
        <f>AND(CNTR_ExistSubInstEntries,OR($W294="",INDEX($Z:$Z,MATCH(EUconst_StartRow&amp;$W294,$X:$X,0))&gt;COLUMNS($Z293:AE293),INDEX($AC:$AC,MATCH(EUconst_CessationRow&amp;$W294,$AA:$AA,0))&lt;=COLUMNS($Z293:AE293)))</f>
        <v>0</v>
      </c>
    </row>
    <row r="295" spans="1:31" ht="9.9499999999999993" customHeight="1" x14ac:dyDescent="0.2">
      <c r="A295" s="19"/>
      <c r="B295" s="165"/>
      <c r="C295" s="161"/>
      <c r="D295" s="1237"/>
      <c r="E295" s="1240"/>
      <c r="F295" s="1241"/>
      <c r="G295" s="1273"/>
      <c r="H295" s="1271"/>
      <c r="I295" s="555" t="str">
        <f>IF(OR($G294="",$G294=0),"",REPT("|",SUM(I294)/$G294*28))</f>
        <v/>
      </c>
      <c r="J295" s="556" t="str">
        <f t="shared" ref="J295:N295" si="222">IF(OR($G294="",$G294=0),"",REPT("|",SUM(J294)/$G294*28))</f>
        <v/>
      </c>
      <c r="K295" s="556" t="str">
        <f t="shared" si="222"/>
        <v/>
      </c>
      <c r="L295" s="556" t="str">
        <f t="shared" si="222"/>
        <v/>
      </c>
      <c r="M295" s="556" t="str">
        <f t="shared" si="222"/>
        <v/>
      </c>
      <c r="N295" s="556" t="str">
        <f t="shared" si="222"/>
        <v/>
      </c>
      <c r="P295" s="284"/>
      <c r="Q295" s="134"/>
      <c r="R295" s="134"/>
      <c r="S295" s="362"/>
      <c r="W295" s="175" t="str">
        <f>W294</f>
        <v>Подинсталация на бенчмарка за гориво, не-CL, не-CBAM</v>
      </c>
      <c r="Z295" s="457" t="b">
        <f>AND(CNTR_ExistSubInstEntries,OR($W295="",INDEX($Z:$Z,MATCH(EUconst_StartRow&amp;$W295,$X:$X,0))&gt;COLUMNS($Z294:Z294),INDEX($AC:$AC,MATCH(EUconst_CessationRow&amp;$W295,$AA:$AA,0))&lt;=COLUMNS($Z294:Z294)))</f>
        <v>0</v>
      </c>
      <c r="AA295" s="457" t="b">
        <f>AND(CNTR_ExistSubInstEntries,OR($W295="",INDEX($Z:$Z,MATCH(EUconst_StartRow&amp;$W295,$X:$X,0))&gt;COLUMNS($Z294:AA294),INDEX($AC:$AC,MATCH(EUconst_CessationRow&amp;$W295,$AA:$AA,0))&lt;=COLUMNS($Z294:AA294)))</f>
        <v>0</v>
      </c>
      <c r="AB295" s="457" t="b">
        <f>AND(CNTR_ExistSubInstEntries,OR($W295="",INDEX($Z:$Z,MATCH(EUconst_StartRow&amp;$W295,$X:$X,0))&gt;COLUMNS($Z294:AB294),INDEX($AC:$AC,MATCH(EUconst_CessationRow&amp;$W295,$AA:$AA,0))&lt;=COLUMNS($Z294:AB294)))</f>
        <v>0</v>
      </c>
      <c r="AC295" s="457" t="b">
        <f>AND(CNTR_ExistSubInstEntries,OR($W295="",INDEX($Z:$Z,MATCH(EUconst_StartRow&amp;$W295,$X:$X,0))&gt;COLUMNS($Z294:AC294),INDEX($AC:$AC,MATCH(EUconst_CessationRow&amp;$W295,$AA:$AA,0))&lt;=COLUMNS($Z294:AC294)))</f>
        <v>0</v>
      </c>
      <c r="AD295" s="457" t="b">
        <f>AND(CNTR_ExistSubInstEntries,OR($W295="",INDEX($Z:$Z,MATCH(EUconst_StartRow&amp;$W295,$X:$X,0))&gt;COLUMNS($Z294:AD294),INDEX($AC:$AC,MATCH(EUconst_CessationRow&amp;$W295,$AA:$AA,0))&lt;=COLUMNS($Z294:AD294)))</f>
        <v>0</v>
      </c>
      <c r="AE295" s="457" t="b">
        <f>AND(CNTR_ExistSubInstEntries,OR($W295="",INDEX($Z:$Z,MATCH(EUconst_StartRow&amp;$W295,$X:$X,0))&gt;COLUMNS($Z294:AE294),INDEX($AC:$AC,MATCH(EUconst_CessationRow&amp;$W295,$AA:$AA,0))&lt;=COLUMNS($Z294:AE294)))</f>
        <v>0</v>
      </c>
    </row>
    <row r="296" spans="1:31" ht="12.75" customHeight="1" x14ac:dyDescent="0.2">
      <c r="A296" s="19"/>
      <c r="B296" s="165"/>
      <c r="C296" s="161"/>
      <c r="D296" s="345" t="s">
        <v>118</v>
      </c>
      <c r="E296" s="1266" t="str">
        <f>Translations!$B$268</f>
        <v>Цели за абсолютни емисии</v>
      </c>
      <c r="F296" s="1267"/>
      <c r="G296" s="473" t="str">
        <f>IF($M286=EUConst_NotRelevant,"",INDEX(D_HistoricalEmissions!$T:$T,MATCH(EUconst_HistorialAbsEmissions&amp;$I286,D_HistoricalEmissions!$P:$P,0)))</f>
        <v/>
      </c>
      <c r="H296" s="423" t="str">
        <f>EUconst_tCO2e</f>
        <v>t CO2e</v>
      </c>
      <c r="I296" s="431"/>
      <c r="J296" s="305"/>
      <c r="K296" s="305"/>
      <c r="L296" s="305"/>
      <c r="M296" s="305"/>
      <c r="N296" s="305"/>
      <c r="P296" s="284"/>
      <c r="Q296" s="134"/>
      <c r="R296" s="134"/>
      <c r="S296" s="268"/>
      <c r="W296" s="175" t="str">
        <f t="shared" ref="W296" si="223">W295</f>
        <v>Подинсталация на бенчмарка за гориво, не-CL, не-CBAM</v>
      </c>
      <c r="Z296" s="205" t="b">
        <f>AND(CNTR_ExistSubInstEntries,OR($W296="",INDEX($Z:$Z,MATCH(EUconst_StartRow&amp;$W296,$X:$X,0))&gt;COLUMNS($Z295:Z295),INDEX($AC:$AC,MATCH(EUconst_CessationRow&amp;$W296,$AA:$AA,0))&lt;=COLUMNS($Z295:Z295)))</f>
        <v>0</v>
      </c>
      <c r="AA296" s="205" t="b">
        <f>AND(CNTR_ExistSubInstEntries,OR($W296="",INDEX($Z:$Z,MATCH(EUconst_StartRow&amp;$W296,$X:$X,0))&gt;COLUMNS($Z295:AA295),INDEX($AC:$AC,MATCH(EUconst_CessationRow&amp;$W296,$AA:$AA,0))&lt;=COLUMNS($Z295:AA295)))</f>
        <v>0</v>
      </c>
      <c r="AB296" s="205" t="b">
        <f>AND(CNTR_ExistSubInstEntries,OR($W296="",INDEX($Z:$Z,MATCH(EUconst_StartRow&amp;$W296,$X:$X,0))&gt;COLUMNS($Z295:AB295),INDEX($AC:$AC,MATCH(EUconst_CessationRow&amp;$W296,$AA:$AA,0))&lt;=COLUMNS($Z295:AB295)))</f>
        <v>0</v>
      </c>
      <c r="AC296" s="205" t="b">
        <f>AND(CNTR_ExistSubInstEntries,OR($W296="",INDEX($Z:$Z,MATCH(EUconst_StartRow&amp;$W296,$X:$X,0))&gt;COLUMNS($Z295:AC295),INDEX($AC:$AC,MATCH(EUconst_CessationRow&amp;$W296,$AA:$AA,0))&lt;=COLUMNS($Z295:AC295)))</f>
        <v>0</v>
      </c>
      <c r="AD296" s="205" t="b">
        <f>AND(CNTR_ExistSubInstEntries,OR($W296="",INDEX($Z:$Z,MATCH(EUconst_StartRow&amp;$W296,$X:$X,0))&gt;COLUMNS($Z295:AD295),INDEX($AC:$AC,MATCH(EUconst_CessationRow&amp;$W296,$AA:$AA,0))&lt;=COLUMNS($Z295:AD295)))</f>
        <v>0</v>
      </c>
      <c r="AE296" s="205" t="b">
        <f>AND(CNTR_ExistSubInstEntries,OR($W296="",INDEX($Z:$Z,MATCH(EUconst_StartRow&amp;$W296,$X:$X,0))&gt;COLUMNS($Z295:AE295),INDEX($AC:$AC,MATCH(EUconst_CessationRow&amp;$W296,$AA:$AA,0))&lt;=COLUMNS($Z295:AE295)))</f>
        <v>0</v>
      </c>
    </row>
    <row r="297" spans="1:31" ht="5.0999999999999996" customHeight="1" x14ac:dyDescent="0.2">
      <c r="C297" s="161"/>
      <c r="D297" s="1005"/>
      <c r="E297" s="1005"/>
      <c r="F297" s="1005"/>
      <c r="G297" s="1005"/>
      <c r="H297" s="1005"/>
      <c r="I297" s="1005"/>
      <c r="J297" s="1005"/>
      <c r="K297" s="1005"/>
      <c r="L297" s="1005"/>
      <c r="M297" s="1005"/>
      <c r="N297" s="1219"/>
    </row>
    <row r="298" spans="1:31" ht="12.75" customHeight="1" x14ac:dyDescent="0.2">
      <c r="C298" s="161"/>
      <c r="D298" s="360" t="s">
        <v>687</v>
      </c>
      <c r="E298" s="18" t="str">
        <f>Translations!$B$269</f>
        <v>Относителни цели за емисиите</v>
      </c>
      <c r="H298" s="121"/>
      <c r="L298" s="557"/>
      <c r="N298" s="162"/>
      <c r="P298" s="276"/>
      <c r="Q298" s="134"/>
      <c r="R298" s="272"/>
      <c r="S298" s="268"/>
    </row>
    <row r="299" spans="1:31" ht="25.5" customHeight="1" x14ac:dyDescent="0.2">
      <c r="C299" s="161"/>
      <c r="D299" s="736"/>
      <c r="E29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299" s="1242"/>
      <c r="G299" s="1242"/>
      <c r="H299" s="1242"/>
      <c r="I299" s="1242"/>
      <c r="J299" s="1242"/>
      <c r="K299" s="1242"/>
      <c r="L299" s="1242"/>
      <c r="M299" s="1242"/>
      <c r="N299" s="1243"/>
    </row>
    <row r="300" spans="1:31" ht="25.5" customHeight="1" x14ac:dyDescent="0.2">
      <c r="C300" s="161"/>
      <c r="D300" s="736"/>
      <c r="E300" s="736"/>
      <c r="F300" s="736"/>
      <c r="G300" s="736"/>
      <c r="H300" s="746" t="str">
        <f>Translations!$B$271</f>
        <v>Референтна стойност</v>
      </c>
      <c r="I300" s="1246">
        <f t="shared" ref="I300" si="224">INDEX(EUconst_EndOfPeriods,Z289)</f>
        <v>2025</v>
      </c>
      <c r="J300" s="1268">
        <f t="shared" ref="J300" si="225">INDEX(EUconst_EndOfPeriods,AA289)</f>
        <v>2030</v>
      </c>
      <c r="K300" s="1268">
        <f t="shared" ref="K300" si="226">INDEX(EUconst_EndOfPeriods,AB289)</f>
        <v>2035</v>
      </c>
      <c r="L300" s="1268">
        <f t="shared" ref="L300" si="227">INDEX(EUconst_EndOfPeriods,AC289)</f>
        <v>2040</v>
      </c>
      <c r="M300" s="1268">
        <f t="shared" ref="M300" si="228">INDEX(EUconst_EndOfPeriods,AD289)</f>
        <v>2045</v>
      </c>
      <c r="N300" s="1268">
        <f t="shared" ref="N300" si="229">INDEX(EUconst_EndOfPeriods,AE289)</f>
        <v>2050</v>
      </c>
    </row>
    <row r="301" spans="1:31" ht="12.75" customHeight="1" x14ac:dyDescent="0.2">
      <c r="C301" s="161"/>
      <c r="D301" s="736"/>
      <c r="E301" s="736"/>
      <c r="F301" s="736"/>
      <c r="G301" s="736"/>
      <c r="H301" s="456" t="str">
        <f>H294</f>
        <v>t CO2e / TJ</v>
      </c>
      <c r="I301" s="1247"/>
      <c r="J301" s="1269"/>
      <c r="K301" s="1269"/>
      <c r="L301" s="1269"/>
      <c r="M301" s="1269"/>
      <c r="N301" s="1269"/>
    </row>
    <row r="302" spans="1:31" ht="12.75" customHeight="1" x14ac:dyDescent="0.2">
      <c r="A302" s="19"/>
      <c r="B302" s="165"/>
      <c r="C302" s="161"/>
      <c r="D302" s="345" t="s">
        <v>117</v>
      </c>
      <c r="E302" s="1275" t="str">
        <f>Translations!$B$272</f>
        <v>Относително към изходната стойност</v>
      </c>
      <c r="F302" s="1275"/>
      <c r="G302" s="1276"/>
      <c r="H302" s="474" t="str">
        <f>G294</f>
        <v/>
      </c>
      <c r="I302" s="475" t="str">
        <f t="shared" ref="I302:N302" si="230">IF($M286=EUConst_NotRelevant,"",IF($H302="",Euconst_NA,IF(IFERROR($AC286&lt;=Z289,FALSE),EUconst_Cessation,IF(ISBLANK(I294),"",IF($H302=0,Euconst_NA,(I294/$H302))))))</f>
        <v>N.A.</v>
      </c>
      <c r="J302" s="441" t="str">
        <f t="shared" si="230"/>
        <v>N.A.</v>
      </c>
      <c r="K302" s="441" t="str">
        <f t="shared" si="230"/>
        <v>N.A.</v>
      </c>
      <c r="L302" s="441" t="str">
        <f t="shared" si="230"/>
        <v>N.A.</v>
      </c>
      <c r="M302" s="441" t="str">
        <f t="shared" si="230"/>
        <v>N.A.</v>
      </c>
      <c r="N302" s="441" t="str">
        <f t="shared" si="230"/>
        <v>N.A.</v>
      </c>
      <c r="P302" s="312" t="str">
        <f>EUconst_SubRelToBaseline&amp;I286</f>
        <v>RelBL_Подинсталация на бенчмарка за гориво, не-CL, не-CBAM</v>
      </c>
      <c r="Q302" s="134"/>
      <c r="R302" s="134"/>
      <c r="S302" s="268"/>
    </row>
    <row r="303" spans="1:31" ht="12.75" customHeight="1" x14ac:dyDescent="0.2">
      <c r="A303" s="19"/>
      <c r="B303" s="165"/>
      <c r="C303" s="161"/>
      <c r="D303" s="345" t="s">
        <v>118</v>
      </c>
      <c r="E303" s="1277" t="str">
        <f>Translations!$B$273</f>
        <v>Относително към съответната стойност на БМ</v>
      </c>
      <c r="F303" s="1277"/>
      <c r="G303" s="1278"/>
      <c r="H303" s="476">
        <f>IF($M286=EUConst_NotRelevant,"",INDEX(EUconst_FallBackListValues,MATCH(I286,EUconst_FallBackListNames,0)))</f>
        <v>42.6</v>
      </c>
      <c r="I303" s="429" t="str">
        <f>IF(OR($M286=EUConst_NotRelevant,INDEX(C_InstallationDescription!$U:$U,MATCH(EUconst_StartRow&amp;$I286,C_InstallationDescription!$P:$P,0))=FALSE),"",IF($H303="",Euconst_NA,IF(IFERROR($AC286&lt;=Z289,FALSE),EUconst_Cessation,IF(ISBLANK(I294),"",(I294/$H303)))))</f>
        <v/>
      </c>
      <c r="J303" s="381" t="str">
        <f>IF(OR($M286=EUConst_NotRelevant,INDEX(C_InstallationDescription!$U:$U,MATCH(EUconst_StartRow&amp;$I286,C_InstallationDescription!$P:$P,0))=FALSE),"",IF($H303="",Euconst_NA,IF(IFERROR($AC286&lt;=AA289,FALSE),EUconst_Cessation,IF(ISBLANK(J294),"",(J294/$H303)))))</f>
        <v/>
      </c>
      <c r="K303" s="381" t="str">
        <f>IF(OR($M286=EUConst_NotRelevant,INDEX(C_InstallationDescription!$U:$U,MATCH(EUconst_StartRow&amp;$I286,C_InstallationDescription!$P:$P,0))=FALSE),"",IF($H303="",Euconst_NA,IF(IFERROR($AC286&lt;=AB289,FALSE),EUconst_Cessation,IF(ISBLANK(K294),"",(K294/$H303)))))</f>
        <v/>
      </c>
      <c r="L303" s="381" t="str">
        <f>IF(OR($M286=EUConst_NotRelevant,INDEX(C_InstallationDescription!$U:$U,MATCH(EUconst_StartRow&amp;$I286,C_InstallationDescription!$P:$P,0))=FALSE),"",IF($H303="",Euconst_NA,IF(IFERROR($AC286&lt;=AC289,FALSE),EUconst_Cessation,IF(ISBLANK(L294),"",(L294/$H303)))))</f>
        <v/>
      </c>
      <c r="M303" s="381" t="str">
        <f>IF(OR($M286=EUConst_NotRelevant,INDEX(C_InstallationDescription!$U:$U,MATCH(EUconst_StartRow&amp;$I286,C_InstallationDescription!$P:$P,0))=FALSE),"",IF($H303="",Euconst_NA,IF(IFERROR($AC286&lt;=AD289,FALSE),EUconst_Cessation,IF(ISBLANK(M294),"",(M294/$H303)))))</f>
        <v/>
      </c>
      <c r="N303" s="381" t="str">
        <f>IF(OR($M286=EUConst_NotRelevant,INDEX(C_InstallationDescription!$U:$U,MATCH(EUconst_StartRow&amp;$I286,C_InstallationDescription!$P:$P,0))=FALSE),"",IF($H303="",Euconst_NA,IF(IFERROR($AC286&lt;=AE289,FALSE),EUconst_Cessation,IF(ISBLANK(N294),"",(N294/$H303)))))</f>
        <v/>
      </c>
      <c r="P303" s="312" t="str">
        <f>EUconst_SubRelToBM&amp;I286</f>
        <v>RelBM_Подинсталация на бенчмарка за гориво, не-CL, не-CBAM</v>
      </c>
      <c r="Q303" s="134"/>
      <c r="R303" s="134"/>
      <c r="S303" s="268"/>
    </row>
    <row r="304" spans="1:31" ht="5.0999999999999996" customHeight="1" x14ac:dyDescent="0.2">
      <c r="A304" s="19"/>
      <c r="B304" s="165"/>
      <c r="C304" s="161"/>
      <c r="D304" s="20"/>
      <c r="E304" s="267"/>
      <c r="F304" s="267"/>
      <c r="G304" s="267"/>
      <c r="H304" s="303"/>
      <c r="I304" s="477"/>
      <c r="J304" s="477"/>
      <c r="K304" s="478"/>
      <c r="L304" s="477"/>
      <c r="M304" s="477"/>
      <c r="N304" s="479"/>
      <c r="P304" s="276"/>
      <c r="Q304" s="134"/>
      <c r="R304" s="134"/>
      <c r="S304" s="268"/>
    </row>
    <row r="305" spans="3:19" ht="12.75" customHeight="1" x14ac:dyDescent="0.2">
      <c r="C305" s="161"/>
      <c r="D305" s="360" t="s">
        <v>688</v>
      </c>
      <c r="E305" s="18" t="str">
        <f>Translations!$B$274</f>
        <v>Разпределение на намалението на специфичните емисии по мерки и инвестиции</v>
      </c>
      <c r="F305" s="285"/>
      <c r="G305" s="283"/>
      <c r="H305" s="472"/>
      <c r="N305" s="162"/>
      <c r="P305" s="134"/>
      <c r="Q305" s="134"/>
      <c r="R305" s="134"/>
      <c r="S305" s="268"/>
    </row>
    <row r="306" spans="3:19" ht="12.75" customHeight="1" x14ac:dyDescent="0.2">
      <c r="C306" s="161"/>
      <c r="D306" s="360"/>
      <c r="E306" s="1242" t="str">
        <f>Translations!$B$275</f>
        <v>Моля, изберете от падащия списък всяка мярка, която оказва въздействие върху целите, посочени по-горе за тази подинсталация.</v>
      </c>
      <c r="F306" s="1242"/>
      <c r="G306" s="1242"/>
      <c r="H306" s="1242"/>
      <c r="I306" s="1242"/>
      <c r="J306" s="1242"/>
      <c r="K306" s="1242"/>
      <c r="L306" s="1242"/>
      <c r="M306" s="1242"/>
      <c r="N306" s="1243"/>
      <c r="P306" s="134"/>
      <c r="Q306" s="134"/>
      <c r="R306" s="134"/>
      <c r="S306" s="268"/>
    </row>
    <row r="307" spans="3:19" ht="25.5" customHeight="1" x14ac:dyDescent="0.2">
      <c r="C307" s="161"/>
      <c r="D307" s="20"/>
      <c r="E30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307" s="1242"/>
      <c r="G307" s="1242"/>
      <c r="H307" s="1242"/>
      <c r="I307" s="1242"/>
      <c r="J307" s="1242"/>
      <c r="K307" s="1242"/>
      <c r="L307" s="1242"/>
      <c r="M307" s="1242"/>
      <c r="N307" s="1243"/>
      <c r="P307" s="351"/>
      <c r="Q307" s="134"/>
      <c r="R307" s="134"/>
      <c r="S307" s="268"/>
    </row>
    <row r="308" spans="3:19" ht="25.5" customHeight="1" x14ac:dyDescent="0.2">
      <c r="C308" s="161"/>
      <c r="D308" s="20"/>
      <c r="E30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308" s="1242"/>
      <c r="G308" s="1242"/>
      <c r="H308" s="1242"/>
      <c r="I308" s="1242"/>
      <c r="J308" s="1242"/>
      <c r="K308" s="1242"/>
      <c r="L308" s="1242"/>
      <c r="M308" s="1242"/>
      <c r="N308" s="1243"/>
      <c r="P308" s="351"/>
      <c r="Q308" s="134"/>
      <c r="R308" s="134"/>
      <c r="S308" s="268"/>
    </row>
    <row r="309" spans="3:19" ht="25.5" customHeight="1" x14ac:dyDescent="0.2">
      <c r="C309" s="161"/>
      <c r="D309" s="20"/>
      <c r="E30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309" s="1242"/>
      <c r="G309" s="1242"/>
      <c r="H309" s="1242"/>
      <c r="I309" s="1242"/>
      <c r="J309" s="1242"/>
      <c r="K309" s="1242"/>
      <c r="L309" s="1242"/>
      <c r="M309" s="1242"/>
      <c r="N309" s="1243"/>
      <c r="P309" s="134"/>
      <c r="Q309" s="134"/>
      <c r="R309" s="134"/>
      <c r="S309" s="268"/>
    </row>
    <row r="310" spans="3:19" ht="12.75" customHeight="1" x14ac:dyDescent="0.2">
      <c r="C310" s="161"/>
      <c r="D310" s="20"/>
      <c r="E310" s="1242" t="str">
        <f>Translations!$B$279</f>
        <v>Проверката за съгласуваност под v. ще доведе до съобщение за грешка в следните случаи:</v>
      </c>
      <c r="F310" s="1242"/>
      <c r="G310" s="1242"/>
      <c r="H310" s="1242"/>
      <c r="I310" s="1242"/>
      <c r="J310" s="1242"/>
      <c r="K310" s="1242"/>
      <c r="L310" s="1242"/>
      <c r="M310" s="1242"/>
      <c r="N310" s="1243"/>
      <c r="P310" s="134"/>
      <c r="Q310" s="134"/>
      <c r="R310" s="134"/>
      <c r="S310" s="268"/>
    </row>
    <row r="311" spans="3:19" ht="12.75" customHeight="1" x14ac:dyDescent="0.2">
      <c r="C311" s="161"/>
      <c r="D311" s="20"/>
      <c r="E311" s="514" t="s">
        <v>747</v>
      </c>
      <c r="F311" s="1242" t="str">
        <f>Translations!$B$280</f>
        <v>не се определят цели преди прекратяване или се определят цели след прекратяване;</v>
      </c>
      <c r="G311" s="1242"/>
      <c r="H311" s="1242"/>
      <c r="I311" s="1242"/>
      <c r="J311" s="1242"/>
      <c r="K311" s="1242"/>
      <c r="L311" s="1242"/>
      <c r="M311" s="1242"/>
      <c r="N311" s="1243"/>
      <c r="O311" s="739"/>
      <c r="P311" s="134"/>
      <c r="Q311" s="134"/>
      <c r="R311" s="134"/>
      <c r="S311" s="268"/>
    </row>
    <row r="312" spans="3:19" ht="12.75" customHeight="1" x14ac:dyDescent="0.2">
      <c r="C312" s="161"/>
      <c r="D312" s="20"/>
      <c r="E312" s="514" t="s">
        <v>747</v>
      </c>
      <c r="F31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312" s="1242"/>
      <c r="H312" s="1242"/>
      <c r="I312" s="1242"/>
      <c r="J312" s="1242"/>
      <c r="K312" s="1242"/>
      <c r="L312" s="1242"/>
      <c r="M312" s="1242"/>
      <c r="N312" s="1243"/>
      <c r="O312" s="739"/>
      <c r="P312" s="134"/>
      <c r="Q312" s="134"/>
      <c r="R312" s="134"/>
      <c r="S312" s="268"/>
    </row>
    <row r="313" spans="3:19" ht="12.75" customHeight="1" x14ac:dyDescent="0.2">
      <c r="C313" s="161"/>
      <c r="D313" s="20"/>
      <c r="E313" s="514" t="s">
        <v>747</v>
      </c>
      <c r="F313" s="1242" t="str">
        <f>Translations!$B$282</f>
        <v>въздействията не достигат 100%.</v>
      </c>
      <c r="G313" s="1242"/>
      <c r="H313" s="1242"/>
      <c r="I313" s="1242"/>
      <c r="J313" s="1242"/>
      <c r="K313" s="1242"/>
      <c r="L313" s="1242"/>
      <c r="M313" s="1242"/>
      <c r="N313" s="1243"/>
      <c r="O313" s="739"/>
      <c r="P313" s="134"/>
      <c r="Q313" s="134"/>
      <c r="R313" s="134"/>
      <c r="S313" s="268"/>
    </row>
    <row r="314" spans="3:19" ht="5.0999999999999996" customHeight="1" x14ac:dyDescent="0.2">
      <c r="C314" s="161"/>
      <c r="D314" s="1005"/>
      <c r="E314" s="1005"/>
      <c r="F314" s="1005"/>
      <c r="G314" s="1005"/>
      <c r="H314" s="1005"/>
      <c r="I314" s="1005"/>
      <c r="J314" s="1005"/>
      <c r="K314" s="1005"/>
      <c r="L314" s="1005"/>
      <c r="M314" s="1005"/>
      <c r="N314" s="1219"/>
    </row>
    <row r="315" spans="3:19" ht="25.5" customHeight="1" x14ac:dyDescent="0.2">
      <c r="C315" s="161"/>
      <c r="D315" s="736"/>
      <c r="E315" s="736"/>
      <c r="F315" s="736"/>
      <c r="G315" s="736"/>
      <c r="H315" s="746" t="str">
        <f>Translations!$B$271</f>
        <v>Референтна стойност</v>
      </c>
      <c r="I315" s="749">
        <f t="shared" ref="I315" si="231">INDEX(EUconst_EndOfPeriods,Z289)</f>
        <v>2025</v>
      </c>
      <c r="J315" s="750">
        <f t="shared" ref="J315" si="232">INDEX(EUconst_EndOfPeriods,AA289)</f>
        <v>2030</v>
      </c>
      <c r="K315" s="750">
        <f t="shared" ref="K315" si="233">INDEX(EUconst_EndOfPeriods,AB289)</f>
        <v>2035</v>
      </c>
      <c r="L315" s="750">
        <f t="shared" ref="L315" si="234">INDEX(EUconst_EndOfPeriods,AC289)</f>
        <v>2040</v>
      </c>
      <c r="M315" s="750">
        <f t="shared" ref="M315" si="235">INDEX(EUconst_EndOfPeriods,AD289)</f>
        <v>2045</v>
      </c>
      <c r="N315" s="750">
        <f t="shared" ref="N315" si="236">INDEX(EUconst_EndOfPeriods,AE289)</f>
        <v>2050</v>
      </c>
    </row>
    <row r="316" spans="3:19" ht="12.75" customHeight="1" x14ac:dyDescent="0.2">
      <c r="C316" s="161"/>
      <c r="G316" s="736"/>
      <c r="H316" s="540" t="str">
        <f>H301</f>
        <v>t CO2e / TJ</v>
      </c>
      <c r="I316" s="541" t="str">
        <f>H316</f>
        <v>t CO2e / TJ</v>
      </c>
      <c r="J316" s="539" t="str">
        <f t="shared" ref="J316" si="237">I316</f>
        <v>t CO2e / TJ</v>
      </c>
      <c r="K316" s="539" t="str">
        <f t="shared" ref="K316" si="238">J316</f>
        <v>t CO2e / TJ</v>
      </c>
      <c r="L316" s="539" t="str">
        <f t="shared" ref="L316" si="239">K316</f>
        <v>t CO2e / TJ</v>
      </c>
      <c r="M316" s="539" t="str">
        <f t="shared" ref="M316" si="240">L316</f>
        <v>t CO2e / TJ</v>
      </c>
      <c r="N316" s="539" t="str">
        <f t="shared" ref="N316" si="241">M316</f>
        <v>t CO2e / TJ</v>
      </c>
      <c r="S316" s="268"/>
    </row>
    <row r="317" spans="3:19" ht="12.75" customHeight="1" x14ac:dyDescent="0.2">
      <c r="C317" s="161"/>
      <c r="D317" s="345" t="s">
        <v>117</v>
      </c>
      <c r="E317" s="1274" t="str">
        <f>Translations!$B$283</f>
        <v>Специфично намаление (целево спрямо базово)</v>
      </c>
      <c r="F317" s="1274"/>
      <c r="G317" s="1274"/>
      <c r="H317" s="361" t="str">
        <f>H302</f>
        <v/>
      </c>
      <c r="I317" s="480" t="str">
        <f t="shared" ref="I317" si="242">IF(IFERROR($AC286&lt;=Z289,FALSE),EUconst_Cessation,IF(ISBLANK(I294),"",IF(OR($H317=0,$H317=""),Euconst_NA,(-($H317-I294)))))</f>
        <v/>
      </c>
      <c r="J317" s="481" t="str">
        <f t="shared" ref="J317" si="243">IF(IFERROR($AC286&lt;=AA289,FALSE),EUconst_Cessation,IF(ISBLANK(J294),"",IF(OR($H317=0,$H317=""),Euconst_NA,(-($H317-J294)))))</f>
        <v/>
      </c>
      <c r="K317" s="481" t="str">
        <f t="shared" ref="K317" si="244">IF(IFERROR($AC286&lt;=AB289,FALSE),EUconst_Cessation,IF(ISBLANK(K294),"",IF(OR($H317=0,$H317=""),Euconst_NA,(-($H317-K294)))))</f>
        <v/>
      </c>
      <c r="L317" s="481" t="str">
        <f t="shared" ref="L317" si="245">IF(IFERROR($AC286&lt;=AC289,FALSE),EUconst_Cessation,IF(ISBLANK(L294),"",IF(OR($H317=0,$H317=""),Euconst_NA,(-($H317-L294)))))</f>
        <v/>
      </c>
      <c r="M317" s="481" t="str">
        <f t="shared" ref="M317" si="246">IF(IFERROR($AC286&lt;=AD289,FALSE),EUconst_Cessation,IF(ISBLANK(M294),"",IF(OR($H317=0,$H317=""),Euconst_NA,(-($H317-M294)))))</f>
        <v/>
      </c>
      <c r="N317" s="481" t="str">
        <f t="shared" ref="N317" si="247">IF(IFERROR($AC286&lt;=AE289,FALSE),EUconst_Cessation,IF(ISBLANK(N294),"",IF(OR($H317=0,$H317=""),Euconst_NA,(-($H317-N294)))))</f>
        <v/>
      </c>
      <c r="P317" s="175" t="str">
        <f>EUconst_SubAbsoluteReduction&amp;I286</f>
        <v>AbsRed_Подинсталация на бенчмарка за гориво, не-CL, не-CBAM</v>
      </c>
      <c r="S317" s="268"/>
    </row>
    <row r="318" spans="3:19" ht="5.0999999999999996" customHeight="1" x14ac:dyDescent="0.2">
      <c r="C318" s="161"/>
      <c r="D318" s="1005"/>
      <c r="E318" s="1005"/>
      <c r="F318" s="1005"/>
      <c r="G318" s="1005"/>
      <c r="H318" s="1005"/>
      <c r="I318" s="1005"/>
      <c r="J318" s="1005"/>
      <c r="K318" s="1005"/>
      <c r="L318" s="1005"/>
      <c r="M318" s="1005"/>
      <c r="N318" s="1219"/>
    </row>
    <row r="319" spans="3:19" ht="12.75" customHeight="1" x14ac:dyDescent="0.2">
      <c r="C319" s="161"/>
      <c r="D319" s="345" t="s">
        <v>118</v>
      </c>
      <c r="E319" s="1112" t="str">
        <f>Translations!$B$199</f>
        <v>Мярка</v>
      </c>
      <c r="F319" s="1114"/>
      <c r="G319" s="1112" t="str">
        <f>Translations!$B$229</f>
        <v>Инвестиции</v>
      </c>
      <c r="H319" s="1285"/>
      <c r="I319" s="424">
        <f t="shared" ref="I319" si="248">INDEX(EUconst_EndOfPeriods,Z289)</f>
        <v>2025</v>
      </c>
      <c r="J319" s="302">
        <f t="shared" ref="J319" si="249">INDEX(EUconst_EndOfPeriods,AA289)</f>
        <v>2030</v>
      </c>
      <c r="K319" s="302">
        <f t="shared" ref="K319" si="250">INDEX(EUconst_EndOfPeriods,AB289)</f>
        <v>2035</v>
      </c>
      <c r="L319" s="302">
        <f t="shared" ref="L319" si="251">INDEX(EUconst_EndOfPeriods,AC289)</f>
        <v>2040</v>
      </c>
      <c r="M319" s="302">
        <f t="shared" ref="M319" si="252">INDEX(EUconst_EndOfPeriods,AD289)</f>
        <v>2045</v>
      </c>
      <c r="N319" s="302">
        <f t="shared" ref="N319" si="253">INDEX(EUconst_EndOfPeriods,AE289)</f>
        <v>2050</v>
      </c>
      <c r="Q319" s="134"/>
      <c r="R319" s="272"/>
      <c r="S319" s="268"/>
    </row>
    <row r="320" spans="3:19" ht="12.75" customHeight="1" x14ac:dyDescent="0.2">
      <c r="C320" s="161"/>
      <c r="D320" s="363" t="s">
        <v>664</v>
      </c>
      <c r="E320" s="1279" t="str">
        <f>Translations!$B$284</f>
        <v>ME1: Оптимизация на процесите за различни периоди от 2027 г. нататък</v>
      </c>
      <c r="F320" s="1280"/>
      <c r="G320" s="1288" t="str">
        <f>Translations!$B$285</f>
        <v>IN1, IN3</v>
      </c>
      <c r="H320" s="1289"/>
      <c r="I320" s="447"/>
      <c r="J320" s="448">
        <v>1</v>
      </c>
      <c r="K320" s="448">
        <v>1</v>
      </c>
      <c r="L320" s="448">
        <v>0.3</v>
      </c>
      <c r="M320" s="448">
        <v>0.2</v>
      </c>
      <c r="N320" s="448"/>
      <c r="R320" s="273"/>
      <c r="S320" s="268"/>
    </row>
    <row r="321" spans="1:31" ht="12.75" customHeight="1" x14ac:dyDescent="0.2">
      <c r="C321" s="161"/>
      <c r="D321" s="363" t="s">
        <v>693</v>
      </c>
      <c r="E321" s="1281" t="str">
        <f>Translations!$B$286</f>
        <v>ME2: Нова пещ</v>
      </c>
      <c r="F321" s="1282"/>
      <c r="G321" s="1281" t="str">
        <f>Translations!$B$287</f>
        <v>IN2: Нова пещ</v>
      </c>
      <c r="H321" s="1290"/>
      <c r="I321" s="449"/>
      <c r="J321" s="450"/>
      <c r="K321" s="450"/>
      <c r="L321" s="450">
        <v>0.7</v>
      </c>
      <c r="M321" s="450">
        <v>0.8</v>
      </c>
      <c r="N321" s="450">
        <v>1</v>
      </c>
      <c r="S321" s="400" t="s">
        <v>561</v>
      </c>
      <c r="T321" s="166" t="str">
        <f>Translations!$B$288</f>
        <v>Начален период за мярката</v>
      </c>
      <c r="V321" s="166" t="s">
        <v>736</v>
      </c>
      <c r="X321" s="166" t="s">
        <v>738</v>
      </c>
      <c r="Y321" s="166" t="s">
        <v>737</v>
      </c>
      <c r="Z321" s="400">
        <v>2025</v>
      </c>
      <c r="AA321" s="400">
        <v>2030</v>
      </c>
      <c r="AB321" s="400">
        <v>2035</v>
      </c>
      <c r="AC321" s="400">
        <v>2040</v>
      </c>
      <c r="AD321" s="400">
        <v>2045</v>
      </c>
      <c r="AE321" s="400">
        <v>2050</v>
      </c>
    </row>
    <row r="322" spans="1:31" ht="12.75" customHeight="1" x14ac:dyDescent="0.2">
      <c r="A322" s="19"/>
      <c r="C322" s="161"/>
      <c r="D322" s="344">
        <v>1</v>
      </c>
      <c r="E322" s="1286"/>
      <c r="F322" s="1287"/>
      <c r="G322" s="1283"/>
      <c r="H322" s="1284"/>
      <c r="I322" s="425"/>
      <c r="J322" s="338"/>
      <c r="K322" s="338"/>
      <c r="L322" s="339"/>
      <c r="M322" s="338"/>
      <c r="N322" s="338"/>
      <c r="P322" s="288" t="str">
        <f>EUconst_SubMeasureImpact&amp;I286&amp;"_"&amp;D322</f>
        <v>SubMeasImp_Подинсталация на бенчмарка за гориво, не-CL, не-CBAM_1</v>
      </c>
      <c r="S322" s="419" t="str">
        <f ca="1">IFERROR(INDEX(E_MeasuresInvestMilestones!$S$22:$S$31,MATCH($E322,CNTR_ListExistMeasures,0)),"")</f>
        <v/>
      </c>
      <c r="T322" s="419" t="str">
        <f ca="1">IF(S322="","",MATCH(INDEX(E_MeasuresInvestMilestones!$E$22:$E$31,MATCH($S322,E_MeasuresInvestMilestones!$Q$22:$Q$31,0)),EUconst_Periods,0))</f>
        <v/>
      </c>
      <c r="V322" s="175" t="str">
        <f>I286</f>
        <v>Подинсталация на бенчмарка за гориво, не-CL, не-CBAM</v>
      </c>
      <c r="X322" s="175" t="b">
        <f>AND(I286&lt;&gt;"",$E322="")</f>
        <v>1</v>
      </c>
      <c r="Z322" s="175" t="b">
        <f>IF(OR(AND(CNTR_ExistSubInstEntries,$E322=""),INDEX($AC:$AC,MATCH(EUconst_CessationRow&amp;$V322,$AA:$AA,0))&lt;=COLUMNS($Z321:Z321),SUMIFS(I:I,$P:$P,EUconst_SubAbsoluteReduction&amp;$V322)=0),
TRUE,
AND(CNTR_ExistSubInstEntries,$T322&gt;COLUMNS($Z321:Z321)) )</f>
        <v>1</v>
      </c>
      <c r="AA322" s="175" t="b">
        <f>IF(OR(AND(CNTR_ExistSubInstEntries,$E322=""),INDEX($AC:$AC,MATCH(EUconst_CessationRow&amp;$V322,$AA:$AA,0))&lt;=COLUMNS($Z321:AA321),SUMIFS(J:J,$P:$P,EUconst_SubAbsoluteReduction&amp;$V322)=0),
TRUE,
AND(CNTR_ExistSubInstEntries,$T322&gt;COLUMNS($Z321:AA321)) )</f>
        <v>1</v>
      </c>
      <c r="AB322" s="175" t="b">
        <f>IF(OR(AND(CNTR_ExistSubInstEntries,$E322=""),INDEX($AC:$AC,MATCH(EUconst_CessationRow&amp;$V322,$AA:$AA,0))&lt;=COLUMNS($Z321:AB321),SUMIFS(K:K,$P:$P,EUconst_SubAbsoluteReduction&amp;$V322)=0),
TRUE,
AND(CNTR_ExistSubInstEntries,$T322&gt;COLUMNS($Z321:AB321)) )</f>
        <v>1</v>
      </c>
      <c r="AC322" s="175" t="b">
        <f>IF(OR(AND(CNTR_ExistSubInstEntries,$E322=""),INDEX($AC:$AC,MATCH(EUconst_CessationRow&amp;$V322,$AA:$AA,0))&lt;=COLUMNS($Z321:AC321),SUMIFS(L:L,$P:$P,EUconst_SubAbsoluteReduction&amp;$V322)=0),
TRUE,
AND(CNTR_ExistSubInstEntries,$T322&gt;COLUMNS($Z321:AC321)) )</f>
        <v>1</v>
      </c>
      <c r="AD322" s="175" t="b">
        <f>IF(OR(AND(CNTR_ExistSubInstEntries,$E322=""),INDEX($AC:$AC,MATCH(EUconst_CessationRow&amp;$V322,$AA:$AA,0))&lt;=COLUMNS($Z321:AD321),SUMIFS(M:M,$P:$P,EUconst_SubAbsoluteReduction&amp;$V322)=0),
TRUE,
AND(CNTR_ExistSubInstEntries,$T322&gt;COLUMNS($Z321:AD321)) )</f>
        <v>1</v>
      </c>
      <c r="AE322" s="175" t="b">
        <f>IF(OR(AND(CNTR_ExistSubInstEntries,$E322=""),INDEX($AC:$AC,MATCH(EUconst_CessationRow&amp;$V322,$AA:$AA,0))&lt;=COLUMNS($Z321:AE321),SUMIFS(N:N,$P:$P,EUconst_SubAbsoluteReduction&amp;$V322)=0),
TRUE,
AND(CNTR_ExistSubInstEntries,$T322&gt;COLUMNS($Z321:AE321)) )</f>
        <v>1</v>
      </c>
    </row>
    <row r="323" spans="1:31" ht="12.75" customHeight="1" x14ac:dyDescent="0.2">
      <c r="A323" s="19"/>
      <c r="C323" s="161"/>
      <c r="D323" s="344">
        <v>2</v>
      </c>
      <c r="E323" s="1223"/>
      <c r="F323" s="1224"/>
      <c r="G323" s="1223"/>
      <c r="H323" s="1233"/>
      <c r="I323" s="426"/>
      <c r="J323" s="306"/>
      <c r="K323" s="306"/>
      <c r="L323" s="314"/>
      <c r="M323" s="306"/>
      <c r="N323" s="306"/>
      <c r="P323" s="288" t="str">
        <f>EUconst_SubMeasureImpact&amp;I286&amp;"_"&amp;D323</f>
        <v>SubMeasImp_Подинсталация на бенчмарка за гориво, не-CL, не-CBAM_2</v>
      </c>
      <c r="S323" s="419" t="str">
        <f ca="1">IFERROR(INDEX(E_MeasuresInvestMilestones!$S$22:$S$31,MATCH($E323,CNTR_ListExistMeasures,0)),"")</f>
        <v/>
      </c>
      <c r="T323" s="419" t="str">
        <f ca="1">IF(S323="","",MATCH(INDEX(E_MeasuresInvestMilestones!$E$22:$E$31,MATCH($S323,E_MeasuresInvestMilestones!$Q$22:$Q$31,0)),EUconst_Periods,0))</f>
        <v/>
      </c>
      <c r="V323" s="175" t="str">
        <f>V322</f>
        <v>Подинсталация на бенчмарка за гориво, не-CL, не-CBAM</v>
      </c>
      <c r="X323" s="175" t="b">
        <f>AND(I286&lt;&gt;"",$E323="")</f>
        <v>1</v>
      </c>
      <c r="Z323" s="175" t="b">
        <f>IF(OR(AND(CNTR_ExistSubInstEntries,$E323=""),INDEX($AC:$AC,MATCH(EUconst_CessationRow&amp;$V323,$AA:$AA,0))&lt;=COLUMNS($Z322:Z322),SUMIFS(I:I,$P:$P,EUconst_SubAbsoluteReduction&amp;$V323)=0),
TRUE,
AND(CNTR_ExistSubInstEntries,$T323&gt;COLUMNS($Z322:Z322)) )</f>
        <v>1</v>
      </c>
      <c r="AA323" s="175" t="b">
        <f>IF(OR(AND(CNTR_ExistSubInstEntries,$E323=""),INDEX($AC:$AC,MATCH(EUconst_CessationRow&amp;$V323,$AA:$AA,0))&lt;=COLUMNS($Z322:AA322),SUMIFS(J:J,$P:$P,EUconst_SubAbsoluteReduction&amp;$V323)=0),
TRUE,
AND(CNTR_ExistSubInstEntries,$T323&gt;COLUMNS($Z322:AA322)) )</f>
        <v>1</v>
      </c>
      <c r="AB323" s="175" t="b">
        <f>IF(OR(AND(CNTR_ExistSubInstEntries,$E323=""),INDEX($AC:$AC,MATCH(EUconst_CessationRow&amp;$V323,$AA:$AA,0))&lt;=COLUMNS($Z322:AB322),SUMIFS(K:K,$P:$P,EUconst_SubAbsoluteReduction&amp;$V323)=0),
TRUE,
AND(CNTR_ExistSubInstEntries,$T323&gt;COLUMNS($Z322:AB322)) )</f>
        <v>1</v>
      </c>
      <c r="AC323" s="175" t="b">
        <f>IF(OR(AND(CNTR_ExistSubInstEntries,$E323=""),INDEX($AC:$AC,MATCH(EUconst_CessationRow&amp;$V323,$AA:$AA,0))&lt;=COLUMNS($Z322:AC322),SUMIFS(L:L,$P:$P,EUconst_SubAbsoluteReduction&amp;$V323)=0),
TRUE,
AND(CNTR_ExistSubInstEntries,$T323&gt;COLUMNS($Z322:AC322)) )</f>
        <v>1</v>
      </c>
      <c r="AD323" s="175" t="b">
        <f>IF(OR(AND(CNTR_ExistSubInstEntries,$E323=""),INDEX($AC:$AC,MATCH(EUconst_CessationRow&amp;$V323,$AA:$AA,0))&lt;=COLUMNS($Z322:AD322),SUMIFS(M:M,$P:$P,EUconst_SubAbsoluteReduction&amp;$V323)=0),
TRUE,
AND(CNTR_ExistSubInstEntries,$T323&gt;COLUMNS($Z322:AD322)) )</f>
        <v>1</v>
      </c>
      <c r="AE323" s="175" t="b">
        <f>IF(OR(AND(CNTR_ExistSubInstEntries,$E323=""),INDEX($AC:$AC,MATCH(EUconst_CessationRow&amp;$V323,$AA:$AA,0))&lt;=COLUMNS($Z322:AE322),SUMIFS(N:N,$P:$P,EUconst_SubAbsoluteReduction&amp;$V323)=0),
TRUE,
AND(CNTR_ExistSubInstEntries,$T323&gt;COLUMNS($Z322:AE322)) )</f>
        <v>1</v>
      </c>
    </row>
    <row r="324" spans="1:31" ht="12.75" customHeight="1" x14ac:dyDescent="0.2">
      <c r="A324" s="19"/>
      <c r="C324" s="161"/>
      <c r="D324" s="344">
        <v>3</v>
      </c>
      <c r="E324" s="1223"/>
      <c r="F324" s="1224"/>
      <c r="G324" s="1223"/>
      <c r="H324" s="1233"/>
      <c r="I324" s="426"/>
      <c r="J324" s="306"/>
      <c r="K324" s="306"/>
      <c r="L324" s="314"/>
      <c r="M324" s="306"/>
      <c r="N324" s="306"/>
      <c r="P324" s="288" t="str">
        <f>EUconst_SubMeasureImpact&amp;I286&amp;"_"&amp;D324</f>
        <v>SubMeasImp_Подинсталация на бенчмарка за гориво, не-CL, не-CBAM_3</v>
      </c>
      <c r="S324" s="419" t="str">
        <f ca="1">IFERROR(INDEX(E_MeasuresInvestMilestones!$S$22:$S$31,MATCH($E324,CNTR_ListExistMeasures,0)),"")</f>
        <v/>
      </c>
      <c r="T324" s="419" t="str">
        <f ca="1">IF(S324="","",MATCH(INDEX(E_MeasuresInvestMilestones!$E$22:$E$31,MATCH($S324,E_MeasuresInvestMilestones!$Q$22:$Q$31,0)),EUconst_Periods,0))</f>
        <v/>
      </c>
      <c r="V324" s="175" t="str">
        <f t="shared" ref="V324:V331" si="254">V323</f>
        <v>Подинсталация на бенчмарка за гориво, не-CL, не-CBAM</v>
      </c>
      <c r="X324" s="175" t="b">
        <f>AND(I286&lt;&gt;"",$E324="")</f>
        <v>1</v>
      </c>
      <c r="Z324" s="175" t="b">
        <f>IF(OR(AND(CNTR_ExistSubInstEntries,$E324=""),INDEX($AC:$AC,MATCH(EUconst_CessationRow&amp;$V324,$AA:$AA,0))&lt;=COLUMNS($Z323:Z323),SUMIFS(I:I,$P:$P,EUconst_SubAbsoluteReduction&amp;$V324)=0),
TRUE,
AND(CNTR_ExistSubInstEntries,$T324&gt;COLUMNS($Z323:Z323)) )</f>
        <v>1</v>
      </c>
      <c r="AA324" s="175" t="b">
        <f>IF(OR(AND(CNTR_ExistSubInstEntries,$E324=""),INDEX($AC:$AC,MATCH(EUconst_CessationRow&amp;$V324,$AA:$AA,0))&lt;=COLUMNS($Z323:AA323),SUMIFS(J:J,$P:$P,EUconst_SubAbsoluteReduction&amp;$V324)=0),
TRUE,
AND(CNTR_ExistSubInstEntries,$T324&gt;COLUMNS($Z323:AA323)) )</f>
        <v>1</v>
      </c>
      <c r="AB324" s="175" t="b">
        <f>IF(OR(AND(CNTR_ExistSubInstEntries,$E324=""),INDEX($AC:$AC,MATCH(EUconst_CessationRow&amp;$V324,$AA:$AA,0))&lt;=COLUMNS($Z323:AB323),SUMIFS(K:K,$P:$P,EUconst_SubAbsoluteReduction&amp;$V324)=0),
TRUE,
AND(CNTR_ExistSubInstEntries,$T324&gt;COLUMNS($Z323:AB323)) )</f>
        <v>1</v>
      </c>
      <c r="AC324" s="175" t="b">
        <f>IF(OR(AND(CNTR_ExistSubInstEntries,$E324=""),INDEX($AC:$AC,MATCH(EUconst_CessationRow&amp;$V324,$AA:$AA,0))&lt;=COLUMNS($Z323:AC323),SUMIFS(L:L,$P:$P,EUconst_SubAbsoluteReduction&amp;$V324)=0),
TRUE,
AND(CNTR_ExistSubInstEntries,$T324&gt;COLUMNS($Z323:AC323)) )</f>
        <v>1</v>
      </c>
      <c r="AD324" s="175" t="b">
        <f>IF(OR(AND(CNTR_ExistSubInstEntries,$E324=""),INDEX($AC:$AC,MATCH(EUconst_CessationRow&amp;$V324,$AA:$AA,0))&lt;=COLUMNS($Z323:AD323),SUMIFS(M:M,$P:$P,EUconst_SubAbsoluteReduction&amp;$V324)=0),
TRUE,
AND(CNTR_ExistSubInstEntries,$T324&gt;COLUMNS($Z323:AD323)) )</f>
        <v>1</v>
      </c>
      <c r="AE324" s="175" t="b">
        <f>IF(OR(AND(CNTR_ExistSubInstEntries,$E324=""),INDEX($AC:$AC,MATCH(EUconst_CessationRow&amp;$V324,$AA:$AA,0))&lt;=COLUMNS($Z323:AE323),SUMIFS(N:N,$P:$P,EUconst_SubAbsoluteReduction&amp;$V324)=0),
TRUE,
AND(CNTR_ExistSubInstEntries,$T324&gt;COLUMNS($Z323:AE323)) )</f>
        <v>1</v>
      </c>
    </row>
    <row r="325" spans="1:31" ht="12.75" customHeight="1" x14ac:dyDescent="0.2">
      <c r="A325" s="19"/>
      <c r="C325" s="161"/>
      <c r="D325" s="344">
        <v>4</v>
      </c>
      <c r="E325" s="1223"/>
      <c r="F325" s="1224"/>
      <c r="G325" s="1223"/>
      <c r="H325" s="1233"/>
      <c r="I325" s="426"/>
      <c r="J325" s="306"/>
      <c r="K325" s="306"/>
      <c r="L325" s="314"/>
      <c r="M325" s="306"/>
      <c r="N325" s="306"/>
      <c r="P325" s="288" t="str">
        <f>EUconst_SubMeasureImpact&amp;I286&amp;"_"&amp;D325</f>
        <v>SubMeasImp_Подинсталация на бенчмарка за гориво, не-CL, не-CBAM_4</v>
      </c>
      <c r="S325" s="419" t="str">
        <f ca="1">IFERROR(INDEX(E_MeasuresInvestMilestones!$S$22:$S$31,MATCH($E325,CNTR_ListExistMeasures,0)),"")</f>
        <v/>
      </c>
      <c r="T325" s="419" t="str">
        <f ca="1">IF(S325="","",MATCH(INDEX(E_MeasuresInvestMilestones!$E$22:$E$31,MATCH($S325,E_MeasuresInvestMilestones!$Q$22:$Q$31,0)),EUconst_Periods,0))</f>
        <v/>
      </c>
      <c r="V325" s="175" t="str">
        <f t="shared" si="254"/>
        <v>Подинсталация на бенчмарка за гориво, не-CL, не-CBAM</v>
      </c>
      <c r="X325" s="175" t="b">
        <f>AND(I286&lt;&gt;"",$E325="")</f>
        <v>1</v>
      </c>
      <c r="Z325" s="175" t="b">
        <f>IF(OR(AND(CNTR_ExistSubInstEntries,$E325=""),INDEX($AC:$AC,MATCH(EUconst_CessationRow&amp;$V325,$AA:$AA,0))&lt;=COLUMNS($Z324:Z324),SUMIFS(I:I,$P:$P,EUconst_SubAbsoluteReduction&amp;$V325)=0),
TRUE,
AND(CNTR_ExistSubInstEntries,$T325&gt;COLUMNS($Z324:Z324)) )</f>
        <v>1</v>
      </c>
      <c r="AA325" s="175" t="b">
        <f>IF(OR(AND(CNTR_ExistSubInstEntries,$E325=""),INDEX($AC:$AC,MATCH(EUconst_CessationRow&amp;$V325,$AA:$AA,0))&lt;=COLUMNS($Z324:AA324),SUMIFS(J:J,$P:$P,EUconst_SubAbsoluteReduction&amp;$V325)=0),
TRUE,
AND(CNTR_ExistSubInstEntries,$T325&gt;COLUMNS($Z324:AA324)) )</f>
        <v>1</v>
      </c>
      <c r="AB325" s="175" t="b">
        <f>IF(OR(AND(CNTR_ExistSubInstEntries,$E325=""),INDEX($AC:$AC,MATCH(EUconst_CessationRow&amp;$V325,$AA:$AA,0))&lt;=COLUMNS($Z324:AB324),SUMIFS(K:K,$P:$P,EUconst_SubAbsoluteReduction&amp;$V325)=0),
TRUE,
AND(CNTR_ExistSubInstEntries,$T325&gt;COLUMNS($Z324:AB324)) )</f>
        <v>1</v>
      </c>
      <c r="AC325" s="175" t="b">
        <f>IF(OR(AND(CNTR_ExistSubInstEntries,$E325=""),INDEX($AC:$AC,MATCH(EUconst_CessationRow&amp;$V325,$AA:$AA,0))&lt;=COLUMNS($Z324:AC324),SUMIFS(L:L,$P:$P,EUconst_SubAbsoluteReduction&amp;$V325)=0),
TRUE,
AND(CNTR_ExistSubInstEntries,$T325&gt;COLUMNS($Z324:AC324)) )</f>
        <v>1</v>
      </c>
      <c r="AD325" s="175" t="b">
        <f>IF(OR(AND(CNTR_ExistSubInstEntries,$E325=""),INDEX($AC:$AC,MATCH(EUconst_CessationRow&amp;$V325,$AA:$AA,0))&lt;=COLUMNS($Z324:AD324),SUMIFS(M:M,$P:$P,EUconst_SubAbsoluteReduction&amp;$V325)=0),
TRUE,
AND(CNTR_ExistSubInstEntries,$T325&gt;COLUMNS($Z324:AD324)) )</f>
        <v>1</v>
      </c>
      <c r="AE325" s="175" t="b">
        <f>IF(OR(AND(CNTR_ExistSubInstEntries,$E325=""),INDEX($AC:$AC,MATCH(EUconst_CessationRow&amp;$V325,$AA:$AA,0))&lt;=COLUMNS($Z324:AE324),SUMIFS(N:N,$P:$P,EUconst_SubAbsoluteReduction&amp;$V325)=0),
TRUE,
AND(CNTR_ExistSubInstEntries,$T325&gt;COLUMNS($Z324:AE324)) )</f>
        <v>1</v>
      </c>
    </row>
    <row r="326" spans="1:31" ht="12.75" customHeight="1" x14ac:dyDescent="0.2">
      <c r="A326" s="19"/>
      <c r="C326" s="161"/>
      <c r="D326" s="344">
        <v>5</v>
      </c>
      <c r="E326" s="1223"/>
      <c r="F326" s="1224"/>
      <c r="G326" s="1223"/>
      <c r="H326" s="1233"/>
      <c r="I326" s="426"/>
      <c r="J326" s="306"/>
      <c r="K326" s="306"/>
      <c r="L326" s="314"/>
      <c r="M326" s="306"/>
      <c r="N326" s="306"/>
      <c r="P326" s="288" t="str">
        <f>EUconst_SubMeasureImpact&amp;I286&amp;"_"&amp;D326</f>
        <v>SubMeasImp_Подинсталация на бенчмарка за гориво, не-CL, не-CBAM_5</v>
      </c>
      <c r="S326" s="419" t="str">
        <f ca="1">IFERROR(INDEX(E_MeasuresInvestMilestones!$S$22:$S$31,MATCH($E326,CNTR_ListExistMeasures,0)),"")</f>
        <v/>
      </c>
      <c r="T326" s="419" t="str">
        <f ca="1">IF(S326="","",MATCH(INDEX(E_MeasuresInvestMilestones!$E$22:$E$31,MATCH($S326,E_MeasuresInvestMilestones!$Q$22:$Q$31,0)),EUconst_Periods,0))</f>
        <v/>
      </c>
      <c r="V326" s="175" t="str">
        <f t="shared" si="254"/>
        <v>Подинсталация на бенчмарка за гориво, не-CL, не-CBAM</v>
      </c>
      <c r="X326" s="175" t="b">
        <f>AND(I286&lt;&gt;"",$E326="")</f>
        <v>1</v>
      </c>
      <c r="Z326" s="175" t="b">
        <f>IF(OR(AND(CNTR_ExistSubInstEntries,$E326=""),INDEX($AC:$AC,MATCH(EUconst_CessationRow&amp;$V326,$AA:$AA,0))&lt;=COLUMNS($Z325:Z325),SUMIFS(I:I,$P:$P,EUconst_SubAbsoluteReduction&amp;$V326)=0),
TRUE,
AND(CNTR_ExistSubInstEntries,$T326&gt;COLUMNS($Z325:Z325)) )</f>
        <v>1</v>
      </c>
      <c r="AA326" s="175" t="b">
        <f>IF(OR(AND(CNTR_ExistSubInstEntries,$E326=""),INDEX($AC:$AC,MATCH(EUconst_CessationRow&amp;$V326,$AA:$AA,0))&lt;=COLUMNS($Z325:AA325),SUMIFS(J:J,$P:$P,EUconst_SubAbsoluteReduction&amp;$V326)=0),
TRUE,
AND(CNTR_ExistSubInstEntries,$T326&gt;COLUMNS($Z325:AA325)) )</f>
        <v>1</v>
      </c>
      <c r="AB326" s="175" t="b">
        <f>IF(OR(AND(CNTR_ExistSubInstEntries,$E326=""),INDEX($AC:$AC,MATCH(EUconst_CessationRow&amp;$V326,$AA:$AA,0))&lt;=COLUMNS($Z325:AB325),SUMIFS(K:K,$P:$P,EUconst_SubAbsoluteReduction&amp;$V326)=0),
TRUE,
AND(CNTR_ExistSubInstEntries,$T326&gt;COLUMNS($Z325:AB325)) )</f>
        <v>1</v>
      </c>
      <c r="AC326" s="175" t="b">
        <f>IF(OR(AND(CNTR_ExistSubInstEntries,$E326=""),INDEX($AC:$AC,MATCH(EUconst_CessationRow&amp;$V326,$AA:$AA,0))&lt;=COLUMNS($Z325:AC325),SUMIFS(L:L,$P:$P,EUconst_SubAbsoluteReduction&amp;$V326)=0),
TRUE,
AND(CNTR_ExistSubInstEntries,$T326&gt;COLUMNS($Z325:AC325)) )</f>
        <v>1</v>
      </c>
      <c r="AD326" s="175" t="b">
        <f>IF(OR(AND(CNTR_ExistSubInstEntries,$E326=""),INDEX($AC:$AC,MATCH(EUconst_CessationRow&amp;$V326,$AA:$AA,0))&lt;=COLUMNS($Z325:AD325),SUMIFS(M:M,$P:$P,EUconst_SubAbsoluteReduction&amp;$V326)=0),
TRUE,
AND(CNTR_ExistSubInstEntries,$T326&gt;COLUMNS($Z325:AD325)) )</f>
        <v>1</v>
      </c>
      <c r="AE326" s="175" t="b">
        <f>IF(OR(AND(CNTR_ExistSubInstEntries,$E326=""),INDEX($AC:$AC,MATCH(EUconst_CessationRow&amp;$V326,$AA:$AA,0))&lt;=COLUMNS($Z325:AE325),SUMIFS(N:N,$P:$P,EUconst_SubAbsoluteReduction&amp;$V326)=0),
TRUE,
AND(CNTR_ExistSubInstEntries,$T326&gt;COLUMNS($Z325:AE325)) )</f>
        <v>1</v>
      </c>
    </row>
    <row r="327" spans="1:31" ht="12.75" customHeight="1" x14ac:dyDescent="0.2">
      <c r="A327" s="19"/>
      <c r="C327" s="161"/>
      <c r="D327" s="344">
        <v>6</v>
      </c>
      <c r="E327" s="1223"/>
      <c r="F327" s="1224"/>
      <c r="G327" s="1223"/>
      <c r="H327" s="1233"/>
      <c r="I327" s="426"/>
      <c r="J327" s="306"/>
      <c r="K327" s="306"/>
      <c r="L327" s="314"/>
      <c r="M327" s="306"/>
      <c r="N327" s="306"/>
      <c r="P327" s="288" t="str">
        <f>EUconst_SubMeasureImpact&amp;I286&amp;"_"&amp;D327</f>
        <v>SubMeasImp_Подинсталация на бенчмарка за гориво, не-CL, не-CBAM_6</v>
      </c>
      <c r="S327" s="419" t="str">
        <f ca="1">IFERROR(INDEX(E_MeasuresInvestMilestones!$S$22:$S$31,MATCH($E327,CNTR_ListExistMeasures,0)),"")</f>
        <v/>
      </c>
      <c r="T327" s="419" t="str">
        <f ca="1">IF(S327="","",MATCH(INDEX(E_MeasuresInvestMilestones!$E$22:$E$31,MATCH($S327,E_MeasuresInvestMilestones!$Q$22:$Q$31,0)),EUconst_Periods,0))</f>
        <v/>
      </c>
      <c r="V327" s="175" t="str">
        <f t="shared" si="254"/>
        <v>Подинсталация на бенчмарка за гориво, не-CL, не-CBAM</v>
      </c>
      <c r="X327" s="175" t="b">
        <f>AND(I286&lt;&gt;"",$E327="")</f>
        <v>1</v>
      </c>
      <c r="Z327" s="175" t="b">
        <f>IF(OR(AND(CNTR_ExistSubInstEntries,$E327=""),INDEX($AC:$AC,MATCH(EUconst_CessationRow&amp;$V327,$AA:$AA,0))&lt;=COLUMNS($Z326:Z326),SUMIFS(I:I,$P:$P,EUconst_SubAbsoluteReduction&amp;$V327)=0),
TRUE,
AND(CNTR_ExistSubInstEntries,$T327&gt;COLUMNS($Z326:Z326)) )</f>
        <v>1</v>
      </c>
      <c r="AA327" s="175" t="b">
        <f>IF(OR(AND(CNTR_ExistSubInstEntries,$E327=""),INDEX($AC:$AC,MATCH(EUconst_CessationRow&amp;$V327,$AA:$AA,0))&lt;=COLUMNS($Z326:AA326),SUMIFS(J:J,$P:$P,EUconst_SubAbsoluteReduction&amp;$V327)=0),
TRUE,
AND(CNTR_ExistSubInstEntries,$T327&gt;COLUMNS($Z326:AA326)) )</f>
        <v>1</v>
      </c>
      <c r="AB327" s="175" t="b">
        <f>IF(OR(AND(CNTR_ExistSubInstEntries,$E327=""),INDEX($AC:$AC,MATCH(EUconst_CessationRow&amp;$V327,$AA:$AA,0))&lt;=COLUMNS($Z326:AB326),SUMIFS(K:K,$P:$P,EUconst_SubAbsoluteReduction&amp;$V327)=0),
TRUE,
AND(CNTR_ExistSubInstEntries,$T327&gt;COLUMNS($Z326:AB326)) )</f>
        <v>1</v>
      </c>
      <c r="AC327" s="175" t="b">
        <f>IF(OR(AND(CNTR_ExistSubInstEntries,$E327=""),INDEX($AC:$AC,MATCH(EUconst_CessationRow&amp;$V327,$AA:$AA,0))&lt;=COLUMNS($Z326:AC326),SUMIFS(L:L,$P:$P,EUconst_SubAbsoluteReduction&amp;$V327)=0),
TRUE,
AND(CNTR_ExistSubInstEntries,$T327&gt;COLUMNS($Z326:AC326)) )</f>
        <v>1</v>
      </c>
      <c r="AD327" s="175" t="b">
        <f>IF(OR(AND(CNTR_ExistSubInstEntries,$E327=""),INDEX($AC:$AC,MATCH(EUconst_CessationRow&amp;$V327,$AA:$AA,0))&lt;=COLUMNS($Z326:AD326),SUMIFS(M:M,$P:$P,EUconst_SubAbsoluteReduction&amp;$V327)=0),
TRUE,
AND(CNTR_ExistSubInstEntries,$T327&gt;COLUMNS($Z326:AD326)) )</f>
        <v>1</v>
      </c>
      <c r="AE327" s="175" t="b">
        <f>IF(OR(AND(CNTR_ExistSubInstEntries,$E327=""),INDEX($AC:$AC,MATCH(EUconst_CessationRow&amp;$V327,$AA:$AA,0))&lt;=COLUMNS($Z326:AE326),SUMIFS(N:N,$P:$P,EUconst_SubAbsoluteReduction&amp;$V327)=0),
TRUE,
AND(CNTR_ExistSubInstEntries,$T327&gt;COLUMNS($Z326:AE326)) )</f>
        <v>1</v>
      </c>
    </row>
    <row r="328" spans="1:31" ht="12.75" customHeight="1" x14ac:dyDescent="0.2">
      <c r="A328" s="19"/>
      <c r="C328" s="193"/>
      <c r="D328" s="344">
        <v>7</v>
      </c>
      <c r="E328" s="1223"/>
      <c r="F328" s="1224"/>
      <c r="G328" s="1223"/>
      <c r="H328" s="1233"/>
      <c r="I328" s="426"/>
      <c r="J328" s="306"/>
      <c r="K328" s="306"/>
      <c r="L328" s="314"/>
      <c r="M328" s="306"/>
      <c r="N328" s="306"/>
      <c r="P328" s="288" t="str">
        <f>EUconst_SubMeasureImpact&amp;I286&amp;"_"&amp;D328</f>
        <v>SubMeasImp_Подинсталация на бенчмарка за гориво, не-CL, не-CBAM_7</v>
      </c>
      <c r="S328" s="419" t="str">
        <f ca="1">IFERROR(INDEX(E_MeasuresInvestMilestones!$S$22:$S$31,MATCH($E328,CNTR_ListExistMeasures,0)),"")</f>
        <v/>
      </c>
      <c r="T328" s="419" t="str">
        <f ca="1">IF(S328="","",MATCH(INDEX(E_MeasuresInvestMilestones!$E$22:$E$31,MATCH($S328,E_MeasuresInvestMilestones!$Q$22:$Q$31,0)),EUconst_Periods,0))</f>
        <v/>
      </c>
      <c r="V328" s="175" t="str">
        <f t="shared" si="254"/>
        <v>Подинсталация на бенчмарка за гориво, не-CL, не-CBAM</v>
      </c>
      <c r="X328" s="175" t="b">
        <f>AND(I286&lt;&gt;"",$E328="")</f>
        <v>1</v>
      </c>
      <c r="Z328" s="175" t="b">
        <f>IF(OR(AND(CNTR_ExistSubInstEntries,$E328=""),INDEX($AC:$AC,MATCH(EUconst_CessationRow&amp;$V328,$AA:$AA,0))&lt;=COLUMNS($Z327:Z327),SUMIFS(I:I,$P:$P,EUconst_SubAbsoluteReduction&amp;$V328)=0),
TRUE,
AND(CNTR_ExistSubInstEntries,$T328&gt;COLUMNS($Z327:Z327)) )</f>
        <v>1</v>
      </c>
      <c r="AA328" s="175" t="b">
        <f>IF(OR(AND(CNTR_ExistSubInstEntries,$E328=""),INDEX($AC:$AC,MATCH(EUconst_CessationRow&amp;$V328,$AA:$AA,0))&lt;=COLUMNS($Z327:AA327),SUMIFS(J:J,$P:$P,EUconst_SubAbsoluteReduction&amp;$V328)=0),
TRUE,
AND(CNTR_ExistSubInstEntries,$T328&gt;COLUMNS($Z327:AA327)) )</f>
        <v>1</v>
      </c>
      <c r="AB328" s="175" t="b">
        <f>IF(OR(AND(CNTR_ExistSubInstEntries,$E328=""),INDEX($AC:$AC,MATCH(EUconst_CessationRow&amp;$V328,$AA:$AA,0))&lt;=COLUMNS($Z327:AB327),SUMIFS(K:K,$P:$P,EUconst_SubAbsoluteReduction&amp;$V328)=0),
TRUE,
AND(CNTR_ExistSubInstEntries,$T328&gt;COLUMNS($Z327:AB327)) )</f>
        <v>1</v>
      </c>
      <c r="AC328" s="175" t="b">
        <f>IF(OR(AND(CNTR_ExistSubInstEntries,$E328=""),INDEX($AC:$AC,MATCH(EUconst_CessationRow&amp;$V328,$AA:$AA,0))&lt;=COLUMNS($Z327:AC327),SUMIFS(L:L,$P:$P,EUconst_SubAbsoluteReduction&amp;$V328)=0),
TRUE,
AND(CNTR_ExistSubInstEntries,$T328&gt;COLUMNS($Z327:AC327)) )</f>
        <v>1</v>
      </c>
      <c r="AD328" s="175" t="b">
        <f>IF(OR(AND(CNTR_ExistSubInstEntries,$E328=""),INDEX($AC:$AC,MATCH(EUconst_CessationRow&amp;$V328,$AA:$AA,0))&lt;=COLUMNS($Z327:AD327),SUMIFS(M:M,$P:$P,EUconst_SubAbsoluteReduction&amp;$V328)=0),
TRUE,
AND(CNTR_ExistSubInstEntries,$T328&gt;COLUMNS($Z327:AD327)) )</f>
        <v>1</v>
      </c>
      <c r="AE328" s="175" t="b">
        <f>IF(OR(AND(CNTR_ExistSubInstEntries,$E328=""),INDEX($AC:$AC,MATCH(EUconst_CessationRow&amp;$V328,$AA:$AA,0))&lt;=COLUMNS($Z327:AE327),SUMIFS(N:N,$P:$P,EUconst_SubAbsoluteReduction&amp;$V328)=0),
TRUE,
AND(CNTR_ExistSubInstEntries,$T328&gt;COLUMNS($Z327:AE327)) )</f>
        <v>1</v>
      </c>
    </row>
    <row r="329" spans="1:31" ht="12.75" customHeight="1" x14ac:dyDescent="0.2">
      <c r="A329" s="19"/>
      <c r="C329" s="161"/>
      <c r="D329" s="344">
        <v>8</v>
      </c>
      <c r="E329" s="1223"/>
      <c r="F329" s="1224"/>
      <c r="G329" s="1223"/>
      <c r="H329" s="1233"/>
      <c r="I329" s="426"/>
      <c r="J329" s="306"/>
      <c r="K329" s="306"/>
      <c r="L329" s="314"/>
      <c r="M329" s="306"/>
      <c r="N329" s="306"/>
      <c r="P329" s="288" t="str">
        <f>EUconst_SubMeasureImpact&amp;I286&amp;"_"&amp;D329</f>
        <v>SubMeasImp_Подинсталация на бенчмарка за гориво, не-CL, не-CBAM_8</v>
      </c>
      <c r="S329" s="419" t="str">
        <f ca="1">IFERROR(INDEX(E_MeasuresInvestMilestones!$S$22:$S$31,MATCH($E329,CNTR_ListExistMeasures,0)),"")</f>
        <v/>
      </c>
      <c r="T329" s="419" t="str">
        <f ca="1">IF(S329="","",MATCH(INDEX(E_MeasuresInvestMilestones!$E$22:$E$31,MATCH($S329,E_MeasuresInvestMilestones!$Q$22:$Q$31,0)),EUconst_Periods,0))</f>
        <v/>
      </c>
      <c r="V329" s="175" t="str">
        <f t="shared" si="254"/>
        <v>Подинсталация на бенчмарка за гориво, не-CL, не-CBAM</v>
      </c>
      <c r="X329" s="175" t="b">
        <f>AND(I286&lt;&gt;"",$E329="")</f>
        <v>1</v>
      </c>
      <c r="Z329" s="175" t="b">
        <f>IF(OR(AND(CNTR_ExistSubInstEntries,$E329=""),INDEX($AC:$AC,MATCH(EUconst_CessationRow&amp;$V329,$AA:$AA,0))&lt;=COLUMNS($Z328:Z328),SUMIFS(I:I,$P:$P,EUconst_SubAbsoluteReduction&amp;$V329)=0),
TRUE,
AND(CNTR_ExistSubInstEntries,$T329&gt;COLUMNS($Z328:Z328)) )</f>
        <v>1</v>
      </c>
      <c r="AA329" s="175" t="b">
        <f>IF(OR(AND(CNTR_ExistSubInstEntries,$E329=""),INDEX($AC:$AC,MATCH(EUconst_CessationRow&amp;$V329,$AA:$AA,0))&lt;=COLUMNS($Z328:AA328),SUMIFS(J:J,$P:$P,EUconst_SubAbsoluteReduction&amp;$V329)=0),
TRUE,
AND(CNTR_ExistSubInstEntries,$T329&gt;COLUMNS($Z328:AA328)) )</f>
        <v>1</v>
      </c>
      <c r="AB329" s="175" t="b">
        <f>IF(OR(AND(CNTR_ExistSubInstEntries,$E329=""),INDEX($AC:$AC,MATCH(EUconst_CessationRow&amp;$V329,$AA:$AA,0))&lt;=COLUMNS($Z328:AB328),SUMIFS(K:K,$P:$P,EUconst_SubAbsoluteReduction&amp;$V329)=0),
TRUE,
AND(CNTR_ExistSubInstEntries,$T329&gt;COLUMNS($Z328:AB328)) )</f>
        <v>1</v>
      </c>
      <c r="AC329" s="175" t="b">
        <f>IF(OR(AND(CNTR_ExistSubInstEntries,$E329=""),INDEX($AC:$AC,MATCH(EUconst_CessationRow&amp;$V329,$AA:$AA,0))&lt;=COLUMNS($Z328:AC328),SUMIFS(L:L,$P:$P,EUconst_SubAbsoluteReduction&amp;$V329)=0),
TRUE,
AND(CNTR_ExistSubInstEntries,$T329&gt;COLUMNS($Z328:AC328)) )</f>
        <v>1</v>
      </c>
      <c r="AD329" s="175" t="b">
        <f>IF(OR(AND(CNTR_ExistSubInstEntries,$E329=""),INDEX($AC:$AC,MATCH(EUconst_CessationRow&amp;$V329,$AA:$AA,0))&lt;=COLUMNS($Z328:AD328),SUMIFS(M:M,$P:$P,EUconst_SubAbsoluteReduction&amp;$V329)=0),
TRUE,
AND(CNTR_ExistSubInstEntries,$T329&gt;COLUMNS($Z328:AD328)) )</f>
        <v>1</v>
      </c>
      <c r="AE329" s="175" t="b">
        <f>IF(OR(AND(CNTR_ExistSubInstEntries,$E329=""),INDEX($AC:$AC,MATCH(EUconst_CessationRow&amp;$V329,$AA:$AA,0))&lt;=COLUMNS($Z328:AE328),SUMIFS(N:N,$P:$P,EUconst_SubAbsoluteReduction&amp;$V329)=0),
TRUE,
AND(CNTR_ExistSubInstEntries,$T329&gt;COLUMNS($Z328:AE328)) )</f>
        <v>1</v>
      </c>
    </row>
    <row r="330" spans="1:31" ht="12.75" customHeight="1" x14ac:dyDescent="0.2">
      <c r="A330" s="19"/>
      <c r="C330" s="161"/>
      <c r="D330" s="344">
        <v>9</v>
      </c>
      <c r="E330" s="1223"/>
      <c r="F330" s="1224"/>
      <c r="G330" s="1223"/>
      <c r="H330" s="1233"/>
      <c r="I330" s="426"/>
      <c r="J330" s="306"/>
      <c r="K330" s="306"/>
      <c r="L330" s="314"/>
      <c r="M330" s="306"/>
      <c r="N330" s="306"/>
      <c r="P330" s="288" t="str">
        <f>EUconst_SubMeasureImpact&amp;I286&amp;"_"&amp;D330</f>
        <v>SubMeasImp_Подинсталация на бенчмарка за гориво, не-CL, не-CBAM_9</v>
      </c>
      <c r="S330" s="419" t="str">
        <f ca="1">IFERROR(INDEX(E_MeasuresInvestMilestones!$S$22:$S$31,MATCH($E330,CNTR_ListExistMeasures,0)),"")</f>
        <v/>
      </c>
      <c r="T330" s="419" t="str">
        <f ca="1">IF(S330="","",MATCH(INDEX(E_MeasuresInvestMilestones!$E$22:$E$31,MATCH($S330,E_MeasuresInvestMilestones!$Q$22:$Q$31,0)),EUconst_Periods,0))</f>
        <v/>
      </c>
      <c r="V330" s="175" t="str">
        <f t="shared" si="254"/>
        <v>Подинсталация на бенчмарка за гориво, не-CL, не-CBAM</v>
      </c>
      <c r="X330" s="175" t="b">
        <f>AND(I286&lt;&gt;"",$E330="")</f>
        <v>1</v>
      </c>
      <c r="Z330" s="175" t="b">
        <f>IF(OR(AND(CNTR_ExistSubInstEntries,$E330=""),INDEX($AC:$AC,MATCH(EUconst_CessationRow&amp;$V330,$AA:$AA,0))&lt;=COLUMNS($Z329:Z329),SUMIFS(I:I,$P:$P,EUconst_SubAbsoluteReduction&amp;$V330)=0),
TRUE,
AND(CNTR_ExistSubInstEntries,$T330&gt;COLUMNS($Z329:Z329)) )</f>
        <v>1</v>
      </c>
      <c r="AA330" s="175" t="b">
        <f>IF(OR(AND(CNTR_ExistSubInstEntries,$E330=""),INDEX($AC:$AC,MATCH(EUconst_CessationRow&amp;$V330,$AA:$AA,0))&lt;=COLUMNS($Z329:AA329),SUMIFS(J:J,$P:$P,EUconst_SubAbsoluteReduction&amp;$V330)=0),
TRUE,
AND(CNTR_ExistSubInstEntries,$T330&gt;COLUMNS($Z329:AA329)) )</f>
        <v>1</v>
      </c>
      <c r="AB330" s="175" t="b">
        <f>IF(OR(AND(CNTR_ExistSubInstEntries,$E330=""),INDEX($AC:$AC,MATCH(EUconst_CessationRow&amp;$V330,$AA:$AA,0))&lt;=COLUMNS($Z329:AB329),SUMIFS(K:K,$P:$P,EUconst_SubAbsoluteReduction&amp;$V330)=0),
TRUE,
AND(CNTR_ExistSubInstEntries,$T330&gt;COLUMNS($Z329:AB329)) )</f>
        <v>1</v>
      </c>
      <c r="AC330" s="175" t="b">
        <f>IF(OR(AND(CNTR_ExistSubInstEntries,$E330=""),INDEX($AC:$AC,MATCH(EUconst_CessationRow&amp;$V330,$AA:$AA,0))&lt;=COLUMNS($Z329:AC329),SUMIFS(L:L,$P:$P,EUconst_SubAbsoluteReduction&amp;$V330)=0),
TRUE,
AND(CNTR_ExistSubInstEntries,$T330&gt;COLUMNS($Z329:AC329)) )</f>
        <v>1</v>
      </c>
      <c r="AD330" s="175" t="b">
        <f>IF(OR(AND(CNTR_ExistSubInstEntries,$E330=""),INDEX($AC:$AC,MATCH(EUconst_CessationRow&amp;$V330,$AA:$AA,0))&lt;=COLUMNS($Z329:AD329),SUMIFS(M:M,$P:$P,EUconst_SubAbsoluteReduction&amp;$V330)=0),
TRUE,
AND(CNTR_ExistSubInstEntries,$T330&gt;COLUMNS($Z329:AD329)) )</f>
        <v>1</v>
      </c>
      <c r="AE330" s="175" t="b">
        <f>IF(OR(AND(CNTR_ExistSubInstEntries,$E330=""),INDEX($AC:$AC,MATCH(EUconst_CessationRow&amp;$V330,$AA:$AA,0))&lt;=COLUMNS($Z329:AE329),SUMIFS(N:N,$P:$P,EUconst_SubAbsoluteReduction&amp;$V330)=0),
TRUE,
AND(CNTR_ExistSubInstEntries,$T330&gt;COLUMNS($Z329:AE329)) )</f>
        <v>1</v>
      </c>
    </row>
    <row r="331" spans="1:31" ht="12.75" customHeight="1" x14ac:dyDescent="0.2">
      <c r="A331" s="19"/>
      <c r="C331" s="161"/>
      <c r="D331" s="344">
        <v>10</v>
      </c>
      <c r="E331" s="1229"/>
      <c r="F331" s="1230"/>
      <c r="G331" s="1229"/>
      <c r="H331" s="1234"/>
      <c r="I331" s="427"/>
      <c r="J331" s="307"/>
      <c r="K331" s="307"/>
      <c r="L331" s="315"/>
      <c r="M331" s="307"/>
      <c r="N331" s="307"/>
      <c r="P331" s="288" t="str">
        <f>EUconst_SubMeasureImpact&amp;I286&amp;"_"&amp;D331</f>
        <v>SubMeasImp_Подинсталация на бенчмарка за гориво, не-CL, не-CBAM_10</v>
      </c>
      <c r="S331" s="419" t="str">
        <f ca="1">IFERROR(INDEX(E_MeasuresInvestMilestones!$S$22:$S$31,MATCH($E331,CNTR_ListExistMeasures,0)),"")</f>
        <v/>
      </c>
      <c r="T331" s="419" t="str">
        <f ca="1">IF(S331="","",MATCH(INDEX(E_MeasuresInvestMilestones!$E$22:$E$31,MATCH($S331,E_MeasuresInvestMilestones!$Q$22:$Q$31,0)),EUconst_Periods,0))</f>
        <v/>
      </c>
      <c r="V331" s="175" t="str">
        <f t="shared" si="254"/>
        <v>Подинсталация на бенчмарка за гориво, не-CL, не-CBAM</v>
      </c>
      <c r="X331" s="175" t="b">
        <f>AND(I286&lt;&gt;"",$E331="")</f>
        <v>1</v>
      </c>
      <c r="Z331" s="175" t="b">
        <f>IF(OR(AND(CNTR_ExistSubInstEntries,$E331=""),INDEX($AC:$AC,MATCH(EUconst_CessationRow&amp;$V331,$AA:$AA,0))&lt;=COLUMNS($Z330:Z330),SUMIFS(I:I,$P:$P,EUconst_SubAbsoluteReduction&amp;$V331)=0),
TRUE,
AND(CNTR_ExistSubInstEntries,$T331&gt;COLUMNS($Z330:Z330)) )</f>
        <v>1</v>
      </c>
      <c r="AA331" s="175" t="b">
        <f>IF(OR(AND(CNTR_ExistSubInstEntries,$E331=""),INDEX($AC:$AC,MATCH(EUconst_CessationRow&amp;$V331,$AA:$AA,0))&lt;=COLUMNS($Z330:AA330),SUMIFS(J:J,$P:$P,EUconst_SubAbsoluteReduction&amp;$V331)=0),
TRUE,
AND(CNTR_ExistSubInstEntries,$T331&gt;COLUMNS($Z330:AA330)) )</f>
        <v>1</v>
      </c>
      <c r="AB331" s="175" t="b">
        <f>IF(OR(AND(CNTR_ExistSubInstEntries,$E331=""),INDEX($AC:$AC,MATCH(EUconst_CessationRow&amp;$V331,$AA:$AA,0))&lt;=COLUMNS($Z330:AB330),SUMIFS(K:K,$P:$P,EUconst_SubAbsoluteReduction&amp;$V331)=0),
TRUE,
AND(CNTR_ExistSubInstEntries,$T331&gt;COLUMNS($Z330:AB330)) )</f>
        <v>1</v>
      </c>
      <c r="AC331" s="175" t="b">
        <f>IF(OR(AND(CNTR_ExistSubInstEntries,$E331=""),INDEX($AC:$AC,MATCH(EUconst_CessationRow&amp;$V331,$AA:$AA,0))&lt;=COLUMNS($Z330:AC330),SUMIFS(L:L,$P:$P,EUconst_SubAbsoluteReduction&amp;$V331)=0),
TRUE,
AND(CNTR_ExistSubInstEntries,$T331&gt;COLUMNS($Z330:AC330)) )</f>
        <v>1</v>
      </c>
      <c r="AD331" s="175" t="b">
        <f>IF(OR(AND(CNTR_ExistSubInstEntries,$E331=""),INDEX($AC:$AC,MATCH(EUconst_CessationRow&amp;$V331,$AA:$AA,0))&lt;=COLUMNS($Z330:AD330),SUMIFS(M:M,$P:$P,EUconst_SubAbsoluteReduction&amp;$V331)=0),
TRUE,
AND(CNTR_ExistSubInstEntries,$T331&gt;COLUMNS($Z330:AD330)) )</f>
        <v>1</v>
      </c>
      <c r="AE331" s="175" t="b">
        <f>IF(OR(AND(CNTR_ExistSubInstEntries,$E331=""),INDEX($AC:$AC,MATCH(EUconst_CessationRow&amp;$V331,$AA:$AA,0))&lt;=COLUMNS($Z330:AE330),SUMIFS(N:N,$P:$P,EUconst_SubAbsoluteReduction&amp;$V331)=0),
TRUE,
AND(CNTR_ExistSubInstEntries,$T331&gt;COLUMNS($Z330:AE330)) )</f>
        <v>1</v>
      </c>
    </row>
    <row r="332" spans="1:31" ht="12.75" customHeight="1" x14ac:dyDescent="0.2">
      <c r="A332" s="19"/>
      <c r="C332" s="161"/>
      <c r="D332" s="345" t="s">
        <v>119</v>
      </c>
      <c r="E332" s="1231" t="str">
        <f>Translations!$B$289</f>
        <v>Намаление в сравнение с изходното ниво (100% = стойности под i.)</v>
      </c>
      <c r="F332" s="1231"/>
      <c r="G332" s="1231"/>
      <c r="H332" s="1232"/>
      <c r="I332" s="428" t="str">
        <f>IF(AND(ISNUMBER(I317),COUNT(I322:I331)&gt;0),SUM(I322:I331)*I317,"")</f>
        <v/>
      </c>
      <c r="J332" s="380" t="str">
        <f t="shared" ref="J332" si="255">IF(AND(ISNUMBER(J317),COUNT(J322:J331)&gt;0),SUM(J322:J331)*J317,"")</f>
        <v/>
      </c>
      <c r="K332" s="380" t="str">
        <f>IF(AND(ISNUMBER(K317),COUNT(K322:K331)&gt;0),SUM(K322:K331)*K317,"")</f>
        <v/>
      </c>
      <c r="L332" s="380" t="str">
        <f t="shared" ref="L332:N332" si="256">IF(AND(ISNUMBER(L317),COUNT(L322:L331)&gt;0),SUM(L322:L331)*L317,"")</f>
        <v/>
      </c>
      <c r="M332" s="380" t="str">
        <f t="shared" si="256"/>
        <v/>
      </c>
      <c r="N332" s="380" t="str">
        <f t="shared" si="256"/>
        <v/>
      </c>
      <c r="P332" s="252"/>
      <c r="V332" s="369"/>
      <c r="X332" s="369"/>
    </row>
    <row r="333" spans="1:31" ht="12.75" customHeight="1" x14ac:dyDescent="0.2">
      <c r="A333" s="19"/>
      <c r="C333" s="161"/>
      <c r="D333" s="345" t="s">
        <v>120</v>
      </c>
      <c r="E333" s="1225" t="str">
        <f>Translations!$B$290</f>
        <v>Проверка на съответствието (= iii. / i.)</v>
      </c>
      <c r="F333" s="1225"/>
      <c r="G333" s="1225"/>
      <c r="H333" s="1226"/>
      <c r="I333" s="429" t="str">
        <f t="shared" ref="I333:N333" si="257">IF(COUNT(I322:I331)&gt;0,SUM(I322:I331),"")</f>
        <v/>
      </c>
      <c r="J333" s="381" t="str">
        <f t="shared" si="257"/>
        <v/>
      </c>
      <c r="K333" s="381" t="str">
        <f t="shared" si="257"/>
        <v/>
      </c>
      <c r="L333" s="381" t="str">
        <f t="shared" si="257"/>
        <v/>
      </c>
      <c r="M333" s="381" t="str">
        <f t="shared" si="257"/>
        <v/>
      </c>
      <c r="N333" s="381" t="str">
        <f t="shared" si="257"/>
        <v/>
      </c>
      <c r="P333" s="252"/>
      <c r="S333" s="316"/>
      <c r="T333" s="316"/>
      <c r="U333" s="316"/>
      <c r="V333" s="316"/>
    </row>
    <row r="334" spans="1:31" ht="12.75" customHeight="1" x14ac:dyDescent="0.2">
      <c r="A334" s="19"/>
      <c r="C334" s="161"/>
      <c r="D334" s="345" t="s">
        <v>121</v>
      </c>
      <c r="E334" s="1227" t="str">
        <f>Translations!$B$291</f>
        <v>Проверка на последователността (съобщение за грешка)</v>
      </c>
      <c r="F334" s="1228"/>
      <c r="G334" s="1228"/>
      <c r="H334" s="1228"/>
      <c r="I334" s="518" t="str">
        <f t="shared" ref="I334:N334" si="258">IF(OR($M286=EUConst_NotRelevant,$M286=""),"",IF(OR(OR(AND(I294&lt;&gt;0,I302=EUconst_Cessation),AND(I294="",OR(I302&lt;&gt;EUconst_Cessation),I302&lt;&gt;"")),OR(AND(I333="",I294&lt;&gt;"",I294&lt;&gt;$G294),AND(I333&lt;&gt;"",OR(I302=EUconst_Cessation,I294="",I294=$G294))),AND(I294&lt;&gt;"",I294&lt;&gt;$G294,IFERROR(ROUND(I333,2),1)&lt;&gt;1)),EUconst_Inconsistent,""))</f>
        <v/>
      </c>
      <c r="J334" s="519" t="str">
        <f t="shared" si="258"/>
        <v/>
      </c>
      <c r="K334" s="519" t="str">
        <f t="shared" si="258"/>
        <v/>
      </c>
      <c r="L334" s="519" t="str">
        <f t="shared" si="258"/>
        <v/>
      </c>
      <c r="M334" s="519" t="str">
        <f t="shared" si="258"/>
        <v/>
      </c>
      <c r="N334" s="519" t="str">
        <f t="shared" si="258"/>
        <v/>
      </c>
      <c r="P334" s="252"/>
    </row>
    <row r="335" spans="1:31" ht="5.0999999999999996" customHeight="1" x14ac:dyDescent="0.2">
      <c r="A335" s="19"/>
      <c r="B335" s="165"/>
      <c r="C335" s="161"/>
      <c r="D335" s="325"/>
      <c r="I335" s="136"/>
      <c r="J335" s="136"/>
      <c r="K335" s="136"/>
      <c r="L335" s="136"/>
      <c r="M335" s="136"/>
      <c r="N335" s="282"/>
      <c r="P335" s="252"/>
    </row>
    <row r="336" spans="1:31" ht="12.75" customHeight="1" x14ac:dyDescent="0.2">
      <c r="C336" s="161"/>
      <c r="D336" s="360" t="s">
        <v>116</v>
      </c>
      <c r="E336" s="1235" t="str">
        <f>Translations!$B$292</f>
        <v>Други коментари</v>
      </c>
      <c r="F336" s="1235"/>
      <c r="G336" s="1235"/>
      <c r="H336" s="1235"/>
      <c r="I336" s="1235"/>
      <c r="J336" s="1235"/>
      <c r="K336" s="1235"/>
      <c r="L336" s="1235"/>
      <c r="M336" s="1235"/>
      <c r="N336" s="1236"/>
      <c r="P336" s="134"/>
      <c r="Q336" s="134"/>
      <c r="R336" s="134"/>
      <c r="S336" s="268"/>
    </row>
    <row r="337" spans="1:32" ht="38.85" customHeight="1" x14ac:dyDescent="0.2">
      <c r="A337" s="19"/>
      <c r="B337" s="165"/>
      <c r="C337" s="161"/>
      <c r="D337" s="325"/>
      <c r="E337" s="1220"/>
      <c r="F337" s="1221"/>
      <c r="G337" s="1221"/>
      <c r="H337" s="1221"/>
      <c r="I337" s="1221"/>
      <c r="J337" s="1221"/>
      <c r="K337" s="1221"/>
      <c r="L337" s="1221"/>
      <c r="M337" s="1221"/>
      <c r="N337" s="1222"/>
      <c r="P337" s="252"/>
    </row>
    <row r="338" spans="1:32" ht="12.75" customHeight="1" x14ac:dyDescent="0.2">
      <c r="A338" s="19"/>
      <c r="B338" s="165"/>
      <c r="C338" s="650"/>
      <c r="D338" s="651"/>
      <c r="E338" s="652"/>
      <c r="F338" s="652"/>
      <c r="G338" s="652"/>
      <c r="H338" s="652"/>
      <c r="I338" s="652"/>
      <c r="J338" s="652"/>
      <c r="K338" s="652"/>
      <c r="L338" s="652"/>
      <c r="M338" s="652"/>
      <c r="N338" s="653"/>
    </row>
    <row r="339" spans="1:32" ht="12.75" customHeight="1" thickBot="1" x14ac:dyDescent="0.25">
      <c r="A339" s="19"/>
      <c r="B339" s="165"/>
      <c r="E339" s="432"/>
      <c r="F339" s="644"/>
      <c r="G339" s="644"/>
      <c r="H339" s="644"/>
      <c r="I339" s="644"/>
      <c r="J339" s="644"/>
      <c r="K339" s="644"/>
      <c r="L339" s="644"/>
      <c r="M339" s="644"/>
      <c r="N339" s="644"/>
    </row>
    <row r="340" spans="1:32" ht="12.75" customHeight="1" thickBot="1" x14ac:dyDescent="0.3">
      <c r="A340" s="19"/>
      <c r="B340" s="165"/>
      <c r="C340" s="433"/>
      <c r="D340" s="433"/>
      <c r="E340" s="433"/>
      <c r="F340" s="433"/>
      <c r="G340" s="433"/>
      <c r="H340" s="433"/>
      <c r="I340" s="433"/>
      <c r="J340" s="433"/>
      <c r="K340" s="433"/>
      <c r="L340" s="433"/>
      <c r="M340" s="433"/>
      <c r="N340" s="433"/>
      <c r="P340" s="276"/>
      <c r="Q340" s="134"/>
      <c r="R340" s="134"/>
      <c r="S340" s="268"/>
    </row>
    <row r="341" spans="1:32" s="370" customFormat="1" ht="18" customHeight="1" thickBot="1" x14ac:dyDescent="0.25">
      <c r="A341" s="399">
        <f>C341</f>
        <v>7</v>
      </c>
      <c r="B341" s="120"/>
      <c r="C341" s="421">
        <f>C286+1</f>
        <v>7</v>
      </c>
      <c r="D341" s="1260" t="str">
        <f>Translations!$B$297</f>
        <v>"Fall-back" подинсталация:</v>
      </c>
      <c r="E341" s="1261"/>
      <c r="F341" s="1261"/>
      <c r="G341" s="1261"/>
      <c r="H341" s="1262"/>
      <c r="I341" s="1293" t="str">
        <f>INDEX(EUconst_FallBackListNames,$C341)</f>
        <v>Подинсталация на еталон за гориво, CBAM</v>
      </c>
      <c r="J341" s="1294"/>
      <c r="K341" s="1294"/>
      <c r="L341" s="1295"/>
      <c r="M341" s="1291" t="str">
        <f>IF(ISBLANK(INDEX(CNTR_FallBackSubInstRelevant,C341)),"",IF(INDEX(CNTR_FallBackSubInstRelevant,C341),EUConst_Relevant,EUConst_NotRelevant))</f>
        <v/>
      </c>
      <c r="N341" s="1292"/>
      <c r="O341" s="120"/>
      <c r="P341" s="287" t="str">
        <f>I341</f>
        <v>Подинсталация на еталон за гориво, CBAM</v>
      </c>
      <c r="Q341" s="166"/>
      <c r="R341" s="166"/>
      <c r="S341" s="166"/>
      <c r="T341" s="166"/>
      <c r="U341" s="166"/>
      <c r="V341" s="166"/>
      <c r="W341" s="166"/>
      <c r="X341" s="287" t="str">
        <f>EUconst_StartRow&amp;I341</f>
        <v>Start_Подинсталация на еталон за гориво, CBAM</v>
      </c>
      <c r="Y341" s="409" t="str">
        <f>IF($I341="","",INDEX(C_InstallationDescription!$V:$V,MATCH($X341,C_InstallationDescription!$P:$P,0)))</f>
        <v/>
      </c>
      <c r="Z341" s="409" t="str">
        <f>IF(OR($M341=EUConst_NotRelevant,$M341=""),"",IF(Y341=INDEX(EUconst_SubinstallationStart,1),1,IF(Y341=INDEX(EUconst_SubinstallationStart,2),2,MATCH(Y341,EUconst_Periods,0))))</f>
        <v/>
      </c>
      <c r="AA341" s="287" t="str">
        <f>EUconst_CessationRow&amp;I341</f>
        <v>Cessation_Подинсталация на еталон за гориво, CBAM</v>
      </c>
      <c r="AB341" s="409" t="str">
        <f>IF($M341=EUConst_NotRelevant,"",INDEX(C_InstallationDescription!$W:$W,MATCH($AA341,C_InstallationDescription!$Q:$Q,0)))</f>
        <v/>
      </c>
      <c r="AC341" s="409" t="str">
        <f>IF(OR(I341="",AB341=""),"",IF(AB341=INDEX(EUconst_SubinstallationCessation,1),10,IF(AB341=INDEX(EUconst_SubinstallationCessation,2),1,MATCH(AB341,EUconst_Periods,0))))</f>
        <v/>
      </c>
      <c r="AD341" s="169"/>
      <c r="AE341" s="554" t="b">
        <f>AND(CNTR_ExistSubInstEntries,M341=EUConst_NotRelevant)</f>
        <v>0</v>
      </c>
      <c r="AF341" s="169"/>
    </row>
    <row r="342" spans="1:32" ht="12.75" customHeight="1" x14ac:dyDescent="0.2">
      <c r="C342" s="420"/>
      <c r="D342" s="644"/>
      <c r="E342" s="1216" t="str">
        <f>Translations!$B$263</f>
        <v>Името на подинсталацията на продуктовия еталон се показва автоматично въз основа на въведените данни в лист "C_InstallationDescription".</v>
      </c>
      <c r="F342" s="1217"/>
      <c r="G342" s="1217"/>
      <c r="H342" s="1217"/>
      <c r="I342" s="1217"/>
      <c r="J342" s="1217"/>
      <c r="K342" s="1217"/>
      <c r="L342" s="1217"/>
      <c r="M342" s="1217"/>
      <c r="N342" s="1218"/>
      <c r="P342" s="134"/>
      <c r="Q342" s="134"/>
      <c r="R342" s="134"/>
      <c r="S342" s="268"/>
    </row>
    <row r="343" spans="1:32" ht="5.0999999999999996" customHeight="1" x14ac:dyDescent="0.2">
      <c r="C343" s="161"/>
      <c r="N343" s="162"/>
      <c r="P343" s="276"/>
      <c r="Q343" s="134"/>
      <c r="R343" s="272"/>
      <c r="S343" s="268"/>
    </row>
    <row r="344" spans="1:32" ht="12.75" customHeight="1" x14ac:dyDescent="0.2">
      <c r="C344" s="161"/>
      <c r="D344" s="360" t="s">
        <v>114</v>
      </c>
      <c r="E344" s="18" t="str">
        <f>Translations!$B$264</f>
        <v>Специфични цели за емисиите</v>
      </c>
      <c r="F344" s="326"/>
      <c r="G344" s="326"/>
      <c r="H344" s="326"/>
      <c r="I344" s="326"/>
      <c r="J344" s="326"/>
      <c r="K344" s="326"/>
      <c r="L344" s="326"/>
      <c r="M344" s="326"/>
      <c r="N344" s="327"/>
      <c r="P344" s="275"/>
      <c r="Q344" s="275"/>
      <c r="R344" s="134"/>
      <c r="S344" s="268"/>
      <c r="Y344" s="559" t="str">
        <f>Translations!$B$265</f>
        <v>Периоди</v>
      </c>
      <c r="Z344" s="560">
        <v>1</v>
      </c>
      <c r="AA344" s="409">
        <v>2</v>
      </c>
      <c r="AB344" s="409">
        <v>3</v>
      </c>
      <c r="AC344" s="409">
        <v>4</v>
      </c>
      <c r="AD344" s="409">
        <v>5</v>
      </c>
      <c r="AE344" s="409">
        <v>6</v>
      </c>
    </row>
    <row r="345" spans="1:32" ht="25.5" customHeight="1" x14ac:dyDescent="0.2">
      <c r="C345" s="161"/>
      <c r="D345" s="18"/>
      <c r="E34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345" s="1242"/>
      <c r="G345" s="1242"/>
      <c r="H345" s="1242"/>
      <c r="I345" s="1242"/>
      <c r="J345" s="1242"/>
      <c r="K345" s="1242"/>
      <c r="L345" s="1242"/>
      <c r="M345" s="1242"/>
      <c r="N345" s="1243"/>
      <c r="P345" s="275"/>
      <c r="Q345" s="275"/>
      <c r="R345" s="134"/>
      <c r="S345" s="268"/>
    </row>
    <row r="346" spans="1:32" ht="12.75" customHeight="1" x14ac:dyDescent="0.2">
      <c r="C346" s="161"/>
      <c r="D346" s="18"/>
      <c r="E346" s="1244" t="str">
        <f>Translations!$B$267</f>
        <v>Базовата линия се изчислява автоматично въз основа на въведените исторически емисии в лист D_HistoricalEmissions.</v>
      </c>
      <c r="F346" s="1244"/>
      <c r="G346" s="1244"/>
      <c r="H346" s="1244"/>
      <c r="I346" s="1244"/>
      <c r="J346" s="1244"/>
      <c r="K346" s="1244"/>
      <c r="L346" s="1244"/>
      <c r="M346" s="1244"/>
      <c r="N346" s="1245"/>
    </row>
    <row r="347" spans="1:32" ht="5.0999999999999996" customHeight="1" x14ac:dyDescent="0.2">
      <c r="C347" s="161"/>
      <c r="D347" s="1005"/>
      <c r="E347" s="1005"/>
      <c r="F347" s="1005"/>
      <c r="G347" s="1005"/>
      <c r="H347" s="1005"/>
      <c r="I347" s="1005"/>
      <c r="J347" s="1005"/>
      <c r="K347" s="1005"/>
      <c r="L347" s="1005"/>
      <c r="M347" s="1005"/>
      <c r="N347" s="1219"/>
    </row>
    <row r="348" spans="1:32" ht="12.75" customHeight="1" x14ac:dyDescent="0.2">
      <c r="A348" s="19"/>
      <c r="B348" s="165"/>
      <c r="C348" s="161"/>
      <c r="D348" s="325"/>
      <c r="F348" s="324"/>
      <c r="G348" s="304" t="str">
        <f>Translations!$B$169</f>
        <v>Базова линия</v>
      </c>
      <c r="H348" s="422" t="str">
        <f xml:space="preserve"> EUconst_Unit</f>
        <v>Единица</v>
      </c>
      <c r="I348" s="424">
        <f t="shared" ref="I348" si="259">INDEX(EUconst_EndOfPeriods,Z344)</f>
        <v>2025</v>
      </c>
      <c r="J348" s="302">
        <f t="shared" ref="J348" si="260">INDEX(EUconst_EndOfPeriods,AA344)</f>
        <v>2030</v>
      </c>
      <c r="K348" s="302">
        <f t="shared" ref="K348" si="261">INDEX(EUconst_EndOfPeriods,AB344)</f>
        <v>2035</v>
      </c>
      <c r="L348" s="302">
        <f t="shared" ref="L348" si="262">INDEX(EUconst_EndOfPeriods,AC344)</f>
        <v>2040</v>
      </c>
      <c r="M348" s="302">
        <f t="shared" ref="M348" si="263">INDEX(EUconst_EndOfPeriods,AD344)</f>
        <v>2045</v>
      </c>
      <c r="N348" s="302">
        <f t="shared" ref="N348" si="264">INDEX(EUconst_EndOfPeriods,AE344)</f>
        <v>2050</v>
      </c>
      <c r="W348" s="166" t="s">
        <v>736</v>
      </c>
      <c r="Z348" s="205">
        <f t="shared" ref="Z348" si="265">I348</f>
        <v>2025</v>
      </c>
      <c r="AA348" s="205">
        <f t="shared" ref="AA348" si="266">J348</f>
        <v>2030</v>
      </c>
      <c r="AB348" s="205">
        <f t="shared" ref="AB348" si="267">K348</f>
        <v>2035</v>
      </c>
      <c r="AC348" s="205">
        <f t="shared" ref="AC348" si="268">L348</f>
        <v>2040</v>
      </c>
      <c r="AD348" s="205">
        <f t="shared" ref="AD348" si="269">M348</f>
        <v>2045</v>
      </c>
      <c r="AE348" s="205">
        <f t="shared" ref="AE348" si="270">N348</f>
        <v>2050</v>
      </c>
    </row>
    <row r="349" spans="1:32" ht="12.75" customHeight="1" x14ac:dyDescent="0.2">
      <c r="A349" s="19"/>
      <c r="B349" s="165"/>
      <c r="C349" s="161"/>
      <c r="D349" s="1237" t="s">
        <v>117</v>
      </c>
      <c r="E349" s="1238" t="str">
        <f>Translations!$B$264</f>
        <v>Специфични цели за емисиите</v>
      </c>
      <c r="F349" s="1239"/>
      <c r="G349" s="1272" t="str">
        <f>IF($M341=EUConst_NotRelevant,"",INDEX(D_HistoricalEmissions!$T:$T,MATCH(EUconst_HistorialEmissions&amp;$I341,D_HistoricalEmissions!$P:$P,0)))</f>
        <v/>
      </c>
      <c r="H349" s="1270" t="str">
        <f>IFERROR(INDEX(D_HistoricalEmissions!$H:$H,MATCH(EUconst_HistorialEmissions&amp;$I341,D_HistoricalEmissions!$P:$P,0)),"")</f>
        <v>t CO2e / TJ</v>
      </c>
      <c r="I349" s="430"/>
      <c r="J349" s="364"/>
      <c r="K349" s="364"/>
      <c r="L349" s="364"/>
      <c r="M349" s="364"/>
      <c r="N349" s="364"/>
      <c r="P349" s="312" t="str">
        <f>EUConst_Target&amp;I341</f>
        <v>Target_Подинсталация на еталон за гориво, CBAM</v>
      </c>
      <c r="W349" s="175" t="str">
        <f>I341</f>
        <v>Подинсталация на еталон за гориво, CBAM</v>
      </c>
      <c r="Y349" s="166" t="s">
        <v>838</v>
      </c>
      <c r="Z349" s="205" t="b">
        <f>AND(CNTR_ExistSubInstEntries,OR($W349="",INDEX($Z:$Z,MATCH(EUconst_StartRow&amp;$W349,$X:$X,0))&gt;COLUMNS($Z348:Z348),INDEX($AC:$AC,MATCH(EUconst_CessationRow&amp;$W349,$AA:$AA,0))&lt;=COLUMNS($Z348:Z348)))</f>
        <v>0</v>
      </c>
      <c r="AA349" s="205" t="b">
        <f>AND(CNTR_ExistSubInstEntries,OR($W349="",INDEX($Z:$Z,MATCH(EUconst_StartRow&amp;$W349,$X:$X,0))&gt;COLUMNS($Z348:AA348),INDEX($AC:$AC,MATCH(EUconst_CessationRow&amp;$W349,$AA:$AA,0))&lt;=COLUMNS($Z348:AA348)))</f>
        <v>0</v>
      </c>
      <c r="AB349" s="205" t="b">
        <f>AND(CNTR_ExistSubInstEntries,OR($W349="",INDEX($Z:$Z,MATCH(EUconst_StartRow&amp;$W349,$X:$X,0))&gt;COLUMNS($Z348:AB348),INDEX($AC:$AC,MATCH(EUconst_CessationRow&amp;$W349,$AA:$AA,0))&lt;=COLUMNS($Z348:AB348)))</f>
        <v>0</v>
      </c>
      <c r="AC349" s="205" t="b">
        <f>AND(CNTR_ExistSubInstEntries,OR($W349="",INDEX($Z:$Z,MATCH(EUconst_StartRow&amp;$W349,$X:$X,0))&gt;COLUMNS($Z348:AC348),INDEX($AC:$AC,MATCH(EUconst_CessationRow&amp;$W349,$AA:$AA,0))&lt;=COLUMNS($Z348:AC348)))</f>
        <v>0</v>
      </c>
      <c r="AD349" s="205" t="b">
        <f>AND(CNTR_ExistSubInstEntries,OR($W349="",INDEX($Z:$Z,MATCH(EUconst_StartRow&amp;$W349,$X:$X,0))&gt;COLUMNS($Z348:AD348),INDEX($AC:$AC,MATCH(EUconst_CessationRow&amp;$W349,$AA:$AA,0))&lt;=COLUMNS($Z348:AD348)))</f>
        <v>0</v>
      </c>
      <c r="AE349" s="205" t="b">
        <f>AND(CNTR_ExistSubInstEntries,OR($W349="",INDEX($Z:$Z,MATCH(EUconst_StartRow&amp;$W349,$X:$X,0))&gt;COLUMNS($Z348:AE348),INDEX($AC:$AC,MATCH(EUconst_CessationRow&amp;$W349,$AA:$AA,0))&lt;=COLUMNS($Z348:AE348)))</f>
        <v>0</v>
      </c>
    </row>
    <row r="350" spans="1:32" ht="9.9499999999999993" customHeight="1" x14ac:dyDescent="0.2">
      <c r="A350" s="19"/>
      <c r="B350" s="165"/>
      <c r="C350" s="161"/>
      <c r="D350" s="1237"/>
      <c r="E350" s="1240"/>
      <c r="F350" s="1241"/>
      <c r="G350" s="1273"/>
      <c r="H350" s="1271"/>
      <c r="I350" s="555" t="str">
        <f>IF(OR($G349="",$G349=0),"",REPT("|",SUM(I349)/$G349*28))</f>
        <v/>
      </c>
      <c r="J350" s="556" t="str">
        <f t="shared" ref="J350:N350" si="271">IF(OR($G349="",$G349=0),"",REPT("|",SUM(J349)/$G349*28))</f>
        <v/>
      </c>
      <c r="K350" s="556" t="str">
        <f t="shared" si="271"/>
        <v/>
      </c>
      <c r="L350" s="556" t="str">
        <f t="shared" si="271"/>
        <v/>
      </c>
      <c r="M350" s="556" t="str">
        <f t="shared" si="271"/>
        <v/>
      </c>
      <c r="N350" s="556" t="str">
        <f t="shared" si="271"/>
        <v/>
      </c>
      <c r="P350" s="284"/>
      <c r="Q350" s="134"/>
      <c r="R350" s="134"/>
      <c r="S350" s="362"/>
      <c r="W350" s="175" t="str">
        <f>W349</f>
        <v>Подинсталация на еталон за гориво, CBAM</v>
      </c>
      <c r="Z350" s="457" t="b">
        <f>AND(CNTR_ExistSubInstEntries,OR($W350="",INDEX($Z:$Z,MATCH(EUconst_StartRow&amp;$W350,$X:$X,0))&gt;COLUMNS($Z349:Z349),INDEX($AC:$AC,MATCH(EUconst_CessationRow&amp;$W350,$AA:$AA,0))&lt;=COLUMNS($Z349:Z349)))</f>
        <v>0</v>
      </c>
      <c r="AA350" s="457" t="b">
        <f>AND(CNTR_ExistSubInstEntries,OR($W350="",INDEX($Z:$Z,MATCH(EUconst_StartRow&amp;$W350,$X:$X,0))&gt;COLUMNS($Z349:AA349),INDEX($AC:$AC,MATCH(EUconst_CessationRow&amp;$W350,$AA:$AA,0))&lt;=COLUMNS($Z349:AA349)))</f>
        <v>0</v>
      </c>
      <c r="AB350" s="457" t="b">
        <f>AND(CNTR_ExistSubInstEntries,OR($W350="",INDEX($Z:$Z,MATCH(EUconst_StartRow&amp;$W350,$X:$X,0))&gt;COLUMNS($Z349:AB349),INDEX($AC:$AC,MATCH(EUconst_CessationRow&amp;$W350,$AA:$AA,0))&lt;=COLUMNS($Z349:AB349)))</f>
        <v>0</v>
      </c>
      <c r="AC350" s="457" t="b">
        <f>AND(CNTR_ExistSubInstEntries,OR($W350="",INDEX($Z:$Z,MATCH(EUconst_StartRow&amp;$W350,$X:$X,0))&gt;COLUMNS($Z349:AC349),INDEX($AC:$AC,MATCH(EUconst_CessationRow&amp;$W350,$AA:$AA,0))&lt;=COLUMNS($Z349:AC349)))</f>
        <v>0</v>
      </c>
      <c r="AD350" s="457" t="b">
        <f>AND(CNTR_ExistSubInstEntries,OR($W350="",INDEX($Z:$Z,MATCH(EUconst_StartRow&amp;$W350,$X:$X,0))&gt;COLUMNS($Z349:AD349),INDEX($AC:$AC,MATCH(EUconst_CessationRow&amp;$W350,$AA:$AA,0))&lt;=COLUMNS($Z349:AD349)))</f>
        <v>0</v>
      </c>
      <c r="AE350" s="457" t="b">
        <f>AND(CNTR_ExistSubInstEntries,OR($W350="",INDEX($Z:$Z,MATCH(EUconst_StartRow&amp;$W350,$X:$X,0))&gt;COLUMNS($Z349:AE349),INDEX($AC:$AC,MATCH(EUconst_CessationRow&amp;$W350,$AA:$AA,0))&lt;=COLUMNS($Z349:AE349)))</f>
        <v>0</v>
      </c>
    </row>
    <row r="351" spans="1:32" ht="12.75" customHeight="1" x14ac:dyDescent="0.2">
      <c r="A351" s="19"/>
      <c r="B351" s="165"/>
      <c r="C351" s="161"/>
      <c r="D351" s="345" t="s">
        <v>118</v>
      </c>
      <c r="E351" s="1266" t="str">
        <f>Translations!$B$268</f>
        <v>Цели за абсолютни емисии</v>
      </c>
      <c r="F351" s="1267"/>
      <c r="G351" s="473" t="str">
        <f>IF($M341=EUConst_NotRelevant,"",INDEX(D_HistoricalEmissions!$T:$T,MATCH(EUconst_HistorialAbsEmissions&amp;$I341,D_HistoricalEmissions!$P:$P,0)))</f>
        <v/>
      </c>
      <c r="H351" s="423" t="str">
        <f>EUconst_tCO2e</f>
        <v>t CO2e</v>
      </c>
      <c r="I351" s="431"/>
      <c r="J351" s="305"/>
      <c r="K351" s="305"/>
      <c r="L351" s="305"/>
      <c r="M351" s="305"/>
      <c r="N351" s="305"/>
      <c r="P351" s="284"/>
      <c r="Q351" s="134"/>
      <c r="R351" s="134"/>
      <c r="S351" s="268"/>
      <c r="W351" s="175" t="str">
        <f t="shared" ref="W351" si="272">W350</f>
        <v>Подинсталация на еталон за гориво, CBAM</v>
      </c>
      <c r="Z351" s="205" t="b">
        <f>AND(CNTR_ExistSubInstEntries,OR($W351="",INDEX($Z:$Z,MATCH(EUconst_StartRow&amp;$W351,$X:$X,0))&gt;COLUMNS($Z350:Z350),INDEX($AC:$AC,MATCH(EUconst_CessationRow&amp;$W351,$AA:$AA,0))&lt;=COLUMNS($Z350:Z350)))</f>
        <v>0</v>
      </c>
      <c r="AA351" s="205" t="b">
        <f>AND(CNTR_ExistSubInstEntries,OR($W351="",INDEX($Z:$Z,MATCH(EUconst_StartRow&amp;$W351,$X:$X,0))&gt;COLUMNS($Z350:AA350),INDEX($AC:$AC,MATCH(EUconst_CessationRow&amp;$W351,$AA:$AA,0))&lt;=COLUMNS($Z350:AA350)))</f>
        <v>0</v>
      </c>
      <c r="AB351" s="205" t="b">
        <f>AND(CNTR_ExistSubInstEntries,OR($W351="",INDEX($Z:$Z,MATCH(EUconst_StartRow&amp;$W351,$X:$X,0))&gt;COLUMNS($Z350:AB350),INDEX($AC:$AC,MATCH(EUconst_CessationRow&amp;$W351,$AA:$AA,0))&lt;=COLUMNS($Z350:AB350)))</f>
        <v>0</v>
      </c>
      <c r="AC351" s="205" t="b">
        <f>AND(CNTR_ExistSubInstEntries,OR($W351="",INDEX($Z:$Z,MATCH(EUconst_StartRow&amp;$W351,$X:$X,0))&gt;COLUMNS($Z350:AC350),INDEX($AC:$AC,MATCH(EUconst_CessationRow&amp;$W351,$AA:$AA,0))&lt;=COLUMNS($Z350:AC350)))</f>
        <v>0</v>
      </c>
      <c r="AD351" s="205" t="b">
        <f>AND(CNTR_ExistSubInstEntries,OR($W351="",INDEX($Z:$Z,MATCH(EUconst_StartRow&amp;$W351,$X:$X,0))&gt;COLUMNS($Z350:AD350),INDEX($AC:$AC,MATCH(EUconst_CessationRow&amp;$W351,$AA:$AA,0))&lt;=COLUMNS($Z350:AD350)))</f>
        <v>0</v>
      </c>
      <c r="AE351" s="205" t="b">
        <f>AND(CNTR_ExistSubInstEntries,OR($W351="",INDEX($Z:$Z,MATCH(EUconst_StartRow&amp;$W351,$X:$X,0))&gt;COLUMNS($Z350:AE350),INDEX($AC:$AC,MATCH(EUconst_CessationRow&amp;$W351,$AA:$AA,0))&lt;=COLUMNS($Z350:AE350)))</f>
        <v>0</v>
      </c>
    </row>
    <row r="352" spans="1:32" ht="5.0999999999999996" customHeight="1" x14ac:dyDescent="0.2">
      <c r="C352" s="161"/>
      <c r="D352" s="1005"/>
      <c r="E352" s="1005"/>
      <c r="F352" s="1005"/>
      <c r="G352" s="1005"/>
      <c r="H352" s="1005"/>
      <c r="I352" s="1005"/>
      <c r="J352" s="1005"/>
      <c r="K352" s="1005"/>
      <c r="L352" s="1005"/>
      <c r="M352" s="1005"/>
      <c r="N352" s="1219"/>
    </row>
    <row r="353" spans="1:19" ht="12.75" customHeight="1" x14ac:dyDescent="0.2">
      <c r="C353" s="161"/>
      <c r="D353" s="360" t="s">
        <v>687</v>
      </c>
      <c r="E353" s="18" t="str">
        <f>Translations!$B$269</f>
        <v>Относителни цели за емисиите</v>
      </c>
      <c r="H353" s="121"/>
      <c r="L353" s="557"/>
      <c r="N353" s="162"/>
      <c r="P353" s="276"/>
      <c r="Q353" s="134"/>
      <c r="R353" s="272"/>
      <c r="S353" s="268"/>
    </row>
    <row r="354" spans="1:19" ht="25.5" customHeight="1" x14ac:dyDescent="0.2">
      <c r="C354" s="161"/>
      <c r="D354" s="736"/>
      <c r="E35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354" s="1242"/>
      <c r="G354" s="1242"/>
      <c r="H354" s="1242"/>
      <c r="I354" s="1242"/>
      <c r="J354" s="1242"/>
      <c r="K354" s="1242"/>
      <c r="L354" s="1242"/>
      <c r="M354" s="1242"/>
      <c r="N354" s="1243"/>
    </row>
    <row r="355" spans="1:19" ht="25.5" customHeight="1" x14ac:dyDescent="0.2">
      <c r="C355" s="161"/>
      <c r="D355" s="736"/>
      <c r="E355" s="736"/>
      <c r="F355" s="736"/>
      <c r="G355" s="736"/>
      <c r="H355" s="746" t="str">
        <f>Translations!$B$271</f>
        <v>Референтна стойност</v>
      </c>
      <c r="I355" s="1246">
        <f t="shared" ref="I355" si="273">INDEX(EUconst_EndOfPeriods,Z344)</f>
        <v>2025</v>
      </c>
      <c r="J355" s="1268">
        <f t="shared" ref="J355" si="274">INDEX(EUconst_EndOfPeriods,AA344)</f>
        <v>2030</v>
      </c>
      <c r="K355" s="1268">
        <f t="shared" ref="K355" si="275">INDEX(EUconst_EndOfPeriods,AB344)</f>
        <v>2035</v>
      </c>
      <c r="L355" s="1268">
        <f t="shared" ref="L355" si="276">INDEX(EUconst_EndOfPeriods,AC344)</f>
        <v>2040</v>
      </c>
      <c r="M355" s="1268">
        <f t="shared" ref="M355" si="277">INDEX(EUconst_EndOfPeriods,AD344)</f>
        <v>2045</v>
      </c>
      <c r="N355" s="1268">
        <f t="shared" ref="N355" si="278">INDEX(EUconst_EndOfPeriods,AE344)</f>
        <v>2050</v>
      </c>
    </row>
    <row r="356" spans="1:19" ht="12.75" customHeight="1" x14ac:dyDescent="0.2">
      <c r="C356" s="161"/>
      <c r="D356" s="736"/>
      <c r="E356" s="736"/>
      <c r="F356" s="736"/>
      <c r="G356" s="736"/>
      <c r="H356" s="456" t="str">
        <f>H349</f>
        <v>t CO2e / TJ</v>
      </c>
      <c r="I356" s="1247"/>
      <c r="J356" s="1269"/>
      <c r="K356" s="1269"/>
      <c r="L356" s="1269"/>
      <c r="M356" s="1269"/>
      <c r="N356" s="1269"/>
    </row>
    <row r="357" spans="1:19" ht="12.75" customHeight="1" x14ac:dyDescent="0.2">
      <c r="A357" s="19"/>
      <c r="B357" s="165"/>
      <c r="C357" s="161"/>
      <c r="D357" s="345" t="s">
        <v>117</v>
      </c>
      <c r="E357" s="1275" t="str">
        <f>Translations!$B$272</f>
        <v>Относително към изходната стойност</v>
      </c>
      <c r="F357" s="1275"/>
      <c r="G357" s="1276"/>
      <c r="H357" s="474" t="str">
        <f>G349</f>
        <v/>
      </c>
      <c r="I357" s="475" t="str">
        <f t="shared" ref="I357:N357" si="279">IF($M341=EUConst_NotRelevant,"",IF($H357="",Euconst_NA,IF(IFERROR($AC341&lt;=Z344,FALSE),EUconst_Cessation,IF(ISBLANK(I349),"",IF($H357=0,Euconst_NA,(I349/$H357))))))</f>
        <v>N.A.</v>
      </c>
      <c r="J357" s="441" t="str">
        <f t="shared" si="279"/>
        <v>N.A.</v>
      </c>
      <c r="K357" s="441" t="str">
        <f t="shared" si="279"/>
        <v>N.A.</v>
      </c>
      <c r="L357" s="441" t="str">
        <f t="shared" si="279"/>
        <v>N.A.</v>
      </c>
      <c r="M357" s="441" t="str">
        <f t="shared" si="279"/>
        <v>N.A.</v>
      </c>
      <c r="N357" s="441" t="str">
        <f t="shared" si="279"/>
        <v>N.A.</v>
      </c>
      <c r="P357" s="312" t="str">
        <f>EUconst_SubRelToBaseline&amp;I341</f>
        <v>RelBL_Подинсталация на еталон за гориво, CBAM</v>
      </c>
      <c r="Q357" s="134"/>
      <c r="R357" s="134"/>
      <c r="S357" s="268"/>
    </row>
    <row r="358" spans="1:19" ht="12.75" customHeight="1" x14ac:dyDescent="0.2">
      <c r="A358" s="19"/>
      <c r="B358" s="165"/>
      <c r="C358" s="161"/>
      <c r="D358" s="345" t="s">
        <v>118</v>
      </c>
      <c r="E358" s="1277" t="str">
        <f>Translations!$B$273</f>
        <v>Относително към съответната стойност на БМ</v>
      </c>
      <c r="F358" s="1277"/>
      <c r="G358" s="1278"/>
      <c r="H358" s="476">
        <f>IF($M341=EUConst_NotRelevant,"",INDEX(EUconst_FallBackListValues,MATCH(I341,EUconst_FallBackListNames,0)))</f>
        <v>42.6</v>
      </c>
      <c r="I358" s="429" t="str">
        <f>IF(OR($M341=EUConst_NotRelevant,INDEX(C_InstallationDescription!$U:$U,MATCH(EUconst_StartRow&amp;$I341,C_InstallationDescription!$P:$P,0))=FALSE),"",IF($H358="",Euconst_NA,IF(IFERROR($AC341&lt;=Z344,FALSE),EUconst_Cessation,IF(ISBLANK(I349),"",(I349/$H358)))))</f>
        <v/>
      </c>
      <c r="J358" s="381" t="str">
        <f>IF(OR($M341=EUConst_NotRelevant,INDEX(C_InstallationDescription!$U:$U,MATCH(EUconst_StartRow&amp;$I341,C_InstallationDescription!$P:$P,0))=FALSE),"",IF($H358="",Euconst_NA,IF(IFERROR($AC341&lt;=AA344,FALSE),EUconst_Cessation,IF(ISBLANK(J349),"",(J349/$H358)))))</f>
        <v/>
      </c>
      <c r="K358" s="381" t="str">
        <f>IF(OR($M341=EUConst_NotRelevant,INDEX(C_InstallationDescription!$U:$U,MATCH(EUconst_StartRow&amp;$I341,C_InstallationDescription!$P:$P,0))=FALSE),"",IF($H358="",Euconst_NA,IF(IFERROR($AC341&lt;=AB344,FALSE),EUconst_Cessation,IF(ISBLANK(K349),"",(K349/$H358)))))</f>
        <v/>
      </c>
      <c r="L358" s="381" t="str">
        <f>IF(OR($M341=EUConst_NotRelevant,INDEX(C_InstallationDescription!$U:$U,MATCH(EUconst_StartRow&amp;$I341,C_InstallationDescription!$P:$P,0))=FALSE),"",IF($H358="",Euconst_NA,IF(IFERROR($AC341&lt;=AC344,FALSE),EUconst_Cessation,IF(ISBLANK(L349),"",(L349/$H358)))))</f>
        <v/>
      </c>
      <c r="M358" s="381" t="str">
        <f>IF(OR($M341=EUConst_NotRelevant,INDEX(C_InstallationDescription!$U:$U,MATCH(EUconst_StartRow&amp;$I341,C_InstallationDescription!$P:$P,0))=FALSE),"",IF($H358="",Euconst_NA,IF(IFERROR($AC341&lt;=AD344,FALSE),EUconst_Cessation,IF(ISBLANK(M349),"",(M349/$H358)))))</f>
        <v/>
      </c>
      <c r="N358" s="381" t="str">
        <f>IF(OR($M341=EUConst_NotRelevant,INDEX(C_InstallationDescription!$U:$U,MATCH(EUconst_StartRow&amp;$I341,C_InstallationDescription!$P:$P,0))=FALSE),"",IF($H358="",Euconst_NA,IF(IFERROR($AC341&lt;=AE344,FALSE),EUconst_Cessation,IF(ISBLANK(N349),"",(N349/$H358)))))</f>
        <v/>
      </c>
      <c r="P358" s="312" t="str">
        <f>EUconst_SubRelToBM&amp;I341</f>
        <v>RelBM_Подинсталация на еталон за гориво, CBAM</v>
      </c>
      <c r="Q358" s="134"/>
      <c r="R358" s="134"/>
      <c r="S358" s="268"/>
    </row>
    <row r="359" spans="1:19" ht="5.0999999999999996" customHeight="1" x14ac:dyDescent="0.2">
      <c r="A359" s="19"/>
      <c r="B359" s="165"/>
      <c r="C359" s="161"/>
      <c r="D359" s="20"/>
      <c r="E359" s="267"/>
      <c r="F359" s="267"/>
      <c r="G359" s="267"/>
      <c r="H359" s="303"/>
      <c r="I359" s="477"/>
      <c r="J359" s="477"/>
      <c r="K359" s="478"/>
      <c r="L359" s="477"/>
      <c r="M359" s="477"/>
      <c r="N359" s="479"/>
      <c r="P359" s="276"/>
      <c r="Q359" s="134"/>
      <c r="R359" s="134"/>
      <c r="S359" s="268"/>
    </row>
    <row r="360" spans="1:19" ht="12.75" customHeight="1" x14ac:dyDescent="0.2">
      <c r="C360" s="161"/>
      <c r="D360" s="360" t="s">
        <v>688</v>
      </c>
      <c r="E360" s="18" t="str">
        <f>Translations!$B$274</f>
        <v>Разпределение на намалението на специфичните емисии по мерки и инвестиции</v>
      </c>
      <c r="F360" s="285"/>
      <c r="G360" s="283"/>
      <c r="H360" s="472"/>
      <c r="N360" s="162"/>
      <c r="P360" s="134"/>
      <c r="Q360" s="134"/>
      <c r="R360" s="134"/>
      <c r="S360" s="268"/>
    </row>
    <row r="361" spans="1:19" ht="12.75" customHeight="1" x14ac:dyDescent="0.2">
      <c r="C361" s="161"/>
      <c r="D361" s="360"/>
      <c r="E361" s="1242" t="str">
        <f>Translations!$B$275</f>
        <v>Моля, изберете от падащия списък всяка мярка, която оказва въздействие върху целите, посочени по-горе за тази подинсталация.</v>
      </c>
      <c r="F361" s="1242"/>
      <c r="G361" s="1242"/>
      <c r="H361" s="1242"/>
      <c r="I361" s="1242"/>
      <c r="J361" s="1242"/>
      <c r="K361" s="1242"/>
      <c r="L361" s="1242"/>
      <c r="M361" s="1242"/>
      <c r="N361" s="1243"/>
      <c r="P361" s="134"/>
      <c r="Q361" s="134"/>
      <c r="R361" s="134"/>
      <c r="S361" s="268"/>
    </row>
    <row r="362" spans="1:19" ht="25.5" customHeight="1" x14ac:dyDescent="0.2">
      <c r="C362" s="161"/>
      <c r="D362" s="20"/>
      <c r="E36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362" s="1242"/>
      <c r="G362" s="1242"/>
      <c r="H362" s="1242"/>
      <c r="I362" s="1242"/>
      <c r="J362" s="1242"/>
      <c r="K362" s="1242"/>
      <c r="L362" s="1242"/>
      <c r="M362" s="1242"/>
      <c r="N362" s="1243"/>
      <c r="P362" s="351"/>
      <c r="Q362" s="134"/>
      <c r="R362" s="134"/>
      <c r="S362" s="268"/>
    </row>
    <row r="363" spans="1:19" ht="25.5" customHeight="1" x14ac:dyDescent="0.2">
      <c r="C363" s="161"/>
      <c r="D363" s="20"/>
      <c r="E36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363" s="1242"/>
      <c r="G363" s="1242"/>
      <c r="H363" s="1242"/>
      <c r="I363" s="1242"/>
      <c r="J363" s="1242"/>
      <c r="K363" s="1242"/>
      <c r="L363" s="1242"/>
      <c r="M363" s="1242"/>
      <c r="N363" s="1243"/>
      <c r="P363" s="351"/>
      <c r="Q363" s="134"/>
      <c r="R363" s="134"/>
      <c r="S363" s="268"/>
    </row>
    <row r="364" spans="1:19" ht="25.5" customHeight="1" x14ac:dyDescent="0.2">
      <c r="C364" s="161"/>
      <c r="D364" s="20"/>
      <c r="E36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364" s="1242"/>
      <c r="G364" s="1242"/>
      <c r="H364" s="1242"/>
      <c r="I364" s="1242"/>
      <c r="J364" s="1242"/>
      <c r="K364" s="1242"/>
      <c r="L364" s="1242"/>
      <c r="M364" s="1242"/>
      <c r="N364" s="1243"/>
      <c r="P364" s="134"/>
      <c r="Q364" s="134"/>
      <c r="R364" s="134"/>
      <c r="S364" s="268"/>
    </row>
    <row r="365" spans="1:19" ht="12.75" customHeight="1" x14ac:dyDescent="0.2">
      <c r="C365" s="161"/>
      <c r="D365" s="20"/>
      <c r="E365" s="1242" t="str">
        <f>Translations!$B$279</f>
        <v>Проверката за съгласуваност под v. ще доведе до съобщение за грешка в следните случаи:</v>
      </c>
      <c r="F365" s="1242"/>
      <c r="G365" s="1242"/>
      <c r="H365" s="1242"/>
      <c r="I365" s="1242"/>
      <c r="J365" s="1242"/>
      <c r="K365" s="1242"/>
      <c r="L365" s="1242"/>
      <c r="M365" s="1242"/>
      <c r="N365" s="1243"/>
      <c r="P365" s="134"/>
      <c r="Q365" s="134"/>
      <c r="R365" s="134"/>
      <c r="S365" s="268"/>
    </row>
    <row r="366" spans="1:19" ht="12.75" customHeight="1" x14ac:dyDescent="0.2">
      <c r="C366" s="161"/>
      <c r="D366" s="20"/>
      <c r="E366" s="514" t="s">
        <v>747</v>
      </c>
      <c r="F366" s="1242" t="str">
        <f>Translations!$B$280</f>
        <v>не се определят цели преди прекратяване или се определят цели след прекратяване;</v>
      </c>
      <c r="G366" s="1242"/>
      <c r="H366" s="1242"/>
      <c r="I366" s="1242"/>
      <c r="J366" s="1242"/>
      <c r="K366" s="1242"/>
      <c r="L366" s="1242"/>
      <c r="M366" s="1242"/>
      <c r="N366" s="1243"/>
      <c r="O366" s="739"/>
      <c r="P366" s="134"/>
      <c r="Q366" s="134"/>
      <c r="R366" s="134"/>
      <c r="S366" s="268"/>
    </row>
    <row r="367" spans="1:19" ht="12.75" customHeight="1" x14ac:dyDescent="0.2">
      <c r="C367" s="161"/>
      <c r="D367" s="20"/>
      <c r="E367" s="514" t="s">
        <v>747</v>
      </c>
      <c r="F36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367" s="1242"/>
      <c r="H367" s="1242"/>
      <c r="I367" s="1242"/>
      <c r="J367" s="1242"/>
      <c r="K367" s="1242"/>
      <c r="L367" s="1242"/>
      <c r="M367" s="1242"/>
      <c r="N367" s="1243"/>
      <c r="O367" s="739"/>
      <c r="P367" s="134"/>
      <c r="Q367" s="134"/>
      <c r="R367" s="134"/>
      <c r="S367" s="268"/>
    </row>
    <row r="368" spans="1:19" ht="12.75" customHeight="1" x14ac:dyDescent="0.2">
      <c r="C368" s="161"/>
      <c r="D368" s="20"/>
      <c r="E368" s="514" t="s">
        <v>747</v>
      </c>
      <c r="F368" s="1242" t="str">
        <f>Translations!$B$282</f>
        <v>въздействията не достигат 100%.</v>
      </c>
      <c r="G368" s="1242"/>
      <c r="H368" s="1242"/>
      <c r="I368" s="1242"/>
      <c r="J368" s="1242"/>
      <c r="K368" s="1242"/>
      <c r="L368" s="1242"/>
      <c r="M368" s="1242"/>
      <c r="N368" s="1243"/>
      <c r="O368" s="739"/>
      <c r="P368" s="134"/>
      <c r="Q368" s="134"/>
      <c r="R368" s="134"/>
      <c r="S368" s="268"/>
    </row>
    <row r="369" spans="1:31" ht="5.0999999999999996" customHeight="1" x14ac:dyDescent="0.2">
      <c r="C369" s="161"/>
      <c r="D369" s="1005"/>
      <c r="E369" s="1005"/>
      <c r="F369" s="1005"/>
      <c r="G369" s="1005"/>
      <c r="H369" s="1005"/>
      <c r="I369" s="1005"/>
      <c r="J369" s="1005"/>
      <c r="K369" s="1005"/>
      <c r="L369" s="1005"/>
      <c r="M369" s="1005"/>
      <c r="N369" s="1219"/>
    </row>
    <row r="370" spans="1:31" ht="25.5" customHeight="1" x14ac:dyDescent="0.2">
      <c r="C370" s="161"/>
      <c r="D370" s="736"/>
      <c r="E370" s="736"/>
      <c r="F370" s="736"/>
      <c r="G370" s="736"/>
      <c r="H370" s="746" t="str">
        <f>Translations!$B$271</f>
        <v>Референтна стойност</v>
      </c>
      <c r="I370" s="749">
        <f t="shared" ref="I370" si="280">INDEX(EUconst_EndOfPeriods,Z344)</f>
        <v>2025</v>
      </c>
      <c r="J370" s="750">
        <f t="shared" ref="J370" si="281">INDEX(EUconst_EndOfPeriods,AA344)</f>
        <v>2030</v>
      </c>
      <c r="K370" s="750">
        <f t="shared" ref="K370" si="282">INDEX(EUconst_EndOfPeriods,AB344)</f>
        <v>2035</v>
      </c>
      <c r="L370" s="750">
        <f t="shared" ref="L370" si="283">INDEX(EUconst_EndOfPeriods,AC344)</f>
        <v>2040</v>
      </c>
      <c r="M370" s="750">
        <f t="shared" ref="M370" si="284">INDEX(EUconst_EndOfPeriods,AD344)</f>
        <v>2045</v>
      </c>
      <c r="N370" s="750">
        <f t="shared" ref="N370" si="285">INDEX(EUconst_EndOfPeriods,AE344)</f>
        <v>2050</v>
      </c>
    </row>
    <row r="371" spans="1:31" ht="12.75" customHeight="1" x14ac:dyDescent="0.2">
      <c r="C371" s="161"/>
      <c r="G371" s="736"/>
      <c r="H371" s="540" t="str">
        <f>H356</f>
        <v>t CO2e / TJ</v>
      </c>
      <c r="I371" s="541" t="str">
        <f>H371</f>
        <v>t CO2e / TJ</v>
      </c>
      <c r="J371" s="539" t="str">
        <f t="shared" ref="J371" si="286">I371</f>
        <v>t CO2e / TJ</v>
      </c>
      <c r="K371" s="539" t="str">
        <f t="shared" ref="K371" si="287">J371</f>
        <v>t CO2e / TJ</v>
      </c>
      <c r="L371" s="539" t="str">
        <f t="shared" ref="L371" si="288">K371</f>
        <v>t CO2e / TJ</v>
      </c>
      <c r="M371" s="539" t="str">
        <f t="shared" ref="M371" si="289">L371</f>
        <v>t CO2e / TJ</v>
      </c>
      <c r="N371" s="539" t="str">
        <f t="shared" ref="N371" si="290">M371</f>
        <v>t CO2e / TJ</v>
      </c>
      <c r="S371" s="268"/>
    </row>
    <row r="372" spans="1:31" ht="12.75" customHeight="1" x14ac:dyDescent="0.2">
      <c r="C372" s="161"/>
      <c r="D372" s="345" t="s">
        <v>117</v>
      </c>
      <c r="E372" s="1274" t="str">
        <f>Translations!$B$283</f>
        <v>Специфично намаление (целево спрямо базово)</v>
      </c>
      <c r="F372" s="1274"/>
      <c r="G372" s="1274"/>
      <c r="H372" s="361" t="str">
        <f>H357</f>
        <v/>
      </c>
      <c r="I372" s="480" t="str">
        <f t="shared" ref="I372" si="291">IF(IFERROR($AC341&lt;=Z344,FALSE),EUconst_Cessation,IF(ISBLANK(I349),"",IF(OR($H372=0,$H372=""),Euconst_NA,(-($H372-I349)))))</f>
        <v/>
      </c>
      <c r="J372" s="481" t="str">
        <f t="shared" ref="J372" si="292">IF(IFERROR($AC341&lt;=AA344,FALSE),EUconst_Cessation,IF(ISBLANK(J349),"",IF(OR($H372=0,$H372=""),Euconst_NA,(-($H372-J349)))))</f>
        <v/>
      </c>
      <c r="K372" s="481" t="str">
        <f t="shared" ref="K372" si="293">IF(IFERROR($AC341&lt;=AB344,FALSE),EUconst_Cessation,IF(ISBLANK(K349),"",IF(OR($H372=0,$H372=""),Euconst_NA,(-($H372-K349)))))</f>
        <v/>
      </c>
      <c r="L372" s="481" t="str">
        <f t="shared" ref="L372" si="294">IF(IFERROR($AC341&lt;=AC344,FALSE),EUconst_Cessation,IF(ISBLANK(L349),"",IF(OR($H372=0,$H372=""),Euconst_NA,(-($H372-L349)))))</f>
        <v/>
      </c>
      <c r="M372" s="481" t="str">
        <f t="shared" ref="M372" si="295">IF(IFERROR($AC341&lt;=AD344,FALSE),EUconst_Cessation,IF(ISBLANK(M349),"",IF(OR($H372=0,$H372=""),Euconst_NA,(-($H372-M349)))))</f>
        <v/>
      </c>
      <c r="N372" s="481" t="str">
        <f t="shared" ref="N372" si="296">IF(IFERROR($AC341&lt;=AE344,FALSE),EUconst_Cessation,IF(ISBLANK(N349),"",IF(OR($H372=0,$H372=""),Euconst_NA,(-($H372-N349)))))</f>
        <v/>
      </c>
      <c r="P372" s="175" t="str">
        <f>EUconst_SubAbsoluteReduction&amp;I341</f>
        <v>AbsRed_Подинсталация на еталон за гориво, CBAM</v>
      </c>
      <c r="S372" s="268"/>
    </row>
    <row r="373" spans="1:31" ht="5.0999999999999996" customHeight="1" x14ac:dyDescent="0.2">
      <c r="C373" s="161"/>
      <c r="D373" s="1005"/>
      <c r="E373" s="1005"/>
      <c r="F373" s="1005"/>
      <c r="G373" s="1005"/>
      <c r="H373" s="1005"/>
      <c r="I373" s="1005"/>
      <c r="J373" s="1005"/>
      <c r="K373" s="1005"/>
      <c r="L373" s="1005"/>
      <c r="M373" s="1005"/>
      <c r="N373" s="1219"/>
    </row>
    <row r="374" spans="1:31" ht="12.75" customHeight="1" x14ac:dyDescent="0.2">
      <c r="C374" s="161"/>
      <c r="D374" s="345" t="s">
        <v>118</v>
      </c>
      <c r="E374" s="1112" t="str">
        <f>Translations!$B$199</f>
        <v>Мярка</v>
      </c>
      <c r="F374" s="1114"/>
      <c r="G374" s="1112" t="str">
        <f>Translations!$B$229</f>
        <v>Инвестиции</v>
      </c>
      <c r="H374" s="1285"/>
      <c r="I374" s="424">
        <f t="shared" ref="I374" si="297">INDEX(EUconst_EndOfPeriods,Z344)</f>
        <v>2025</v>
      </c>
      <c r="J374" s="302">
        <f t="shared" ref="J374" si="298">INDEX(EUconst_EndOfPeriods,AA344)</f>
        <v>2030</v>
      </c>
      <c r="K374" s="302">
        <f t="shared" ref="K374" si="299">INDEX(EUconst_EndOfPeriods,AB344)</f>
        <v>2035</v>
      </c>
      <c r="L374" s="302">
        <f t="shared" ref="L374" si="300">INDEX(EUconst_EndOfPeriods,AC344)</f>
        <v>2040</v>
      </c>
      <c r="M374" s="302">
        <f t="shared" ref="M374" si="301">INDEX(EUconst_EndOfPeriods,AD344)</f>
        <v>2045</v>
      </c>
      <c r="N374" s="302">
        <f t="shared" ref="N374" si="302">INDEX(EUconst_EndOfPeriods,AE344)</f>
        <v>2050</v>
      </c>
      <c r="Q374" s="134"/>
      <c r="R374" s="272"/>
      <c r="S374" s="268"/>
    </row>
    <row r="375" spans="1:31" ht="12.75" customHeight="1" x14ac:dyDescent="0.2">
      <c r="C375" s="161"/>
      <c r="D375" s="363" t="s">
        <v>664</v>
      </c>
      <c r="E375" s="1279" t="str">
        <f>Translations!$B$284</f>
        <v>ME1: Оптимизация на процесите за различни периоди от 2027 г. нататък</v>
      </c>
      <c r="F375" s="1280"/>
      <c r="G375" s="1288" t="str">
        <f>Translations!$B$285</f>
        <v>IN1, IN3</v>
      </c>
      <c r="H375" s="1289"/>
      <c r="I375" s="447"/>
      <c r="J375" s="448">
        <v>1</v>
      </c>
      <c r="K375" s="448">
        <v>1</v>
      </c>
      <c r="L375" s="448">
        <v>0.3</v>
      </c>
      <c r="M375" s="448">
        <v>0.2</v>
      </c>
      <c r="N375" s="448"/>
      <c r="R375" s="273"/>
      <c r="S375" s="268"/>
    </row>
    <row r="376" spans="1:31" ht="12.75" customHeight="1" x14ac:dyDescent="0.2">
      <c r="C376" s="161"/>
      <c r="D376" s="363" t="s">
        <v>693</v>
      </c>
      <c r="E376" s="1281" t="str">
        <f>Translations!$B$286</f>
        <v>ME2: Нова пещ</v>
      </c>
      <c r="F376" s="1282"/>
      <c r="G376" s="1281" t="str">
        <f>Translations!$B$287</f>
        <v>IN2: Нова пещ</v>
      </c>
      <c r="H376" s="1290"/>
      <c r="I376" s="449"/>
      <c r="J376" s="450"/>
      <c r="K376" s="450"/>
      <c r="L376" s="450">
        <v>0.7</v>
      </c>
      <c r="M376" s="450">
        <v>0.8</v>
      </c>
      <c r="N376" s="450">
        <v>1</v>
      </c>
      <c r="S376" s="400" t="s">
        <v>561</v>
      </c>
      <c r="T376" s="166" t="str">
        <f>Translations!$B$288</f>
        <v>Начален период за мярката</v>
      </c>
      <c r="V376" s="166" t="s">
        <v>736</v>
      </c>
      <c r="X376" s="166" t="s">
        <v>738</v>
      </c>
      <c r="Y376" s="166" t="s">
        <v>737</v>
      </c>
      <c r="Z376" s="400">
        <v>2025</v>
      </c>
      <c r="AA376" s="400">
        <v>2030</v>
      </c>
      <c r="AB376" s="400">
        <v>2035</v>
      </c>
      <c r="AC376" s="400">
        <v>2040</v>
      </c>
      <c r="AD376" s="400">
        <v>2045</v>
      </c>
      <c r="AE376" s="400">
        <v>2050</v>
      </c>
    </row>
    <row r="377" spans="1:31" ht="12.75" customHeight="1" x14ac:dyDescent="0.2">
      <c r="A377" s="19"/>
      <c r="C377" s="161"/>
      <c r="D377" s="344">
        <v>1</v>
      </c>
      <c r="E377" s="1286"/>
      <c r="F377" s="1287"/>
      <c r="G377" s="1283"/>
      <c r="H377" s="1284"/>
      <c r="I377" s="425"/>
      <c r="J377" s="338"/>
      <c r="K377" s="338"/>
      <c r="L377" s="339"/>
      <c r="M377" s="338"/>
      <c r="N377" s="338"/>
      <c r="P377" s="288" t="str">
        <f>EUconst_SubMeasureImpact&amp;I341&amp;"_"&amp;D377</f>
        <v>SubMeasImp_Подинсталация на еталон за гориво, CBAM_1</v>
      </c>
      <c r="S377" s="419" t="str">
        <f ca="1">IFERROR(INDEX(E_MeasuresInvestMilestones!$S$22:$S$31,MATCH($E377,CNTR_ListExistMeasures,0)),"")</f>
        <v/>
      </c>
      <c r="T377" s="419" t="str">
        <f ca="1">IF(S377="","",MATCH(INDEX(E_MeasuresInvestMilestones!$E$22:$E$31,MATCH($S377,E_MeasuresInvestMilestones!$Q$22:$Q$31,0)),EUconst_Periods,0))</f>
        <v/>
      </c>
      <c r="V377" s="175" t="str">
        <f>I341</f>
        <v>Подинсталация на еталон за гориво, CBAM</v>
      </c>
      <c r="X377" s="175" t="b">
        <f>AND(I341&lt;&gt;"",$E377="")</f>
        <v>1</v>
      </c>
      <c r="Z377" s="175" t="b">
        <f>IF(OR(AND(CNTR_ExistSubInstEntries,$E377=""),INDEX($AC:$AC,MATCH(EUconst_CessationRow&amp;$V377,$AA:$AA,0))&lt;=COLUMNS($Z376:Z376),SUMIFS(I:I,$P:$P,EUconst_SubAbsoluteReduction&amp;$V377)=0),
TRUE,
AND(CNTR_ExistSubInstEntries,$T377&gt;COLUMNS($Z376:Z376)) )</f>
        <v>1</v>
      </c>
      <c r="AA377" s="175" t="b">
        <f>IF(OR(AND(CNTR_ExistSubInstEntries,$E377=""),INDEX($AC:$AC,MATCH(EUconst_CessationRow&amp;$V377,$AA:$AA,0))&lt;=COLUMNS($Z376:AA376),SUMIFS(J:J,$P:$P,EUconst_SubAbsoluteReduction&amp;$V377)=0),
TRUE,
AND(CNTR_ExistSubInstEntries,$T377&gt;COLUMNS($Z376:AA376)) )</f>
        <v>1</v>
      </c>
      <c r="AB377" s="175" t="b">
        <f>IF(OR(AND(CNTR_ExistSubInstEntries,$E377=""),INDEX($AC:$AC,MATCH(EUconst_CessationRow&amp;$V377,$AA:$AA,0))&lt;=COLUMNS($Z376:AB376),SUMIFS(K:K,$P:$P,EUconst_SubAbsoluteReduction&amp;$V377)=0),
TRUE,
AND(CNTR_ExistSubInstEntries,$T377&gt;COLUMNS($Z376:AB376)) )</f>
        <v>1</v>
      </c>
      <c r="AC377" s="175" t="b">
        <f>IF(OR(AND(CNTR_ExistSubInstEntries,$E377=""),INDEX($AC:$AC,MATCH(EUconst_CessationRow&amp;$V377,$AA:$AA,0))&lt;=COLUMNS($Z376:AC376),SUMIFS(L:L,$P:$P,EUconst_SubAbsoluteReduction&amp;$V377)=0),
TRUE,
AND(CNTR_ExistSubInstEntries,$T377&gt;COLUMNS($Z376:AC376)) )</f>
        <v>1</v>
      </c>
      <c r="AD377" s="175" t="b">
        <f>IF(OR(AND(CNTR_ExistSubInstEntries,$E377=""),INDEX($AC:$AC,MATCH(EUconst_CessationRow&amp;$V377,$AA:$AA,0))&lt;=COLUMNS($Z376:AD376),SUMIFS(M:M,$P:$P,EUconst_SubAbsoluteReduction&amp;$V377)=0),
TRUE,
AND(CNTR_ExistSubInstEntries,$T377&gt;COLUMNS($Z376:AD376)) )</f>
        <v>1</v>
      </c>
      <c r="AE377" s="175" t="b">
        <f>IF(OR(AND(CNTR_ExistSubInstEntries,$E377=""),INDEX($AC:$AC,MATCH(EUconst_CessationRow&amp;$V377,$AA:$AA,0))&lt;=COLUMNS($Z376:AE376),SUMIFS(N:N,$P:$P,EUconst_SubAbsoluteReduction&amp;$V377)=0),
TRUE,
AND(CNTR_ExistSubInstEntries,$T377&gt;COLUMNS($Z376:AE376)) )</f>
        <v>1</v>
      </c>
    </row>
    <row r="378" spans="1:31" ht="12.75" customHeight="1" x14ac:dyDescent="0.2">
      <c r="A378" s="19"/>
      <c r="C378" s="161"/>
      <c r="D378" s="344">
        <v>2</v>
      </c>
      <c r="E378" s="1223"/>
      <c r="F378" s="1224"/>
      <c r="G378" s="1223"/>
      <c r="H378" s="1233"/>
      <c r="I378" s="426"/>
      <c r="J378" s="306"/>
      <c r="K378" s="306"/>
      <c r="L378" s="314"/>
      <c r="M378" s="306"/>
      <c r="N378" s="306"/>
      <c r="P378" s="288" t="str">
        <f>EUconst_SubMeasureImpact&amp;I341&amp;"_"&amp;D378</f>
        <v>SubMeasImp_Подинсталация на еталон за гориво, CBAM_2</v>
      </c>
      <c r="S378" s="419" t="str">
        <f ca="1">IFERROR(INDEX(E_MeasuresInvestMilestones!$S$22:$S$31,MATCH($E378,CNTR_ListExistMeasures,0)),"")</f>
        <v/>
      </c>
      <c r="T378" s="419" t="str">
        <f ca="1">IF(S378="","",MATCH(INDEX(E_MeasuresInvestMilestones!$E$22:$E$31,MATCH($S378,E_MeasuresInvestMilestones!$Q$22:$Q$31,0)),EUconst_Periods,0))</f>
        <v/>
      </c>
      <c r="V378" s="175" t="str">
        <f>V377</f>
        <v>Подинсталация на еталон за гориво, CBAM</v>
      </c>
      <c r="X378" s="175" t="b">
        <f>AND(I341&lt;&gt;"",$E378="")</f>
        <v>1</v>
      </c>
      <c r="Z378" s="175" t="b">
        <f>IF(OR(AND(CNTR_ExistSubInstEntries,$E378=""),INDEX($AC:$AC,MATCH(EUconst_CessationRow&amp;$V378,$AA:$AA,0))&lt;=COLUMNS($Z377:Z377),SUMIFS(I:I,$P:$P,EUconst_SubAbsoluteReduction&amp;$V378)=0),
TRUE,
AND(CNTR_ExistSubInstEntries,$T378&gt;COLUMNS($Z377:Z377)) )</f>
        <v>1</v>
      </c>
      <c r="AA378" s="175" t="b">
        <f>IF(OR(AND(CNTR_ExistSubInstEntries,$E378=""),INDEX($AC:$AC,MATCH(EUconst_CessationRow&amp;$V378,$AA:$AA,0))&lt;=COLUMNS($Z377:AA377),SUMIFS(J:J,$P:$P,EUconst_SubAbsoluteReduction&amp;$V378)=0),
TRUE,
AND(CNTR_ExistSubInstEntries,$T378&gt;COLUMNS($Z377:AA377)) )</f>
        <v>1</v>
      </c>
      <c r="AB378" s="175" t="b">
        <f>IF(OR(AND(CNTR_ExistSubInstEntries,$E378=""),INDEX($AC:$AC,MATCH(EUconst_CessationRow&amp;$V378,$AA:$AA,0))&lt;=COLUMNS($Z377:AB377),SUMIFS(K:K,$P:$P,EUconst_SubAbsoluteReduction&amp;$V378)=0),
TRUE,
AND(CNTR_ExistSubInstEntries,$T378&gt;COLUMNS($Z377:AB377)) )</f>
        <v>1</v>
      </c>
      <c r="AC378" s="175" t="b">
        <f>IF(OR(AND(CNTR_ExistSubInstEntries,$E378=""),INDEX($AC:$AC,MATCH(EUconst_CessationRow&amp;$V378,$AA:$AA,0))&lt;=COLUMNS($Z377:AC377),SUMIFS(L:L,$P:$P,EUconst_SubAbsoluteReduction&amp;$V378)=0),
TRUE,
AND(CNTR_ExistSubInstEntries,$T378&gt;COLUMNS($Z377:AC377)) )</f>
        <v>1</v>
      </c>
      <c r="AD378" s="175" t="b">
        <f>IF(OR(AND(CNTR_ExistSubInstEntries,$E378=""),INDEX($AC:$AC,MATCH(EUconst_CessationRow&amp;$V378,$AA:$AA,0))&lt;=COLUMNS($Z377:AD377),SUMIFS(M:M,$P:$P,EUconst_SubAbsoluteReduction&amp;$V378)=0),
TRUE,
AND(CNTR_ExistSubInstEntries,$T378&gt;COLUMNS($Z377:AD377)) )</f>
        <v>1</v>
      </c>
      <c r="AE378" s="175" t="b">
        <f>IF(OR(AND(CNTR_ExistSubInstEntries,$E378=""),INDEX($AC:$AC,MATCH(EUconst_CessationRow&amp;$V378,$AA:$AA,0))&lt;=COLUMNS($Z377:AE377),SUMIFS(N:N,$P:$P,EUconst_SubAbsoluteReduction&amp;$V378)=0),
TRUE,
AND(CNTR_ExistSubInstEntries,$T378&gt;COLUMNS($Z377:AE377)) )</f>
        <v>1</v>
      </c>
    </row>
    <row r="379" spans="1:31" ht="12.75" customHeight="1" x14ac:dyDescent="0.2">
      <c r="A379" s="19"/>
      <c r="C379" s="161"/>
      <c r="D379" s="344">
        <v>3</v>
      </c>
      <c r="E379" s="1223"/>
      <c r="F379" s="1224"/>
      <c r="G379" s="1223"/>
      <c r="H379" s="1233"/>
      <c r="I379" s="426"/>
      <c r="J379" s="306"/>
      <c r="K379" s="306"/>
      <c r="L379" s="314"/>
      <c r="M379" s="306"/>
      <c r="N379" s="306"/>
      <c r="P379" s="288" t="str">
        <f>EUconst_SubMeasureImpact&amp;I341&amp;"_"&amp;D379</f>
        <v>SubMeasImp_Подинсталация на еталон за гориво, CBAM_3</v>
      </c>
      <c r="S379" s="419" t="str">
        <f ca="1">IFERROR(INDEX(E_MeasuresInvestMilestones!$S$22:$S$31,MATCH($E379,CNTR_ListExistMeasures,0)),"")</f>
        <v/>
      </c>
      <c r="T379" s="419" t="str">
        <f ca="1">IF(S379="","",MATCH(INDEX(E_MeasuresInvestMilestones!$E$22:$E$31,MATCH($S379,E_MeasuresInvestMilestones!$Q$22:$Q$31,0)),EUconst_Periods,0))</f>
        <v/>
      </c>
      <c r="V379" s="175" t="str">
        <f t="shared" ref="V379:V386" si="303">V378</f>
        <v>Подинсталация на еталон за гориво, CBAM</v>
      </c>
      <c r="X379" s="175" t="b">
        <f>AND(I341&lt;&gt;"",$E379="")</f>
        <v>1</v>
      </c>
      <c r="Z379" s="175" t="b">
        <f>IF(OR(AND(CNTR_ExistSubInstEntries,$E379=""),INDEX($AC:$AC,MATCH(EUconst_CessationRow&amp;$V379,$AA:$AA,0))&lt;=COLUMNS($Z378:Z378),SUMIFS(I:I,$P:$P,EUconst_SubAbsoluteReduction&amp;$V379)=0),
TRUE,
AND(CNTR_ExistSubInstEntries,$T379&gt;COLUMNS($Z378:Z378)) )</f>
        <v>1</v>
      </c>
      <c r="AA379" s="175" t="b">
        <f>IF(OR(AND(CNTR_ExistSubInstEntries,$E379=""),INDEX($AC:$AC,MATCH(EUconst_CessationRow&amp;$V379,$AA:$AA,0))&lt;=COLUMNS($Z378:AA378),SUMIFS(J:J,$P:$P,EUconst_SubAbsoluteReduction&amp;$V379)=0),
TRUE,
AND(CNTR_ExistSubInstEntries,$T379&gt;COLUMNS($Z378:AA378)) )</f>
        <v>1</v>
      </c>
      <c r="AB379" s="175" t="b">
        <f>IF(OR(AND(CNTR_ExistSubInstEntries,$E379=""),INDEX($AC:$AC,MATCH(EUconst_CessationRow&amp;$V379,$AA:$AA,0))&lt;=COLUMNS($Z378:AB378),SUMIFS(K:K,$P:$P,EUconst_SubAbsoluteReduction&amp;$V379)=0),
TRUE,
AND(CNTR_ExistSubInstEntries,$T379&gt;COLUMNS($Z378:AB378)) )</f>
        <v>1</v>
      </c>
      <c r="AC379" s="175" t="b">
        <f>IF(OR(AND(CNTR_ExistSubInstEntries,$E379=""),INDEX($AC:$AC,MATCH(EUconst_CessationRow&amp;$V379,$AA:$AA,0))&lt;=COLUMNS($Z378:AC378),SUMIFS(L:L,$P:$P,EUconst_SubAbsoluteReduction&amp;$V379)=0),
TRUE,
AND(CNTR_ExistSubInstEntries,$T379&gt;COLUMNS($Z378:AC378)) )</f>
        <v>1</v>
      </c>
      <c r="AD379" s="175" t="b">
        <f>IF(OR(AND(CNTR_ExistSubInstEntries,$E379=""),INDEX($AC:$AC,MATCH(EUconst_CessationRow&amp;$V379,$AA:$AA,0))&lt;=COLUMNS($Z378:AD378),SUMIFS(M:M,$P:$P,EUconst_SubAbsoluteReduction&amp;$V379)=0),
TRUE,
AND(CNTR_ExistSubInstEntries,$T379&gt;COLUMNS($Z378:AD378)) )</f>
        <v>1</v>
      </c>
      <c r="AE379" s="175" t="b">
        <f>IF(OR(AND(CNTR_ExistSubInstEntries,$E379=""),INDEX($AC:$AC,MATCH(EUconst_CessationRow&amp;$V379,$AA:$AA,0))&lt;=COLUMNS($Z378:AE378),SUMIFS(N:N,$P:$P,EUconst_SubAbsoluteReduction&amp;$V379)=0),
TRUE,
AND(CNTR_ExistSubInstEntries,$T379&gt;COLUMNS($Z378:AE378)) )</f>
        <v>1</v>
      </c>
    </row>
    <row r="380" spans="1:31" ht="12.75" customHeight="1" x14ac:dyDescent="0.2">
      <c r="A380" s="19"/>
      <c r="C380" s="161"/>
      <c r="D380" s="344">
        <v>4</v>
      </c>
      <c r="E380" s="1223"/>
      <c r="F380" s="1224"/>
      <c r="G380" s="1223"/>
      <c r="H380" s="1233"/>
      <c r="I380" s="426"/>
      <c r="J380" s="306"/>
      <c r="K380" s="306"/>
      <c r="L380" s="314"/>
      <c r="M380" s="306"/>
      <c r="N380" s="306"/>
      <c r="P380" s="288" t="str">
        <f>EUconst_SubMeasureImpact&amp;I341&amp;"_"&amp;D380</f>
        <v>SubMeasImp_Подинсталация на еталон за гориво, CBAM_4</v>
      </c>
      <c r="S380" s="419" t="str">
        <f ca="1">IFERROR(INDEX(E_MeasuresInvestMilestones!$S$22:$S$31,MATCH($E380,CNTR_ListExistMeasures,0)),"")</f>
        <v/>
      </c>
      <c r="T380" s="419" t="str">
        <f ca="1">IF(S380="","",MATCH(INDEX(E_MeasuresInvestMilestones!$E$22:$E$31,MATCH($S380,E_MeasuresInvestMilestones!$Q$22:$Q$31,0)),EUconst_Periods,0))</f>
        <v/>
      </c>
      <c r="V380" s="175" t="str">
        <f t="shared" si="303"/>
        <v>Подинсталация на еталон за гориво, CBAM</v>
      </c>
      <c r="X380" s="175" t="b">
        <f>AND(I341&lt;&gt;"",$E380="")</f>
        <v>1</v>
      </c>
      <c r="Z380" s="175" t="b">
        <f>IF(OR(AND(CNTR_ExistSubInstEntries,$E380=""),INDEX($AC:$AC,MATCH(EUconst_CessationRow&amp;$V380,$AA:$AA,0))&lt;=COLUMNS($Z379:Z379),SUMIFS(I:I,$P:$P,EUconst_SubAbsoluteReduction&amp;$V380)=0),
TRUE,
AND(CNTR_ExistSubInstEntries,$T380&gt;COLUMNS($Z379:Z379)) )</f>
        <v>1</v>
      </c>
      <c r="AA380" s="175" t="b">
        <f>IF(OR(AND(CNTR_ExistSubInstEntries,$E380=""),INDEX($AC:$AC,MATCH(EUconst_CessationRow&amp;$V380,$AA:$AA,0))&lt;=COLUMNS($Z379:AA379),SUMIFS(J:J,$P:$P,EUconst_SubAbsoluteReduction&amp;$V380)=0),
TRUE,
AND(CNTR_ExistSubInstEntries,$T380&gt;COLUMNS($Z379:AA379)) )</f>
        <v>1</v>
      </c>
      <c r="AB380" s="175" t="b">
        <f>IF(OR(AND(CNTR_ExistSubInstEntries,$E380=""),INDEX($AC:$AC,MATCH(EUconst_CessationRow&amp;$V380,$AA:$AA,0))&lt;=COLUMNS($Z379:AB379),SUMIFS(K:K,$P:$P,EUconst_SubAbsoluteReduction&amp;$V380)=0),
TRUE,
AND(CNTR_ExistSubInstEntries,$T380&gt;COLUMNS($Z379:AB379)) )</f>
        <v>1</v>
      </c>
      <c r="AC380" s="175" t="b">
        <f>IF(OR(AND(CNTR_ExistSubInstEntries,$E380=""),INDEX($AC:$AC,MATCH(EUconst_CessationRow&amp;$V380,$AA:$AA,0))&lt;=COLUMNS($Z379:AC379),SUMIFS(L:L,$P:$P,EUconst_SubAbsoluteReduction&amp;$V380)=0),
TRUE,
AND(CNTR_ExistSubInstEntries,$T380&gt;COLUMNS($Z379:AC379)) )</f>
        <v>1</v>
      </c>
      <c r="AD380" s="175" t="b">
        <f>IF(OR(AND(CNTR_ExistSubInstEntries,$E380=""),INDEX($AC:$AC,MATCH(EUconst_CessationRow&amp;$V380,$AA:$AA,0))&lt;=COLUMNS($Z379:AD379),SUMIFS(M:M,$P:$P,EUconst_SubAbsoluteReduction&amp;$V380)=0),
TRUE,
AND(CNTR_ExistSubInstEntries,$T380&gt;COLUMNS($Z379:AD379)) )</f>
        <v>1</v>
      </c>
      <c r="AE380" s="175" t="b">
        <f>IF(OR(AND(CNTR_ExistSubInstEntries,$E380=""),INDEX($AC:$AC,MATCH(EUconst_CessationRow&amp;$V380,$AA:$AA,0))&lt;=COLUMNS($Z379:AE379),SUMIFS(N:N,$P:$P,EUconst_SubAbsoluteReduction&amp;$V380)=0),
TRUE,
AND(CNTR_ExistSubInstEntries,$T380&gt;COLUMNS($Z379:AE379)) )</f>
        <v>1</v>
      </c>
    </row>
    <row r="381" spans="1:31" ht="12.75" customHeight="1" x14ac:dyDescent="0.2">
      <c r="A381" s="19"/>
      <c r="C381" s="161"/>
      <c r="D381" s="344">
        <v>5</v>
      </c>
      <c r="E381" s="1223"/>
      <c r="F381" s="1224"/>
      <c r="G381" s="1223"/>
      <c r="H381" s="1233"/>
      <c r="I381" s="426"/>
      <c r="J381" s="306"/>
      <c r="K381" s="306"/>
      <c r="L381" s="314"/>
      <c r="M381" s="306"/>
      <c r="N381" s="306"/>
      <c r="P381" s="288" t="str">
        <f>EUconst_SubMeasureImpact&amp;I341&amp;"_"&amp;D381</f>
        <v>SubMeasImp_Подинсталация на еталон за гориво, CBAM_5</v>
      </c>
      <c r="S381" s="419" t="str">
        <f ca="1">IFERROR(INDEX(E_MeasuresInvestMilestones!$S$22:$S$31,MATCH($E381,CNTR_ListExistMeasures,0)),"")</f>
        <v/>
      </c>
      <c r="T381" s="419" t="str">
        <f ca="1">IF(S381="","",MATCH(INDEX(E_MeasuresInvestMilestones!$E$22:$E$31,MATCH($S381,E_MeasuresInvestMilestones!$Q$22:$Q$31,0)),EUconst_Periods,0))</f>
        <v/>
      </c>
      <c r="V381" s="175" t="str">
        <f t="shared" si="303"/>
        <v>Подинсталация на еталон за гориво, CBAM</v>
      </c>
      <c r="X381" s="175" t="b">
        <f>AND(I341&lt;&gt;"",$E381="")</f>
        <v>1</v>
      </c>
      <c r="Z381" s="175" t="b">
        <f>IF(OR(AND(CNTR_ExistSubInstEntries,$E381=""),INDEX($AC:$AC,MATCH(EUconst_CessationRow&amp;$V381,$AA:$AA,0))&lt;=COLUMNS($Z380:Z380),SUMIFS(I:I,$P:$P,EUconst_SubAbsoluteReduction&amp;$V381)=0),
TRUE,
AND(CNTR_ExistSubInstEntries,$T381&gt;COLUMNS($Z380:Z380)) )</f>
        <v>1</v>
      </c>
      <c r="AA381" s="175" t="b">
        <f>IF(OR(AND(CNTR_ExistSubInstEntries,$E381=""),INDEX($AC:$AC,MATCH(EUconst_CessationRow&amp;$V381,$AA:$AA,0))&lt;=COLUMNS($Z380:AA380),SUMIFS(J:J,$P:$P,EUconst_SubAbsoluteReduction&amp;$V381)=0),
TRUE,
AND(CNTR_ExistSubInstEntries,$T381&gt;COLUMNS($Z380:AA380)) )</f>
        <v>1</v>
      </c>
      <c r="AB381" s="175" t="b">
        <f>IF(OR(AND(CNTR_ExistSubInstEntries,$E381=""),INDEX($AC:$AC,MATCH(EUconst_CessationRow&amp;$V381,$AA:$AA,0))&lt;=COLUMNS($Z380:AB380),SUMIFS(K:K,$P:$P,EUconst_SubAbsoluteReduction&amp;$V381)=0),
TRUE,
AND(CNTR_ExistSubInstEntries,$T381&gt;COLUMNS($Z380:AB380)) )</f>
        <v>1</v>
      </c>
      <c r="AC381" s="175" t="b">
        <f>IF(OR(AND(CNTR_ExistSubInstEntries,$E381=""),INDEX($AC:$AC,MATCH(EUconst_CessationRow&amp;$V381,$AA:$AA,0))&lt;=COLUMNS($Z380:AC380),SUMIFS(L:L,$P:$P,EUconst_SubAbsoluteReduction&amp;$V381)=0),
TRUE,
AND(CNTR_ExistSubInstEntries,$T381&gt;COLUMNS($Z380:AC380)) )</f>
        <v>1</v>
      </c>
      <c r="AD381" s="175" t="b">
        <f>IF(OR(AND(CNTR_ExistSubInstEntries,$E381=""),INDEX($AC:$AC,MATCH(EUconst_CessationRow&amp;$V381,$AA:$AA,0))&lt;=COLUMNS($Z380:AD380),SUMIFS(M:M,$P:$P,EUconst_SubAbsoluteReduction&amp;$V381)=0),
TRUE,
AND(CNTR_ExistSubInstEntries,$T381&gt;COLUMNS($Z380:AD380)) )</f>
        <v>1</v>
      </c>
      <c r="AE381" s="175" t="b">
        <f>IF(OR(AND(CNTR_ExistSubInstEntries,$E381=""),INDEX($AC:$AC,MATCH(EUconst_CessationRow&amp;$V381,$AA:$AA,0))&lt;=COLUMNS($Z380:AE380),SUMIFS(N:N,$P:$P,EUconst_SubAbsoluteReduction&amp;$V381)=0),
TRUE,
AND(CNTR_ExistSubInstEntries,$T381&gt;COLUMNS($Z380:AE380)) )</f>
        <v>1</v>
      </c>
    </row>
    <row r="382" spans="1:31" ht="12.75" customHeight="1" x14ac:dyDescent="0.2">
      <c r="A382" s="19"/>
      <c r="C382" s="161"/>
      <c r="D382" s="344">
        <v>6</v>
      </c>
      <c r="E382" s="1223"/>
      <c r="F382" s="1224"/>
      <c r="G382" s="1223"/>
      <c r="H382" s="1233"/>
      <c r="I382" s="426"/>
      <c r="J382" s="306"/>
      <c r="K382" s="306"/>
      <c r="L382" s="314"/>
      <c r="M382" s="306"/>
      <c r="N382" s="306"/>
      <c r="P382" s="288" t="str">
        <f>EUconst_SubMeasureImpact&amp;I341&amp;"_"&amp;D382</f>
        <v>SubMeasImp_Подинсталация на еталон за гориво, CBAM_6</v>
      </c>
      <c r="S382" s="419" t="str">
        <f ca="1">IFERROR(INDEX(E_MeasuresInvestMilestones!$S$22:$S$31,MATCH($E382,CNTR_ListExistMeasures,0)),"")</f>
        <v/>
      </c>
      <c r="T382" s="419" t="str">
        <f ca="1">IF(S382="","",MATCH(INDEX(E_MeasuresInvestMilestones!$E$22:$E$31,MATCH($S382,E_MeasuresInvestMilestones!$Q$22:$Q$31,0)),EUconst_Periods,0))</f>
        <v/>
      </c>
      <c r="V382" s="175" t="str">
        <f t="shared" si="303"/>
        <v>Подинсталация на еталон за гориво, CBAM</v>
      </c>
      <c r="X382" s="175" t="b">
        <f>AND(I341&lt;&gt;"",$E382="")</f>
        <v>1</v>
      </c>
      <c r="Z382" s="175" t="b">
        <f>IF(OR(AND(CNTR_ExistSubInstEntries,$E382=""),INDEX($AC:$AC,MATCH(EUconst_CessationRow&amp;$V382,$AA:$AA,0))&lt;=COLUMNS($Z381:Z381),SUMIFS(I:I,$P:$P,EUconst_SubAbsoluteReduction&amp;$V382)=0),
TRUE,
AND(CNTR_ExistSubInstEntries,$T382&gt;COLUMNS($Z381:Z381)) )</f>
        <v>1</v>
      </c>
      <c r="AA382" s="175" t="b">
        <f>IF(OR(AND(CNTR_ExistSubInstEntries,$E382=""),INDEX($AC:$AC,MATCH(EUconst_CessationRow&amp;$V382,$AA:$AA,0))&lt;=COLUMNS($Z381:AA381),SUMIFS(J:J,$P:$P,EUconst_SubAbsoluteReduction&amp;$V382)=0),
TRUE,
AND(CNTR_ExistSubInstEntries,$T382&gt;COLUMNS($Z381:AA381)) )</f>
        <v>1</v>
      </c>
      <c r="AB382" s="175" t="b">
        <f>IF(OR(AND(CNTR_ExistSubInstEntries,$E382=""),INDEX($AC:$AC,MATCH(EUconst_CessationRow&amp;$V382,$AA:$AA,0))&lt;=COLUMNS($Z381:AB381),SUMIFS(K:K,$P:$P,EUconst_SubAbsoluteReduction&amp;$V382)=0),
TRUE,
AND(CNTR_ExistSubInstEntries,$T382&gt;COLUMNS($Z381:AB381)) )</f>
        <v>1</v>
      </c>
      <c r="AC382" s="175" t="b">
        <f>IF(OR(AND(CNTR_ExistSubInstEntries,$E382=""),INDEX($AC:$AC,MATCH(EUconst_CessationRow&amp;$V382,$AA:$AA,0))&lt;=COLUMNS($Z381:AC381),SUMIFS(L:L,$P:$P,EUconst_SubAbsoluteReduction&amp;$V382)=0),
TRUE,
AND(CNTR_ExistSubInstEntries,$T382&gt;COLUMNS($Z381:AC381)) )</f>
        <v>1</v>
      </c>
      <c r="AD382" s="175" t="b">
        <f>IF(OR(AND(CNTR_ExistSubInstEntries,$E382=""),INDEX($AC:$AC,MATCH(EUconst_CessationRow&amp;$V382,$AA:$AA,0))&lt;=COLUMNS($Z381:AD381),SUMIFS(M:M,$P:$P,EUconst_SubAbsoluteReduction&amp;$V382)=0),
TRUE,
AND(CNTR_ExistSubInstEntries,$T382&gt;COLUMNS($Z381:AD381)) )</f>
        <v>1</v>
      </c>
      <c r="AE382" s="175" t="b">
        <f>IF(OR(AND(CNTR_ExistSubInstEntries,$E382=""),INDEX($AC:$AC,MATCH(EUconst_CessationRow&amp;$V382,$AA:$AA,0))&lt;=COLUMNS($Z381:AE381),SUMIFS(N:N,$P:$P,EUconst_SubAbsoluteReduction&amp;$V382)=0),
TRUE,
AND(CNTR_ExistSubInstEntries,$T382&gt;COLUMNS($Z381:AE381)) )</f>
        <v>1</v>
      </c>
    </row>
    <row r="383" spans="1:31" ht="12.75" customHeight="1" x14ac:dyDescent="0.2">
      <c r="A383" s="19"/>
      <c r="C383" s="193"/>
      <c r="D383" s="344">
        <v>7</v>
      </c>
      <c r="E383" s="1223"/>
      <c r="F383" s="1224"/>
      <c r="G383" s="1223"/>
      <c r="H383" s="1233"/>
      <c r="I383" s="426"/>
      <c r="J383" s="306"/>
      <c r="K383" s="306"/>
      <c r="L383" s="314"/>
      <c r="M383" s="306"/>
      <c r="N383" s="306"/>
      <c r="P383" s="288" t="str">
        <f>EUconst_SubMeasureImpact&amp;I341&amp;"_"&amp;D383</f>
        <v>SubMeasImp_Подинсталация на еталон за гориво, CBAM_7</v>
      </c>
      <c r="S383" s="419" t="str">
        <f ca="1">IFERROR(INDEX(E_MeasuresInvestMilestones!$S$22:$S$31,MATCH($E383,CNTR_ListExistMeasures,0)),"")</f>
        <v/>
      </c>
      <c r="T383" s="419" t="str">
        <f ca="1">IF(S383="","",MATCH(INDEX(E_MeasuresInvestMilestones!$E$22:$E$31,MATCH($S383,E_MeasuresInvestMilestones!$Q$22:$Q$31,0)),EUconst_Periods,0))</f>
        <v/>
      </c>
      <c r="V383" s="175" t="str">
        <f t="shared" si="303"/>
        <v>Подинсталация на еталон за гориво, CBAM</v>
      </c>
      <c r="X383" s="175" t="b">
        <f>AND(I341&lt;&gt;"",$E383="")</f>
        <v>1</v>
      </c>
      <c r="Z383" s="175" t="b">
        <f>IF(OR(AND(CNTR_ExistSubInstEntries,$E383=""),INDEX($AC:$AC,MATCH(EUconst_CessationRow&amp;$V383,$AA:$AA,0))&lt;=COLUMNS($Z382:Z382),SUMIFS(I:I,$P:$P,EUconst_SubAbsoluteReduction&amp;$V383)=0),
TRUE,
AND(CNTR_ExistSubInstEntries,$T383&gt;COLUMNS($Z382:Z382)) )</f>
        <v>1</v>
      </c>
      <c r="AA383" s="175" t="b">
        <f>IF(OR(AND(CNTR_ExistSubInstEntries,$E383=""),INDEX($AC:$AC,MATCH(EUconst_CessationRow&amp;$V383,$AA:$AA,0))&lt;=COLUMNS($Z382:AA382),SUMIFS(J:J,$P:$P,EUconst_SubAbsoluteReduction&amp;$V383)=0),
TRUE,
AND(CNTR_ExistSubInstEntries,$T383&gt;COLUMNS($Z382:AA382)) )</f>
        <v>1</v>
      </c>
      <c r="AB383" s="175" t="b">
        <f>IF(OR(AND(CNTR_ExistSubInstEntries,$E383=""),INDEX($AC:$AC,MATCH(EUconst_CessationRow&amp;$V383,$AA:$AA,0))&lt;=COLUMNS($Z382:AB382),SUMIFS(K:K,$P:$P,EUconst_SubAbsoluteReduction&amp;$V383)=0),
TRUE,
AND(CNTR_ExistSubInstEntries,$T383&gt;COLUMNS($Z382:AB382)) )</f>
        <v>1</v>
      </c>
      <c r="AC383" s="175" t="b">
        <f>IF(OR(AND(CNTR_ExistSubInstEntries,$E383=""),INDEX($AC:$AC,MATCH(EUconst_CessationRow&amp;$V383,$AA:$AA,0))&lt;=COLUMNS($Z382:AC382),SUMIFS(L:L,$P:$P,EUconst_SubAbsoluteReduction&amp;$V383)=0),
TRUE,
AND(CNTR_ExistSubInstEntries,$T383&gt;COLUMNS($Z382:AC382)) )</f>
        <v>1</v>
      </c>
      <c r="AD383" s="175" t="b">
        <f>IF(OR(AND(CNTR_ExistSubInstEntries,$E383=""),INDEX($AC:$AC,MATCH(EUconst_CessationRow&amp;$V383,$AA:$AA,0))&lt;=COLUMNS($Z382:AD382),SUMIFS(M:M,$P:$P,EUconst_SubAbsoluteReduction&amp;$V383)=0),
TRUE,
AND(CNTR_ExistSubInstEntries,$T383&gt;COLUMNS($Z382:AD382)) )</f>
        <v>1</v>
      </c>
      <c r="AE383" s="175" t="b">
        <f>IF(OR(AND(CNTR_ExistSubInstEntries,$E383=""),INDEX($AC:$AC,MATCH(EUconst_CessationRow&amp;$V383,$AA:$AA,0))&lt;=COLUMNS($Z382:AE382),SUMIFS(N:N,$P:$P,EUconst_SubAbsoluteReduction&amp;$V383)=0),
TRUE,
AND(CNTR_ExistSubInstEntries,$T383&gt;COLUMNS($Z382:AE382)) )</f>
        <v>1</v>
      </c>
    </row>
    <row r="384" spans="1:31" ht="12.75" customHeight="1" x14ac:dyDescent="0.2">
      <c r="A384" s="19"/>
      <c r="C384" s="161"/>
      <c r="D384" s="344">
        <v>8</v>
      </c>
      <c r="E384" s="1223"/>
      <c r="F384" s="1224"/>
      <c r="G384" s="1223"/>
      <c r="H384" s="1233"/>
      <c r="I384" s="426"/>
      <c r="J384" s="306"/>
      <c r="K384" s="306"/>
      <c r="L384" s="314"/>
      <c r="M384" s="306"/>
      <c r="N384" s="306"/>
      <c r="P384" s="288" t="str">
        <f>EUconst_SubMeasureImpact&amp;I341&amp;"_"&amp;D384</f>
        <v>SubMeasImp_Подинсталация на еталон за гориво, CBAM_8</v>
      </c>
      <c r="S384" s="419" t="str">
        <f ca="1">IFERROR(INDEX(E_MeasuresInvestMilestones!$S$22:$S$31,MATCH($E384,CNTR_ListExistMeasures,0)),"")</f>
        <v/>
      </c>
      <c r="T384" s="419" t="str">
        <f ca="1">IF(S384="","",MATCH(INDEX(E_MeasuresInvestMilestones!$E$22:$E$31,MATCH($S384,E_MeasuresInvestMilestones!$Q$22:$Q$31,0)),EUconst_Periods,0))</f>
        <v/>
      </c>
      <c r="V384" s="175" t="str">
        <f t="shared" si="303"/>
        <v>Подинсталация на еталон за гориво, CBAM</v>
      </c>
      <c r="X384" s="175" t="b">
        <f>AND(I341&lt;&gt;"",$E384="")</f>
        <v>1</v>
      </c>
      <c r="Z384" s="175" t="b">
        <f>IF(OR(AND(CNTR_ExistSubInstEntries,$E384=""),INDEX($AC:$AC,MATCH(EUconst_CessationRow&amp;$V384,$AA:$AA,0))&lt;=COLUMNS($Z383:Z383),SUMIFS(I:I,$P:$P,EUconst_SubAbsoluteReduction&amp;$V384)=0),
TRUE,
AND(CNTR_ExistSubInstEntries,$T384&gt;COLUMNS($Z383:Z383)) )</f>
        <v>1</v>
      </c>
      <c r="AA384" s="175" t="b">
        <f>IF(OR(AND(CNTR_ExistSubInstEntries,$E384=""),INDEX($AC:$AC,MATCH(EUconst_CessationRow&amp;$V384,$AA:$AA,0))&lt;=COLUMNS($Z383:AA383),SUMIFS(J:J,$P:$P,EUconst_SubAbsoluteReduction&amp;$V384)=0),
TRUE,
AND(CNTR_ExistSubInstEntries,$T384&gt;COLUMNS($Z383:AA383)) )</f>
        <v>1</v>
      </c>
      <c r="AB384" s="175" t="b">
        <f>IF(OR(AND(CNTR_ExistSubInstEntries,$E384=""),INDEX($AC:$AC,MATCH(EUconst_CessationRow&amp;$V384,$AA:$AA,0))&lt;=COLUMNS($Z383:AB383),SUMIFS(K:K,$P:$P,EUconst_SubAbsoluteReduction&amp;$V384)=0),
TRUE,
AND(CNTR_ExistSubInstEntries,$T384&gt;COLUMNS($Z383:AB383)) )</f>
        <v>1</v>
      </c>
      <c r="AC384" s="175" t="b">
        <f>IF(OR(AND(CNTR_ExistSubInstEntries,$E384=""),INDEX($AC:$AC,MATCH(EUconst_CessationRow&amp;$V384,$AA:$AA,0))&lt;=COLUMNS($Z383:AC383),SUMIFS(L:L,$P:$P,EUconst_SubAbsoluteReduction&amp;$V384)=0),
TRUE,
AND(CNTR_ExistSubInstEntries,$T384&gt;COLUMNS($Z383:AC383)) )</f>
        <v>1</v>
      </c>
      <c r="AD384" s="175" t="b">
        <f>IF(OR(AND(CNTR_ExistSubInstEntries,$E384=""),INDEX($AC:$AC,MATCH(EUconst_CessationRow&amp;$V384,$AA:$AA,0))&lt;=COLUMNS($Z383:AD383),SUMIFS(M:M,$P:$P,EUconst_SubAbsoluteReduction&amp;$V384)=0),
TRUE,
AND(CNTR_ExistSubInstEntries,$T384&gt;COLUMNS($Z383:AD383)) )</f>
        <v>1</v>
      </c>
      <c r="AE384" s="175" t="b">
        <f>IF(OR(AND(CNTR_ExistSubInstEntries,$E384=""),INDEX($AC:$AC,MATCH(EUconst_CessationRow&amp;$V384,$AA:$AA,0))&lt;=COLUMNS($Z383:AE383),SUMIFS(N:N,$P:$P,EUconst_SubAbsoluteReduction&amp;$V384)=0),
TRUE,
AND(CNTR_ExistSubInstEntries,$T384&gt;COLUMNS($Z383:AE383)) )</f>
        <v>1</v>
      </c>
    </row>
    <row r="385" spans="1:32" ht="12.75" customHeight="1" x14ac:dyDescent="0.2">
      <c r="A385" s="19"/>
      <c r="C385" s="161"/>
      <c r="D385" s="344">
        <v>9</v>
      </c>
      <c r="E385" s="1223"/>
      <c r="F385" s="1224"/>
      <c r="G385" s="1223"/>
      <c r="H385" s="1233"/>
      <c r="I385" s="426"/>
      <c r="J385" s="306"/>
      <c r="K385" s="306"/>
      <c r="L385" s="314"/>
      <c r="M385" s="306"/>
      <c r="N385" s="306"/>
      <c r="P385" s="288" t="str">
        <f>EUconst_SubMeasureImpact&amp;I341&amp;"_"&amp;D385</f>
        <v>SubMeasImp_Подинсталация на еталон за гориво, CBAM_9</v>
      </c>
      <c r="S385" s="419" t="str">
        <f ca="1">IFERROR(INDEX(E_MeasuresInvestMilestones!$S$22:$S$31,MATCH($E385,CNTR_ListExistMeasures,0)),"")</f>
        <v/>
      </c>
      <c r="T385" s="419" t="str">
        <f ca="1">IF(S385="","",MATCH(INDEX(E_MeasuresInvestMilestones!$E$22:$E$31,MATCH($S385,E_MeasuresInvestMilestones!$Q$22:$Q$31,0)),EUconst_Periods,0))</f>
        <v/>
      </c>
      <c r="V385" s="175" t="str">
        <f t="shared" si="303"/>
        <v>Подинсталация на еталон за гориво, CBAM</v>
      </c>
      <c r="X385" s="175" t="b">
        <f>AND(I341&lt;&gt;"",$E385="")</f>
        <v>1</v>
      </c>
      <c r="Z385" s="175" t="b">
        <f>IF(OR(AND(CNTR_ExistSubInstEntries,$E385=""),INDEX($AC:$AC,MATCH(EUconst_CessationRow&amp;$V385,$AA:$AA,0))&lt;=COLUMNS($Z384:Z384),SUMIFS(I:I,$P:$P,EUconst_SubAbsoluteReduction&amp;$V385)=0),
TRUE,
AND(CNTR_ExistSubInstEntries,$T385&gt;COLUMNS($Z384:Z384)) )</f>
        <v>1</v>
      </c>
      <c r="AA385" s="175" t="b">
        <f>IF(OR(AND(CNTR_ExistSubInstEntries,$E385=""),INDEX($AC:$AC,MATCH(EUconst_CessationRow&amp;$V385,$AA:$AA,0))&lt;=COLUMNS($Z384:AA384),SUMIFS(J:J,$P:$P,EUconst_SubAbsoluteReduction&amp;$V385)=0),
TRUE,
AND(CNTR_ExistSubInstEntries,$T385&gt;COLUMNS($Z384:AA384)) )</f>
        <v>1</v>
      </c>
      <c r="AB385" s="175" t="b">
        <f>IF(OR(AND(CNTR_ExistSubInstEntries,$E385=""),INDEX($AC:$AC,MATCH(EUconst_CessationRow&amp;$V385,$AA:$AA,0))&lt;=COLUMNS($Z384:AB384),SUMIFS(K:K,$P:$P,EUconst_SubAbsoluteReduction&amp;$V385)=0),
TRUE,
AND(CNTR_ExistSubInstEntries,$T385&gt;COLUMNS($Z384:AB384)) )</f>
        <v>1</v>
      </c>
      <c r="AC385" s="175" t="b">
        <f>IF(OR(AND(CNTR_ExistSubInstEntries,$E385=""),INDEX($AC:$AC,MATCH(EUconst_CessationRow&amp;$V385,$AA:$AA,0))&lt;=COLUMNS($Z384:AC384),SUMIFS(L:L,$P:$P,EUconst_SubAbsoluteReduction&amp;$V385)=0),
TRUE,
AND(CNTR_ExistSubInstEntries,$T385&gt;COLUMNS($Z384:AC384)) )</f>
        <v>1</v>
      </c>
      <c r="AD385" s="175" t="b">
        <f>IF(OR(AND(CNTR_ExistSubInstEntries,$E385=""),INDEX($AC:$AC,MATCH(EUconst_CessationRow&amp;$V385,$AA:$AA,0))&lt;=COLUMNS($Z384:AD384),SUMIFS(M:M,$P:$P,EUconst_SubAbsoluteReduction&amp;$V385)=0),
TRUE,
AND(CNTR_ExistSubInstEntries,$T385&gt;COLUMNS($Z384:AD384)) )</f>
        <v>1</v>
      </c>
      <c r="AE385" s="175" t="b">
        <f>IF(OR(AND(CNTR_ExistSubInstEntries,$E385=""),INDEX($AC:$AC,MATCH(EUconst_CessationRow&amp;$V385,$AA:$AA,0))&lt;=COLUMNS($Z384:AE384),SUMIFS(N:N,$P:$P,EUconst_SubAbsoluteReduction&amp;$V385)=0),
TRUE,
AND(CNTR_ExistSubInstEntries,$T385&gt;COLUMNS($Z384:AE384)) )</f>
        <v>1</v>
      </c>
    </row>
    <row r="386" spans="1:32" ht="12.75" customHeight="1" x14ac:dyDescent="0.2">
      <c r="A386" s="19"/>
      <c r="C386" s="161"/>
      <c r="D386" s="344">
        <v>10</v>
      </c>
      <c r="E386" s="1229"/>
      <c r="F386" s="1230"/>
      <c r="G386" s="1229"/>
      <c r="H386" s="1234"/>
      <c r="I386" s="427"/>
      <c r="J386" s="307"/>
      <c r="K386" s="307"/>
      <c r="L386" s="315"/>
      <c r="M386" s="307"/>
      <c r="N386" s="307"/>
      <c r="P386" s="288" t="str">
        <f>EUconst_SubMeasureImpact&amp;I341&amp;"_"&amp;D386</f>
        <v>SubMeasImp_Подинсталация на еталон за гориво, CBAM_10</v>
      </c>
      <c r="S386" s="419" t="str">
        <f ca="1">IFERROR(INDEX(E_MeasuresInvestMilestones!$S$22:$S$31,MATCH($E386,CNTR_ListExistMeasures,0)),"")</f>
        <v/>
      </c>
      <c r="T386" s="419" t="str">
        <f ca="1">IF(S386="","",MATCH(INDEX(E_MeasuresInvestMilestones!$E$22:$E$31,MATCH($S386,E_MeasuresInvestMilestones!$Q$22:$Q$31,0)),EUconst_Periods,0))</f>
        <v/>
      </c>
      <c r="V386" s="175" t="str">
        <f t="shared" si="303"/>
        <v>Подинсталация на еталон за гориво, CBAM</v>
      </c>
      <c r="X386" s="175" t="b">
        <f>AND(I341&lt;&gt;"",$E386="")</f>
        <v>1</v>
      </c>
      <c r="Z386" s="175" t="b">
        <f>IF(OR(AND(CNTR_ExistSubInstEntries,$E386=""),INDEX($AC:$AC,MATCH(EUconst_CessationRow&amp;$V386,$AA:$AA,0))&lt;=COLUMNS($Z385:Z385),SUMIFS(I:I,$P:$P,EUconst_SubAbsoluteReduction&amp;$V386)=0),
TRUE,
AND(CNTR_ExistSubInstEntries,$T386&gt;COLUMNS($Z385:Z385)) )</f>
        <v>1</v>
      </c>
      <c r="AA386" s="175" t="b">
        <f>IF(OR(AND(CNTR_ExistSubInstEntries,$E386=""),INDEX($AC:$AC,MATCH(EUconst_CessationRow&amp;$V386,$AA:$AA,0))&lt;=COLUMNS($Z385:AA385),SUMIFS(J:J,$P:$P,EUconst_SubAbsoluteReduction&amp;$V386)=0),
TRUE,
AND(CNTR_ExistSubInstEntries,$T386&gt;COLUMNS($Z385:AA385)) )</f>
        <v>1</v>
      </c>
      <c r="AB386" s="175" t="b">
        <f>IF(OR(AND(CNTR_ExistSubInstEntries,$E386=""),INDEX($AC:$AC,MATCH(EUconst_CessationRow&amp;$V386,$AA:$AA,0))&lt;=COLUMNS($Z385:AB385),SUMIFS(K:K,$P:$P,EUconst_SubAbsoluteReduction&amp;$V386)=0),
TRUE,
AND(CNTR_ExistSubInstEntries,$T386&gt;COLUMNS($Z385:AB385)) )</f>
        <v>1</v>
      </c>
      <c r="AC386" s="175" t="b">
        <f>IF(OR(AND(CNTR_ExistSubInstEntries,$E386=""),INDEX($AC:$AC,MATCH(EUconst_CessationRow&amp;$V386,$AA:$AA,0))&lt;=COLUMNS($Z385:AC385),SUMIFS(L:L,$P:$P,EUconst_SubAbsoluteReduction&amp;$V386)=0),
TRUE,
AND(CNTR_ExistSubInstEntries,$T386&gt;COLUMNS($Z385:AC385)) )</f>
        <v>1</v>
      </c>
      <c r="AD386" s="175" t="b">
        <f>IF(OR(AND(CNTR_ExistSubInstEntries,$E386=""),INDEX($AC:$AC,MATCH(EUconst_CessationRow&amp;$V386,$AA:$AA,0))&lt;=COLUMNS($Z385:AD385),SUMIFS(M:M,$P:$P,EUconst_SubAbsoluteReduction&amp;$V386)=0),
TRUE,
AND(CNTR_ExistSubInstEntries,$T386&gt;COLUMNS($Z385:AD385)) )</f>
        <v>1</v>
      </c>
      <c r="AE386" s="175" t="b">
        <f>IF(OR(AND(CNTR_ExistSubInstEntries,$E386=""),INDEX($AC:$AC,MATCH(EUconst_CessationRow&amp;$V386,$AA:$AA,0))&lt;=COLUMNS($Z385:AE385),SUMIFS(N:N,$P:$P,EUconst_SubAbsoluteReduction&amp;$V386)=0),
TRUE,
AND(CNTR_ExistSubInstEntries,$T386&gt;COLUMNS($Z385:AE385)) )</f>
        <v>1</v>
      </c>
    </row>
    <row r="387" spans="1:32" ht="12.75" customHeight="1" x14ac:dyDescent="0.2">
      <c r="A387" s="19"/>
      <c r="C387" s="161"/>
      <c r="D387" s="345" t="s">
        <v>119</v>
      </c>
      <c r="E387" s="1231" t="str">
        <f>Translations!$B$289</f>
        <v>Намаление в сравнение с изходното ниво (100% = стойности под i.)</v>
      </c>
      <c r="F387" s="1231"/>
      <c r="G387" s="1231"/>
      <c r="H387" s="1232"/>
      <c r="I387" s="428" t="str">
        <f>IF(AND(ISNUMBER(I372),COUNT(I377:I386)&gt;0),SUM(I377:I386)*I372,"")</f>
        <v/>
      </c>
      <c r="J387" s="380" t="str">
        <f t="shared" ref="J387" si="304">IF(AND(ISNUMBER(J372),COUNT(J377:J386)&gt;0),SUM(J377:J386)*J372,"")</f>
        <v/>
      </c>
      <c r="K387" s="380" t="str">
        <f>IF(AND(ISNUMBER(K372),COUNT(K377:K386)&gt;0),SUM(K377:K386)*K372,"")</f>
        <v/>
      </c>
      <c r="L387" s="380" t="str">
        <f t="shared" ref="L387:N387" si="305">IF(AND(ISNUMBER(L372),COUNT(L377:L386)&gt;0),SUM(L377:L386)*L372,"")</f>
        <v/>
      </c>
      <c r="M387" s="380" t="str">
        <f t="shared" si="305"/>
        <v/>
      </c>
      <c r="N387" s="380" t="str">
        <f t="shared" si="305"/>
        <v/>
      </c>
      <c r="P387" s="252"/>
      <c r="V387" s="369"/>
      <c r="X387" s="369"/>
    </row>
    <row r="388" spans="1:32" ht="12.75" customHeight="1" x14ac:dyDescent="0.2">
      <c r="A388" s="19"/>
      <c r="C388" s="161"/>
      <c r="D388" s="345" t="s">
        <v>120</v>
      </c>
      <c r="E388" s="1225" t="str">
        <f>Translations!$B$290</f>
        <v>Проверка на съответствието (= iii. / i.)</v>
      </c>
      <c r="F388" s="1225"/>
      <c r="G388" s="1225"/>
      <c r="H388" s="1226"/>
      <c r="I388" s="429" t="str">
        <f t="shared" ref="I388:N388" si="306">IF(COUNT(I377:I386)&gt;0,SUM(I377:I386),"")</f>
        <v/>
      </c>
      <c r="J388" s="381" t="str">
        <f t="shared" si="306"/>
        <v/>
      </c>
      <c r="K388" s="381" t="str">
        <f t="shared" si="306"/>
        <v/>
      </c>
      <c r="L388" s="381" t="str">
        <f t="shared" si="306"/>
        <v/>
      </c>
      <c r="M388" s="381" t="str">
        <f t="shared" si="306"/>
        <v/>
      </c>
      <c r="N388" s="381" t="str">
        <f t="shared" si="306"/>
        <v/>
      </c>
      <c r="P388" s="252"/>
      <c r="S388" s="316"/>
      <c r="T388" s="316"/>
      <c r="U388" s="316"/>
      <c r="V388" s="316"/>
    </row>
    <row r="389" spans="1:32" ht="12.75" customHeight="1" x14ac:dyDescent="0.2">
      <c r="A389" s="19"/>
      <c r="C389" s="161"/>
      <c r="D389" s="345" t="s">
        <v>121</v>
      </c>
      <c r="E389" s="1227" t="str">
        <f>Translations!$B$291</f>
        <v>Проверка на последователността (съобщение за грешка)</v>
      </c>
      <c r="F389" s="1228"/>
      <c r="G389" s="1228"/>
      <c r="H389" s="1228"/>
      <c r="I389" s="518" t="str">
        <f t="shared" ref="I389:N389" si="307">IF(OR($M341=EUConst_NotRelevant,$M341=""),"",IF(OR(OR(AND(I349&lt;&gt;0,I357=EUconst_Cessation),AND(I349="",OR(I357&lt;&gt;EUconst_Cessation),I357&lt;&gt;"")),OR(AND(I388="",I349&lt;&gt;"",I349&lt;&gt;$G349),AND(I388&lt;&gt;"",OR(I357=EUconst_Cessation,I349="",I349=$G349))),AND(I349&lt;&gt;"",I349&lt;&gt;$G349,IFERROR(ROUND(I388,2),1)&lt;&gt;1)),EUconst_Inconsistent,""))</f>
        <v/>
      </c>
      <c r="J389" s="519" t="str">
        <f t="shared" si="307"/>
        <v/>
      </c>
      <c r="K389" s="519" t="str">
        <f t="shared" si="307"/>
        <v/>
      </c>
      <c r="L389" s="519" t="str">
        <f t="shared" si="307"/>
        <v/>
      </c>
      <c r="M389" s="519" t="str">
        <f t="shared" si="307"/>
        <v/>
      </c>
      <c r="N389" s="519" t="str">
        <f t="shared" si="307"/>
        <v/>
      </c>
      <c r="P389" s="252"/>
    </row>
    <row r="390" spans="1:32" ht="5.0999999999999996" customHeight="1" x14ac:dyDescent="0.2">
      <c r="A390" s="19"/>
      <c r="B390" s="165"/>
      <c r="C390" s="161"/>
      <c r="D390" s="325"/>
      <c r="I390" s="136"/>
      <c r="J390" s="136"/>
      <c r="K390" s="136"/>
      <c r="L390" s="136"/>
      <c r="M390" s="136"/>
      <c r="N390" s="282"/>
      <c r="P390" s="252"/>
    </row>
    <row r="391" spans="1:32" ht="12.75" customHeight="1" x14ac:dyDescent="0.2">
      <c r="C391" s="161"/>
      <c r="D391" s="360" t="s">
        <v>116</v>
      </c>
      <c r="E391" s="1235" t="str">
        <f>Translations!$B$292</f>
        <v>Други коментари</v>
      </c>
      <c r="F391" s="1235"/>
      <c r="G391" s="1235"/>
      <c r="H391" s="1235"/>
      <c r="I391" s="1235"/>
      <c r="J391" s="1235"/>
      <c r="K391" s="1235"/>
      <c r="L391" s="1235"/>
      <c r="M391" s="1235"/>
      <c r="N391" s="1236"/>
      <c r="P391" s="134"/>
      <c r="Q391" s="134"/>
      <c r="R391" s="134"/>
      <c r="S391" s="268"/>
    </row>
    <row r="392" spans="1:32" ht="38.85" customHeight="1" x14ac:dyDescent="0.2">
      <c r="A392" s="19"/>
      <c r="B392" s="165"/>
      <c r="C392" s="161"/>
      <c r="D392" s="325"/>
      <c r="E392" s="1220"/>
      <c r="F392" s="1221"/>
      <c r="G392" s="1221"/>
      <c r="H392" s="1221"/>
      <c r="I392" s="1221"/>
      <c r="J392" s="1221"/>
      <c r="K392" s="1221"/>
      <c r="L392" s="1221"/>
      <c r="M392" s="1221"/>
      <c r="N392" s="1222"/>
      <c r="P392" s="252"/>
    </row>
    <row r="393" spans="1:32" ht="12.75" customHeight="1" x14ac:dyDescent="0.2">
      <c r="A393" s="19"/>
      <c r="B393" s="165"/>
      <c r="C393" s="650"/>
      <c r="D393" s="651"/>
      <c r="E393" s="652"/>
      <c r="F393" s="652"/>
      <c r="G393" s="652"/>
      <c r="H393" s="652"/>
      <c r="I393" s="652"/>
      <c r="J393" s="652"/>
      <c r="K393" s="652"/>
      <c r="L393" s="652"/>
      <c r="M393" s="652"/>
      <c r="N393" s="653"/>
    </row>
    <row r="394" spans="1:32" ht="12.75" customHeight="1" thickBot="1" x14ac:dyDescent="0.25">
      <c r="A394" s="19"/>
      <c r="B394" s="165"/>
      <c r="E394" s="432"/>
      <c r="F394" s="644"/>
      <c r="G394" s="644"/>
      <c r="H394" s="644"/>
      <c r="I394" s="644"/>
      <c r="J394" s="644"/>
      <c r="K394" s="644"/>
      <c r="L394" s="644"/>
      <c r="M394" s="644"/>
      <c r="N394" s="644"/>
    </row>
    <row r="395" spans="1:32" ht="12.75" customHeight="1" thickBot="1" x14ac:dyDescent="0.3">
      <c r="A395" s="19"/>
      <c r="B395" s="165"/>
      <c r="C395" s="433"/>
      <c r="D395" s="433"/>
      <c r="E395" s="433"/>
      <c r="F395" s="433"/>
      <c r="G395" s="433"/>
      <c r="H395" s="433"/>
      <c r="I395" s="433"/>
      <c r="J395" s="433"/>
      <c r="K395" s="433"/>
      <c r="L395" s="433"/>
      <c r="M395" s="433"/>
      <c r="N395" s="433"/>
      <c r="P395" s="276"/>
      <c r="Q395" s="134"/>
      <c r="R395" s="134"/>
      <c r="S395" s="268"/>
    </row>
    <row r="396" spans="1:32" s="370" customFormat="1" ht="18" customHeight="1" thickBot="1" x14ac:dyDescent="0.25">
      <c r="A396" s="399">
        <f>C396</f>
        <v>8</v>
      </c>
      <c r="B396" s="120"/>
      <c r="C396" s="421">
        <f>C341+1</f>
        <v>8</v>
      </c>
      <c r="D396" s="1260" t="str">
        <f>Translations!$B$297</f>
        <v>"Fall-back" подинсталация:</v>
      </c>
      <c r="E396" s="1261"/>
      <c r="F396" s="1261"/>
      <c r="G396" s="1261"/>
      <c r="H396" s="1262"/>
      <c r="I396" s="1293" t="str">
        <f>INDEX(EUconst_FallBackListNames,$C396)</f>
        <v>Подинсталация на технологични емисии, CL, не-CBAM</v>
      </c>
      <c r="J396" s="1294"/>
      <c r="K396" s="1294"/>
      <c r="L396" s="1295"/>
      <c r="M396" s="1291" t="str">
        <f>IF(ISBLANK(INDEX(CNTR_FallBackSubInstRelevant,C396)),"",IF(INDEX(CNTR_FallBackSubInstRelevant,C396),EUConst_Relevant,EUConst_NotRelevant))</f>
        <v/>
      </c>
      <c r="N396" s="1292"/>
      <c r="O396" s="120"/>
      <c r="P396" s="287" t="str">
        <f>I396</f>
        <v>Подинсталация на технологични емисии, CL, не-CBAM</v>
      </c>
      <c r="Q396" s="166"/>
      <c r="R396" s="166"/>
      <c r="S396" s="166"/>
      <c r="T396" s="166"/>
      <c r="U396" s="166"/>
      <c r="V396" s="166"/>
      <c r="W396" s="166"/>
      <c r="X396" s="287" t="str">
        <f>EUconst_StartRow&amp;I396</f>
        <v>Start_Подинсталация на технологични емисии, CL, не-CBAM</v>
      </c>
      <c r="Y396" s="409" t="str">
        <f>IF($I396="","",INDEX(C_InstallationDescription!$V:$V,MATCH($X396,C_InstallationDescription!$P:$P,0)))</f>
        <v/>
      </c>
      <c r="Z396" s="409" t="str">
        <f>IF(OR($M396=EUConst_NotRelevant,$M396=""),"",IF(Y396=INDEX(EUconst_SubinstallationStart,1),1,IF(Y396=INDEX(EUconst_SubinstallationStart,2),2,MATCH(Y396,EUconst_Periods,0))))</f>
        <v/>
      </c>
      <c r="AA396" s="287" t="str">
        <f>EUconst_CessationRow&amp;I396</f>
        <v>Cessation_Подинсталация на технологични емисии, CL, не-CBAM</v>
      </c>
      <c r="AB396" s="409" t="str">
        <f>IF($M396=EUConst_NotRelevant,"",INDEX(C_InstallationDescription!$W:$W,MATCH($AA396,C_InstallationDescription!$Q:$Q,0)))</f>
        <v/>
      </c>
      <c r="AC396" s="409" t="str">
        <f>IF(OR(I396="",AB396=""),"",IF(AB396=INDEX(EUconst_SubinstallationCessation,1),10,IF(AB396=INDEX(EUconst_SubinstallationCessation,2),1,MATCH(AB396,EUconst_Periods,0))))</f>
        <v/>
      </c>
      <c r="AD396" s="169"/>
      <c r="AE396" s="554" t="b">
        <f>AND(CNTR_ExistSubInstEntries,M396=EUConst_NotRelevant)</f>
        <v>0</v>
      </c>
      <c r="AF396" s="169"/>
    </row>
    <row r="397" spans="1:32" ht="12.75" customHeight="1" x14ac:dyDescent="0.2">
      <c r="C397" s="420"/>
      <c r="D397" s="644"/>
      <c r="E397" s="1216" t="str">
        <f>Translations!$B$263</f>
        <v>Името на подинсталацията на продуктовия еталон се показва автоматично въз основа на въведените данни в лист "C_InstallationDescription".</v>
      </c>
      <c r="F397" s="1217"/>
      <c r="G397" s="1217"/>
      <c r="H397" s="1217"/>
      <c r="I397" s="1217"/>
      <c r="J397" s="1217"/>
      <c r="K397" s="1217"/>
      <c r="L397" s="1217"/>
      <c r="M397" s="1217"/>
      <c r="N397" s="1218"/>
      <c r="P397" s="134"/>
      <c r="Q397" s="134"/>
      <c r="R397" s="134"/>
      <c r="S397" s="268"/>
    </row>
    <row r="398" spans="1:32" ht="5.0999999999999996" customHeight="1" x14ac:dyDescent="0.2">
      <c r="C398" s="161"/>
      <c r="N398" s="162"/>
      <c r="P398" s="276"/>
      <c r="Q398" s="134"/>
      <c r="R398" s="272"/>
      <c r="S398" s="268"/>
    </row>
    <row r="399" spans="1:32" ht="12.75" customHeight="1" x14ac:dyDescent="0.2">
      <c r="C399" s="161"/>
      <c r="D399" s="360" t="s">
        <v>114</v>
      </c>
      <c r="E399" s="18" t="str">
        <f>Translations!$B$264</f>
        <v>Специфични цели за емисиите</v>
      </c>
      <c r="F399" s="326"/>
      <c r="G399" s="326"/>
      <c r="H399" s="326"/>
      <c r="I399" s="326"/>
      <c r="J399" s="326"/>
      <c r="K399" s="326"/>
      <c r="L399" s="326"/>
      <c r="M399" s="326"/>
      <c r="N399" s="327"/>
      <c r="P399" s="275"/>
      <c r="Q399" s="275"/>
      <c r="R399" s="134"/>
      <c r="S399" s="268"/>
      <c r="Y399" s="559" t="str">
        <f>Translations!$B$265</f>
        <v>Периоди</v>
      </c>
      <c r="Z399" s="560">
        <v>1</v>
      </c>
      <c r="AA399" s="409">
        <v>2</v>
      </c>
      <c r="AB399" s="409">
        <v>3</v>
      </c>
      <c r="AC399" s="409">
        <v>4</v>
      </c>
      <c r="AD399" s="409">
        <v>5</v>
      </c>
      <c r="AE399" s="409">
        <v>6</v>
      </c>
    </row>
    <row r="400" spans="1:32" ht="25.5" customHeight="1" x14ac:dyDescent="0.2">
      <c r="C400" s="161"/>
      <c r="D400" s="18"/>
      <c r="E40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400" s="1242"/>
      <c r="G400" s="1242"/>
      <c r="H400" s="1242"/>
      <c r="I400" s="1242"/>
      <c r="J400" s="1242"/>
      <c r="K400" s="1242"/>
      <c r="L400" s="1242"/>
      <c r="M400" s="1242"/>
      <c r="N400" s="1243"/>
      <c r="P400" s="275"/>
      <c r="Q400" s="275"/>
      <c r="R400" s="134"/>
      <c r="S400" s="268"/>
    </row>
    <row r="401" spans="1:31" ht="12.75" customHeight="1" x14ac:dyDescent="0.2">
      <c r="C401" s="161"/>
      <c r="D401" s="18"/>
      <c r="E401" s="1244" t="str">
        <f>Translations!$B$267</f>
        <v>Базовата линия се изчислява автоматично въз основа на въведените исторически емисии в лист D_HistoricalEmissions.</v>
      </c>
      <c r="F401" s="1244"/>
      <c r="G401" s="1244"/>
      <c r="H401" s="1244"/>
      <c r="I401" s="1244"/>
      <c r="J401" s="1244"/>
      <c r="K401" s="1244"/>
      <c r="L401" s="1244"/>
      <c r="M401" s="1244"/>
      <c r="N401" s="1245"/>
    </row>
    <row r="402" spans="1:31" ht="5.0999999999999996" customHeight="1" x14ac:dyDescent="0.2">
      <c r="C402" s="161"/>
      <c r="D402" s="1005"/>
      <c r="E402" s="1005"/>
      <c r="F402" s="1005"/>
      <c r="G402" s="1005"/>
      <c r="H402" s="1005"/>
      <c r="I402" s="1005"/>
      <c r="J402" s="1005"/>
      <c r="K402" s="1005"/>
      <c r="L402" s="1005"/>
      <c r="M402" s="1005"/>
      <c r="N402" s="1219"/>
    </row>
    <row r="403" spans="1:31" ht="12.75" customHeight="1" x14ac:dyDescent="0.2">
      <c r="A403" s="19"/>
      <c r="B403" s="165"/>
      <c r="C403" s="161"/>
      <c r="D403" s="325"/>
      <c r="F403" s="324"/>
      <c r="G403" s="304" t="str">
        <f>Translations!$B$169</f>
        <v>Базова линия</v>
      </c>
      <c r="H403" s="422" t="str">
        <f xml:space="preserve"> EUconst_Unit</f>
        <v>Единица</v>
      </c>
      <c r="I403" s="424">
        <f t="shared" ref="I403" si="308">INDEX(EUconst_EndOfPeriods,Z399)</f>
        <v>2025</v>
      </c>
      <c r="J403" s="302">
        <f t="shared" ref="J403" si="309">INDEX(EUconst_EndOfPeriods,AA399)</f>
        <v>2030</v>
      </c>
      <c r="K403" s="302">
        <f t="shared" ref="K403" si="310">INDEX(EUconst_EndOfPeriods,AB399)</f>
        <v>2035</v>
      </c>
      <c r="L403" s="302">
        <f t="shared" ref="L403" si="311">INDEX(EUconst_EndOfPeriods,AC399)</f>
        <v>2040</v>
      </c>
      <c r="M403" s="302">
        <f t="shared" ref="M403" si="312">INDEX(EUconst_EndOfPeriods,AD399)</f>
        <v>2045</v>
      </c>
      <c r="N403" s="302">
        <f t="shared" ref="N403" si="313">INDEX(EUconst_EndOfPeriods,AE399)</f>
        <v>2050</v>
      </c>
      <c r="W403" s="166" t="s">
        <v>736</v>
      </c>
      <c r="Z403" s="205">
        <f t="shared" ref="Z403" si="314">I403</f>
        <v>2025</v>
      </c>
      <c r="AA403" s="205">
        <f t="shared" ref="AA403" si="315">J403</f>
        <v>2030</v>
      </c>
      <c r="AB403" s="205">
        <f t="shared" ref="AB403" si="316">K403</f>
        <v>2035</v>
      </c>
      <c r="AC403" s="205">
        <f t="shared" ref="AC403" si="317">L403</f>
        <v>2040</v>
      </c>
      <c r="AD403" s="205">
        <f t="shared" ref="AD403" si="318">M403</f>
        <v>2045</v>
      </c>
      <c r="AE403" s="205">
        <f t="shared" ref="AE403" si="319">N403</f>
        <v>2050</v>
      </c>
    </row>
    <row r="404" spans="1:31" ht="12.75" customHeight="1" x14ac:dyDescent="0.2">
      <c r="A404" s="19"/>
      <c r="B404" s="165"/>
      <c r="C404" s="161"/>
      <c r="D404" s="1237" t="s">
        <v>117</v>
      </c>
      <c r="E404" s="1238" t="str">
        <f>Translations!$B$264</f>
        <v>Специфични цели за емисиите</v>
      </c>
      <c r="F404" s="1239"/>
      <c r="G404" s="1272" t="str">
        <f>IF($M396=EUConst_NotRelevant,"",INDEX(D_HistoricalEmissions!$T:$T,MATCH(EUconst_HistorialEmissions&amp;$I396,D_HistoricalEmissions!$P:$P,0)))</f>
        <v/>
      </c>
      <c r="H404" s="1270" t="str">
        <f>IFERROR(INDEX(D_HistoricalEmissions!$H:$H,MATCH(EUconst_HistorialEmissions&amp;$I396,D_HistoricalEmissions!$P:$P,0)),"")</f>
        <v>t CO2e / t</v>
      </c>
      <c r="I404" s="430"/>
      <c r="J404" s="364"/>
      <c r="K404" s="364"/>
      <c r="L404" s="364"/>
      <c r="M404" s="364"/>
      <c r="N404" s="364"/>
      <c r="P404" s="312" t="str">
        <f>EUConst_Target&amp;I396</f>
        <v>Target_Подинсталация на технологични емисии, CL, не-CBAM</v>
      </c>
      <c r="W404" s="175" t="str">
        <f>I396</f>
        <v>Подинсталация на технологични емисии, CL, не-CBAM</v>
      </c>
      <c r="Y404" s="166" t="s">
        <v>838</v>
      </c>
      <c r="Z404" s="205" t="b">
        <f>AND(CNTR_ExistSubInstEntries,OR($W404="",INDEX($Z:$Z,MATCH(EUconst_StartRow&amp;$W404,$X:$X,0))&gt;COLUMNS($Z403:Z403),INDEX($AC:$AC,MATCH(EUconst_CessationRow&amp;$W404,$AA:$AA,0))&lt;=COLUMNS($Z403:Z403)))</f>
        <v>0</v>
      </c>
      <c r="AA404" s="205" t="b">
        <f>AND(CNTR_ExistSubInstEntries,OR($W404="",INDEX($Z:$Z,MATCH(EUconst_StartRow&amp;$W404,$X:$X,0))&gt;COLUMNS($Z403:AA403),INDEX($AC:$AC,MATCH(EUconst_CessationRow&amp;$W404,$AA:$AA,0))&lt;=COLUMNS($Z403:AA403)))</f>
        <v>0</v>
      </c>
      <c r="AB404" s="205" t="b">
        <f>AND(CNTR_ExistSubInstEntries,OR($W404="",INDEX($Z:$Z,MATCH(EUconst_StartRow&amp;$W404,$X:$X,0))&gt;COLUMNS($Z403:AB403),INDEX($AC:$AC,MATCH(EUconst_CessationRow&amp;$W404,$AA:$AA,0))&lt;=COLUMNS($Z403:AB403)))</f>
        <v>0</v>
      </c>
      <c r="AC404" s="205" t="b">
        <f>AND(CNTR_ExistSubInstEntries,OR($W404="",INDEX($Z:$Z,MATCH(EUconst_StartRow&amp;$W404,$X:$X,0))&gt;COLUMNS($Z403:AC403),INDEX($AC:$AC,MATCH(EUconst_CessationRow&amp;$W404,$AA:$AA,0))&lt;=COLUMNS($Z403:AC403)))</f>
        <v>0</v>
      </c>
      <c r="AD404" s="205" t="b">
        <f>AND(CNTR_ExistSubInstEntries,OR($W404="",INDEX($Z:$Z,MATCH(EUconst_StartRow&amp;$W404,$X:$X,0))&gt;COLUMNS($Z403:AD403),INDEX($AC:$AC,MATCH(EUconst_CessationRow&amp;$W404,$AA:$AA,0))&lt;=COLUMNS($Z403:AD403)))</f>
        <v>0</v>
      </c>
      <c r="AE404" s="205" t="b">
        <f>AND(CNTR_ExistSubInstEntries,OR($W404="",INDEX($Z:$Z,MATCH(EUconst_StartRow&amp;$W404,$X:$X,0))&gt;COLUMNS($Z403:AE403),INDEX($AC:$AC,MATCH(EUconst_CessationRow&amp;$W404,$AA:$AA,0))&lt;=COLUMNS($Z403:AE403)))</f>
        <v>0</v>
      </c>
    </row>
    <row r="405" spans="1:31" ht="9.9499999999999993" customHeight="1" x14ac:dyDescent="0.2">
      <c r="A405" s="19"/>
      <c r="B405" s="165"/>
      <c r="C405" s="161"/>
      <c r="D405" s="1237"/>
      <c r="E405" s="1240"/>
      <c r="F405" s="1241"/>
      <c r="G405" s="1273"/>
      <c r="H405" s="1271"/>
      <c r="I405" s="555" t="str">
        <f>IF(OR($G404="",$G404=0),"",REPT("|",SUM(I404)/$G404*28))</f>
        <v/>
      </c>
      <c r="J405" s="556" t="str">
        <f t="shared" ref="J405:N405" si="320">IF(OR($G404="",$G404=0),"",REPT("|",SUM(J404)/$G404*28))</f>
        <v/>
      </c>
      <c r="K405" s="556" t="str">
        <f t="shared" si="320"/>
        <v/>
      </c>
      <c r="L405" s="556" t="str">
        <f t="shared" si="320"/>
        <v/>
      </c>
      <c r="M405" s="556" t="str">
        <f t="shared" si="320"/>
        <v/>
      </c>
      <c r="N405" s="556" t="str">
        <f t="shared" si="320"/>
        <v/>
      </c>
      <c r="P405" s="284"/>
      <c r="Q405" s="134"/>
      <c r="R405" s="134"/>
      <c r="S405" s="362"/>
      <c r="W405" s="175" t="str">
        <f>W404</f>
        <v>Подинсталация на технологични емисии, CL, не-CBAM</v>
      </c>
      <c r="Z405" s="457" t="b">
        <f>AND(CNTR_ExistSubInstEntries,OR($W405="",INDEX($Z:$Z,MATCH(EUconst_StartRow&amp;$W405,$X:$X,0))&gt;COLUMNS($Z404:Z404),INDEX($AC:$AC,MATCH(EUconst_CessationRow&amp;$W405,$AA:$AA,0))&lt;=COLUMNS($Z404:Z404)))</f>
        <v>0</v>
      </c>
      <c r="AA405" s="457" t="b">
        <f>AND(CNTR_ExistSubInstEntries,OR($W405="",INDEX($Z:$Z,MATCH(EUconst_StartRow&amp;$W405,$X:$X,0))&gt;COLUMNS($Z404:AA404),INDEX($AC:$AC,MATCH(EUconst_CessationRow&amp;$W405,$AA:$AA,0))&lt;=COLUMNS($Z404:AA404)))</f>
        <v>0</v>
      </c>
      <c r="AB405" s="457" t="b">
        <f>AND(CNTR_ExistSubInstEntries,OR($W405="",INDEX($Z:$Z,MATCH(EUconst_StartRow&amp;$W405,$X:$X,0))&gt;COLUMNS($Z404:AB404),INDEX($AC:$AC,MATCH(EUconst_CessationRow&amp;$W405,$AA:$AA,0))&lt;=COLUMNS($Z404:AB404)))</f>
        <v>0</v>
      </c>
      <c r="AC405" s="457" t="b">
        <f>AND(CNTR_ExistSubInstEntries,OR($W405="",INDEX($Z:$Z,MATCH(EUconst_StartRow&amp;$W405,$X:$X,0))&gt;COLUMNS($Z404:AC404),INDEX($AC:$AC,MATCH(EUconst_CessationRow&amp;$W405,$AA:$AA,0))&lt;=COLUMNS($Z404:AC404)))</f>
        <v>0</v>
      </c>
      <c r="AD405" s="457" t="b">
        <f>AND(CNTR_ExistSubInstEntries,OR($W405="",INDEX($Z:$Z,MATCH(EUconst_StartRow&amp;$W405,$X:$X,0))&gt;COLUMNS($Z404:AD404),INDEX($AC:$AC,MATCH(EUconst_CessationRow&amp;$W405,$AA:$AA,0))&lt;=COLUMNS($Z404:AD404)))</f>
        <v>0</v>
      </c>
      <c r="AE405" s="457" t="b">
        <f>AND(CNTR_ExistSubInstEntries,OR($W405="",INDEX($Z:$Z,MATCH(EUconst_StartRow&amp;$W405,$X:$X,0))&gt;COLUMNS($Z404:AE404),INDEX($AC:$AC,MATCH(EUconst_CessationRow&amp;$W405,$AA:$AA,0))&lt;=COLUMNS($Z404:AE404)))</f>
        <v>0</v>
      </c>
    </row>
    <row r="406" spans="1:31" ht="12.75" customHeight="1" x14ac:dyDescent="0.2">
      <c r="A406" s="19"/>
      <c r="B406" s="165"/>
      <c r="C406" s="161"/>
      <c r="D406" s="345" t="s">
        <v>118</v>
      </c>
      <c r="E406" s="1266" t="str">
        <f>Translations!$B$268</f>
        <v>Цели за абсолютни емисии</v>
      </c>
      <c r="F406" s="1267"/>
      <c r="G406" s="473" t="str">
        <f>IF($M396=EUConst_NotRelevant,"",INDEX(D_HistoricalEmissions!$T:$T,MATCH(EUconst_HistorialAbsEmissions&amp;$I396,D_HistoricalEmissions!$P:$P,0)))</f>
        <v/>
      </c>
      <c r="H406" s="423" t="str">
        <f>EUconst_tCO2e</f>
        <v>t CO2e</v>
      </c>
      <c r="I406" s="431"/>
      <c r="J406" s="305"/>
      <c r="K406" s="305"/>
      <c r="L406" s="305"/>
      <c r="M406" s="305"/>
      <c r="N406" s="305"/>
      <c r="P406" s="284"/>
      <c r="Q406" s="134"/>
      <c r="R406" s="134"/>
      <c r="S406" s="268"/>
      <c r="W406" s="175" t="str">
        <f t="shared" ref="W406" si="321">W405</f>
        <v>Подинсталация на технологични емисии, CL, не-CBAM</v>
      </c>
      <c r="Z406" s="205" t="b">
        <f>AND(CNTR_ExistSubInstEntries,OR($W406="",INDEX($Z:$Z,MATCH(EUconst_StartRow&amp;$W406,$X:$X,0))&gt;COLUMNS($Z405:Z405),INDEX($AC:$AC,MATCH(EUconst_CessationRow&amp;$W406,$AA:$AA,0))&lt;=COLUMNS($Z405:Z405)))</f>
        <v>0</v>
      </c>
      <c r="AA406" s="205" t="b">
        <f>AND(CNTR_ExistSubInstEntries,OR($W406="",INDEX($Z:$Z,MATCH(EUconst_StartRow&amp;$W406,$X:$X,0))&gt;COLUMNS($Z405:AA405),INDEX($AC:$AC,MATCH(EUconst_CessationRow&amp;$W406,$AA:$AA,0))&lt;=COLUMNS($Z405:AA405)))</f>
        <v>0</v>
      </c>
      <c r="AB406" s="205" t="b">
        <f>AND(CNTR_ExistSubInstEntries,OR($W406="",INDEX($Z:$Z,MATCH(EUconst_StartRow&amp;$W406,$X:$X,0))&gt;COLUMNS($Z405:AB405),INDEX($AC:$AC,MATCH(EUconst_CessationRow&amp;$W406,$AA:$AA,0))&lt;=COLUMNS($Z405:AB405)))</f>
        <v>0</v>
      </c>
      <c r="AC406" s="205" t="b">
        <f>AND(CNTR_ExistSubInstEntries,OR($W406="",INDEX($Z:$Z,MATCH(EUconst_StartRow&amp;$W406,$X:$X,0))&gt;COLUMNS($Z405:AC405),INDEX($AC:$AC,MATCH(EUconst_CessationRow&amp;$W406,$AA:$AA,0))&lt;=COLUMNS($Z405:AC405)))</f>
        <v>0</v>
      </c>
      <c r="AD406" s="205" t="b">
        <f>AND(CNTR_ExistSubInstEntries,OR($W406="",INDEX($Z:$Z,MATCH(EUconst_StartRow&amp;$W406,$X:$X,0))&gt;COLUMNS($Z405:AD405),INDEX($AC:$AC,MATCH(EUconst_CessationRow&amp;$W406,$AA:$AA,0))&lt;=COLUMNS($Z405:AD405)))</f>
        <v>0</v>
      </c>
      <c r="AE406" s="205" t="b">
        <f>AND(CNTR_ExistSubInstEntries,OR($W406="",INDEX($Z:$Z,MATCH(EUconst_StartRow&amp;$W406,$X:$X,0))&gt;COLUMNS($Z405:AE405),INDEX($AC:$AC,MATCH(EUconst_CessationRow&amp;$W406,$AA:$AA,0))&lt;=COLUMNS($Z405:AE405)))</f>
        <v>0</v>
      </c>
    </row>
    <row r="407" spans="1:31" ht="5.0999999999999996" customHeight="1" x14ac:dyDescent="0.2">
      <c r="C407" s="161"/>
      <c r="D407" s="1005"/>
      <c r="E407" s="1005"/>
      <c r="F407" s="1005"/>
      <c r="G407" s="1005"/>
      <c r="H407" s="1005"/>
      <c r="I407" s="1005"/>
      <c r="J407" s="1005"/>
      <c r="K407" s="1005"/>
      <c r="L407" s="1005"/>
      <c r="M407" s="1005"/>
      <c r="N407" s="1219"/>
    </row>
    <row r="408" spans="1:31" ht="12.75" customHeight="1" x14ac:dyDescent="0.2">
      <c r="C408" s="161"/>
      <c r="D408" s="360" t="s">
        <v>687</v>
      </c>
      <c r="E408" s="18" t="str">
        <f>Translations!$B$269</f>
        <v>Относителни цели за емисиите</v>
      </c>
      <c r="H408" s="121"/>
      <c r="L408" s="557"/>
      <c r="N408" s="162"/>
      <c r="P408" s="276"/>
      <c r="Q408" s="134"/>
      <c r="R408" s="272"/>
      <c r="S408" s="268"/>
    </row>
    <row r="409" spans="1:31" ht="25.5" customHeight="1" x14ac:dyDescent="0.2">
      <c r="C409" s="161"/>
      <c r="D409" s="736"/>
      <c r="E40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409" s="1242"/>
      <c r="G409" s="1242"/>
      <c r="H409" s="1242"/>
      <c r="I409" s="1242"/>
      <c r="J409" s="1242"/>
      <c r="K409" s="1242"/>
      <c r="L409" s="1242"/>
      <c r="M409" s="1242"/>
      <c r="N409" s="1243"/>
    </row>
    <row r="410" spans="1:31" ht="25.5" customHeight="1" x14ac:dyDescent="0.2">
      <c r="C410" s="161"/>
      <c r="D410" s="736"/>
      <c r="E410" s="736"/>
      <c r="F410" s="736"/>
      <c r="G410" s="736"/>
      <c r="H410" s="746" t="str">
        <f>Translations!$B$271</f>
        <v>Референтна стойност</v>
      </c>
      <c r="I410" s="1246">
        <f t="shared" ref="I410" si="322">INDEX(EUconst_EndOfPeriods,Z399)</f>
        <v>2025</v>
      </c>
      <c r="J410" s="1268">
        <f t="shared" ref="J410" si="323">INDEX(EUconst_EndOfPeriods,AA399)</f>
        <v>2030</v>
      </c>
      <c r="K410" s="1268">
        <f t="shared" ref="K410" si="324">INDEX(EUconst_EndOfPeriods,AB399)</f>
        <v>2035</v>
      </c>
      <c r="L410" s="1268">
        <f t="shared" ref="L410" si="325">INDEX(EUconst_EndOfPeriods,AC399)</f>
        <v>2040</v>
      </c>
      <c r="M410" s="1268">
        <f t="shared" ref="M410" si="326">INDEX(EUconst_EndOfPeriods,AD399)</f>
        <v>2045</v>
      </c>
      <c r="N410" s="1268">
        <f t="shared" ref="N410" si="327">INDEX(EUconst_EndOfPeriods,AE399)</f>
        <v>2050</v>
      </c>
    </row>
    <row r="411" spans="1:31" ht="12.75" customHeight="1" x14ac:dyDescent="0.2">
      <c r="C411" s="161"/>
      <c r="D411" s="736"/>
      <c r="E411" s="736"/>
      <c r="F411" s="736"/>
      <c r="G411" s="736"/>
      <c r="H411" s="456" t="str">
        <f>H404</f>
        <v>t CO2e / t</v>
      </c>
      <c r="I411" s="1247"/>
      <c r="J411" s="1269"/>
      <c r="K411" s="1269"/>
      <c r="L411" s="1269"/>
      <c r="M411" s="1269"/>
      <c r="N411" s="1269"/>
    </row>
    <row r="412" spans="1:31" ht="12.75" customHeight="1" x14ac:dyDescent="0.2">
      <c r="A412" s="19"/>
      <c r="B412" s="165"/>
      <c r="C412" s="161"/>
      <c r="D412" s="345" t="s">
        <v>117</v>
      </c>
      <c r="E412" s="1275" t="str">
        <f>Translations!$B$272</f>
        <v>Относително към изходната стойност</v>
      </c>
      <c r="F412" s="1275"/>
      <c r="G412" s="1276"/>
      <c r="H412" s="474" t="str">
        <f>G404</f>
        <v/>
      </c>
      <c r="I412" s="475" t="str">
        <f t="shared" ref="I412:N412" si="328">IF($M396=EUConst_NotRelevant,"",IF($H412="",Euconst_NA,IF(IFERROR($AC396&lt;=Z399,FALSE),EUconst_Cessation,IF(ISBLANK(I404),"",IF($H412=0,Euconst_NA,(I404/$H412))))))</f>
        <v>N.A.</v>
      </c>
      <c r="J412" s="441" t="str">
        <f t="shared" si="328"/>
        <v>N.A.</v>
      </c>
      <c r="K412" s="441" t="str">
        <f t="shared" si="328"/>
        <v>N.A.</v>
      </c>
      <c r="L412" s="441" t="str">
        <f t="shared" si="328"/>
        <v>N.A.</v>
      </c>
      <c r="M412" s="441" t="str">
        <f t="shared" si="328"/>
        <v>N.A.</v>
      </c>
      <c r="N412" s="441" t="str">
        <f t="shared" si="328"/>
        <v>N.A.</v>
      </c>
      <c r="P412" s="312" t="str">
        <f>EUconst_SubRelToBaseline&amp;I396</f>
        <v>RelBL_Подинсталация на технологични емисии, CL, не-CBAM</v>
      </c>
      <c r="Q412" s="134"/>
      <c r="R412" s="134"/>
      <c r="S412" s="268"/>
    </row>
    <row r="413" spans="1:31" ht="12.75" customHeight="1" x14ac:dyDescent="0.2">
      <c r="A413" s="19"/>
      <c r="B413" s="165"/>
      <c r="C413" s="161"/>
      <c r="D413" s="345" t="s">
        <v>118</v>
      </c>
      <c r="E413" s="1277" t="str">
        <f>Translations!$B$273</f>
        <v>Относително към съответната стойност на БМ</v>
      </c>
      <c r="F413" s="1277"/>
      <c r="G413" s="1278"/>
      <c r="H413" s="476">
        <f>IF($M396=EUConst_NotRelevant,"",INDEX(EUconst_FallBackListValues,MATCH(I396,EUconst_FallBackListNames,0)))</f>
        <v>0.97</v>
      </c>
      <c r="I413" s="429" t="str">
        <f>IF(OR($M396=EUConst_NotRelevant,INDEX(C_InstallationDescription!$U:$U,MATCH(EUconst_StartRow&amp;$I396,C_InstallationDescription!$P:$P,0))=FALSE),"",IF($H413="",Euconst_NA,IF(IFERROR($AC396&lt;=Z399,FALSE),EUconst_Cessation,IF(ISBLANK(I404),"",(I404/$H413)))))</f>
        <v/>
      </c>
      <c r="J413" s="381" t="str">
        <f>IF(OR($M396=EUConst_NotRelevant,INDEX(C_InstallationDescription!$U:$U,MATCH(EUconst_StartRow&amp;$I396,C_InstallationDescription!$P:$P,0))=FALSE),"",IF($H413="",Euconst_NA,IF(IFERROR($AC396&lt;=AA399,FALSE),EUconst_Cessation,IF(ISBLANK(J404),"",(J404/$H413)))))</f>
        <v/>
      </c>
      <c r="K413" s="381" t="str">
        <f>IF(OR($M396=EUConst_NotRelevant,INDEX(C_InstallationDescription!$U:$U,MATCH(EUconst_StartRow&amp;$I396,C_InstallationDescription!$P:$P,0))=FALSE),"",IF($H413="",Euconst_NA,IF(IFERROR($AC396&lt;=AB399,FALSE),EUconst_Cessation,IF(ISBLANK(K404),"",(K404/$H413)))))</f>
        <v/>
      </c>
      <c r="L413" s="381" t="str">
        <f>IF(OR($M396=EUConst_NotRelevant,INDEX(C_InstallationDescription!$U:$U,MATCH(EUconst_StartRow&amp;$I396,C_InstallationDescription!$P:$P,0))=FALSE),"",IF($H413="",Euconst_NA,IF(IFERROR($AC396&lt;=AC399,FALSE),EUconst_Cessation,IF(ISBLANK(L404),"",(L404/$H413)))))</f>
        <v/>
      </c>
      <c r="M413" s="381" t="str">
        <f>IF(OR($M396=EUConst_NotRelevant,INDEX(C_InstallationDescription!$U:$U,MATCH(EUconst_StartRow&amp;$I396,C_InstallationDescription!$P:$P,0))=FALSE),"",IF($H413="",Euconst_NA,IF(IFERROR($AC396&lt;=AD399,FALSE),EUconst_Cessation,IF(ISBLANK(M404),"",(M404/$H413)))))</f>
        <v/>
      </c>
      <c r="N413" s="381" t="str">
        <f>IF(OR($M396=EUConst_NotRelevant,INDEX(C_InstallationDescription!$U:$U,MATCH(EUconst_StartRow&amp;$I396,C_InstallationDescription!$P:$P,0))=FALSE),"",IF($H413="",Euconst_NA,IF(IFERROR($AC396&lt;=AE399,FALSE),EUconst_Cessation,IF(ISBLANK(N404),"",(N404/$H413)))))</f>
        <v/>
      </c>
      <c r="P413" s="312" t="str">
        <f>EUconst_SubRelToBM&amp;I396</f>
        <v>RelBM_Подинсталация на технологични емисии, CL, не-CBAM</v>
      </c>
      <c r="Q413" s="134"/>
      <c r="R413" s="134"/>
      <c r="S413" s="268"/>
    </row>
    <row r="414" spans="1:31" ht="5.0999999999999996" customHeight="1" x14ac:dyDescent="0.2">
      <c r="A414" s="19"/>
      <c r="B414" s="165"/>
      <c r="C414" s="161"/>
      <c r="D414" s="20"/>
      <c r="E414" s="267"/>
      <c r="F414" s="267"/>
      <c r="G414" s="267"/>
      <c r="H414" s="303"/>
      <c r="I414" s="477"/>
      <c r="J414" s="477"/>
      <c r="K414" s="478"/>
      <c r="L414" s="477"/>
      <c r="M414" s="477"/>
      <c r="N414" s="479"/>
      <c r="P414" s="276"/>
      <c r="Q414" s="134"/>
      <c r="R414" s="134"/>
      <c r="S414" s="268"/>
    </row>
    <row r="415" spans="1:31" ht="12.75" customHeight="1" x14ac:dyDescent="0.2">
      <c r="C415" s="161"/>
      <c r="D415" s="360" t="s">
        <v>688</v>
      </c>
      <c r="E415" s="18" t="str">
        <f>Translations!$B$274</f>
        <v>Разпределение на намалението на специфичните емисии по мерки и инвестиции</v>
      </c>
      <c r="F415" s="285"/>
      <c r="G415" s="283"/>
      <c r="H415" s="472"/>
      <c r="N415" s="162"/>
      <c r="P415" s="134"/>
      <c r="Q415" s="134"/>
      <c r="R415" s="134"/>
      <c r="S415" s="268"/>
    </row>
    <row r="416" spans="1:31" ht="12.75" customHeight="1" x14ac:dyDescent="0.2">
      <c r="C416" s="161"/>
      <c r="D416" s="360"/>
      <c r="E416" s="1242" t="str">
        <f>Translations!$B$275</f>
        <v>Моля, изберете от падащия списък всяка мярка, която оказва въздействие върху целите, посочени по-горе за тази подинсталация.</v>
      </c>
      <c r="F416" s="1242"/>
      <c r="G416" s="1242"/>
      <c r="H416" s="1242"/>
      <c r="I416" s="1242"/>
      <c r="J416" s="1242"/>
      <c r="K416" s="1242"/>
      <c r="L416" s="1242"/>
      <c r="M416" s="1242"/>
      <c r="N416" s="1243"/>
      <c r="P416" s="134"/>
      <c r="Q416" s="134"/>
      <c r="R416" s="134"/>
      <c r="S416" s="268"/>
    </row>
    <row r="417" spans="1:31" ht="25.5" customHeight="1" x14ac:dyDescent="0.2">
      <c r="C417" s="161"/>
      <c r="D417" s="20"/>
      <c r="E41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417" s="1242"/>
      <c r="G417" s="1242"/>
      <c r="H417" s="1242"/>
      <c r="I417" s="1242"/>
      <c r="J417" s="1242"/>
      <c r="K417" s="1242"/>
      <c r="L417" s="1242"/>
      <c r="M417" s="1242"/>
      <c r="N417" s="1243"/>
      <c r="P417" s="351"/>
      <c r="Q417" s="134"/>
      <c r="R417" s="134"/>
      <c r="S417" s="268"/>
    </row>
    <row r="418" spans="1:31" ht="25.5" customHeight="1" x14ac:dyDescent="0.2">
      <c r="C418" s="161"/>
      <c r="D418" s="20"/>
      <c r="E41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418" s="1242"/>
      <c r="G418" s="1242"/>
      <c r="H418" s="1242"/>
      <c r="I418" s="1242"/>
      <c r="J418" s="1242"/>
      <c r="K418" s="1242"/>
      <c r="L418" s="1242"/>
      <c r="M418" s="1242"/>
      <c r="N418" s="1243"/>
      <c r="P418" s="351"/>
      <c r="Q418" s="134"/>
      <c r="R418" s="134"/>
      <c r="S418" s="268"/>
    </row>
    <row r="419" spans="1:31" ht="25.5" customHeight="1" x14ac:dyDescent="0.2">
      <c r="C419" s="161"/>
      <c r="D419" s="20"/>
      <c r="E41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419" s="1242"/>
      <c r="G419" s="1242"/>
      <c r="H419" s="1242"/>
      <c r="I419" s="1242"/>
      <c r="J419" s="1242"/>
      <c r="K419" s="1242"/>
      <c r="L419" s="1242"/>
      <c r="M419" s="1242"/>
      <c r="N419" s="1243"/>
      <c r="P419" s="134"/>
      <c r="Q419" s="134"/>
      <c r="R419" s="134"/>
      <c r="S419" s="268"/>
    </row>
    <row r="420" spans="1:31" ht="12.75" customHeight="1" x14ac:dyDescent="0.2">
      <c r="C420" s="161"/>
      <c r="D420" s="20"/>
      <c r="E420" s="1242" t="str">
        <f>Translations!$B$279</f>
        <v>Проверката за съгласуваност под v. ще доведе до съобщение за грешка в следните случаи:</v>
      </c>
      <c r="F420" s="1242"/>
      <c r="G420" s="1242"/>
      <c r="H420" s="1242"/>
      <c r="I420" s="1242"/>
      <c r="J420" s="1242"/>
      <c r="K420" s="1242"/>
      <c r="L420" s="1242"/>
      <c r="M420" s="1242"/>
      <c r="N420" s="1243"/>
      <c r="P420" s="134"/>
      <c r="Q420" s="134"/>
      <c r="R420" s="134"/>
      <c r="S420" s="268"/>
    </row>
    <row r="421" spans="1:31" ht="12.75" customHeight="1" x14ac:dyDescent="0.2">
      <c r="C421" s="161"/>
      <c r="D421" s="20"/>
      <c r="E421" s="514" t="s">
        <v>747</v>
      </c>
      <c r="F421" s="1242" t="str">
        <f>Translations!$B$280</f>
        <v>не се определят цели преди прекратяване или се определят цели след прекратяване;</v>
      </c>
      <c r="G421" s="1242"/>
      <c r="H421" s="1242"/>
      <c r="I421" s="1242"/>
      <c r="J421" s="1242"/>
      <c r="K421" s="1242"/>
      <c r="L421" s="1242"/>
      <c r="M421" s="1242"/>
      <c r="N421" s="1243"/>
      <c r="O421" s="739"/>
      <c r="P421" s="134"/>
      <c r="Q421" s="134"/>
      <c r="R421" s="134"/>
      <c r="S421" s="268"/>
    </row>
    <row r="422" spans="1:31" ht="12.75" customHeight="1" x14ac:dyDescent="0.2">
      <c r="C422" s="161"/>
      <c r="D422" s="20"/>
      <c r="E422" s="514" t="s">
        <v>747</v>
      </c>
      <c r="F42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422" s="1242"/>
      <c r="H422" s="1242"/>
      <c r="I422" s="1242"/>
      <c r="J422" s="1242"/>
      <c r="K422" s="1242"/>
      <c r="L422" s="1242"/>
      <c r="M422" s="1242"/>
      <c r="N422" s="1243"/>
      <c r="O422" s="739"/>
      <c r="P422" s="134"/>
      <c r="Q422" s="134"/>
      <c r="R422" s="134"/>
      <c r="S422" s="268"/>
    </row>
    <row r="423" spans="1:31" ht="12.75" customHeight="1" x14ac:dyDescent="0.2">
      <c r="C423" s="161"/>
      <c r="D423" s="20"/>
      <c r="E423" s="514" t="s">
        <v>747</v>
      </c>
      <c r="F423" s="1242" t="str">
        <f>Translations!$B$282</f>
        <v>въздействията не достигат 100%.</v>
      </c>
      <c r="G423" s="1242"/>
      <c r="H423" s="1242"/>
      <c r="I423" s="1242"/>
      <c r="J423" s="1242"/>
      <c r="K423" s="1242"/>
      <c r="L423" s="1242"/>
      <c r="M423" s="1242"/>
      <c r="N423" s="1243"/>
      <c r="O423" s="739"/>
      <c r="P423" s="134"/>
      <c r="Q423" s="134"/>
      <c r="R423" s="134"/>
      <c r="S423" s="268"/>
    </row>
    <row r="424" spans="1:31" ht="5.0999999999999996" customHeight="1" x14ac:dyDescent="0.2">
      <c r="C424" s="161"/>
      <c r="D424" s="1005"/>
      <c r="E424" s="1005"/>
      <c r="F424" s="1005"/>
      <c r="G424" s="1005"/>
      <c r="H424" s="1005"/>
      <c r="I424" s="1005"/>
      <c r="J424" s="1005"/>
      <c r="K424" s="1005"/>
      <c r="L424" s="1005"/>
      <c r="M424" s="1005"/>
      <c r="N424" s="1219"/>
    </row>
    <row r="425" spans="1:31" ht="25.5" customHeight="1" x14ac:dyDescent="0.2">
      <c r="C425" s="161"/>
      <c r="D425" s="736"/>
      <c r="E425" s="736"/>
      <c r="F425" s="736"/>
      <c r="G425" s="736"/>
      <c r="H425" s="746" t="str">
        <f>Translations!$B$271</f>
        <v>Референтна стойност</v>
      </c>
      <c r="I425" s="749">
        <f t="shared" ref="I425" si="329">INDEX(EUconst_EndOfPeriods,Z399)</f>
        <v>2025</v>
      </c>
      <c r="J425" s="750">
        <f t="shared" ref="J425" si="330">INDEX(EUconst_EndOfPeriods,AA399)</f>
        <v>2030</v>
      </c>
      <c r="K425" s="750">
        <f t="shared" ref="K425" si="331">INDEX(EUconst_EndOfPeriods,AB399)</f>
        <v>2035</v>
      </c>
      <c r="L425" s="750">
        <f t="shared" ref="L425" si="332">INDEX(EUconst_EndOfPeriods,AC399)</f>
        <v>2040</v>
      </c>
      <c r="M425" s="750">
        <f t="shared" ref="M425" si="333">INDEX(EUconst_EndOfPeriods,AD399)</f>
        <v>2045</v>
      </c>
      <c r="N425" s="750">
        <f t="shared" ref="N425" si="334">INDEX(EUconst_EndOfPeriods,AE399)</f>
        <v>2050</v>
      </c>
    </row>
    <row r="426" spans="1:31" ht="12.75" customHeight="1" x14ac:dyDescent="0.2">
      <c r="C426" s="161"/>
      <c r="G426" s="736"/>
      <c r="H426" s="540" t="str">
        <f>H411</f>
        <v>t CO2e / t</v>
      </c>
      <c r="I426" s="541" t="str">
        <f>H426</f>
        <v>t CO2e / t</v>
      </c>
      <c r="J426" s="539" t="str">
        <f t="shared" ref="J426" si="335">I426</f>
        <v>t CO2e / t</v>
      </c>
      <c r="K426" s="539" t="str">
        <f t="shared" ref="K426" si="336">J426</f>
        <v>t CO2e / t</v>
      </c>
      <c r="L426" s="539" t="str">
        <f t="shared" ref="L426" si="337">K426</f>
        <v>t CO2e / t</v>
      </c>
      <c r="M426" s="539" t="str">
        <f t="shared" ref="M426" si="338">L426</f>
        <v>t CO2e / t</v>
      </c>
      <c r="N426" s="539" t="str">
        <f t="shared" ref="N426" si="339">M426</f>
        <v>t CO2e / t</v>
      </c>
      <c r="S426" s="268"/>
    </row>
    <row r="427" spans="1:31" ht="12.75" customHeight="1" x14ac:dyDescent="0.2">
      <c r="C427" s="161"/>
      <c r="D427" s="345" t="s">
        <v>117</v>
      </c>
      <c r="E427" s="1274" t="str">
        <f>Translations!$B$283</f>
        <v>Специфично намаление (целево спрямо базово)</v>
      </c>
      <c r="F427" s="1274"/>
      <c r="G427" s="1274"/>
      <c r="H427" s="361" t="str">
        <f>H412</f>
        <v/>
      </c>
      <c r="I427" s="480" t="str">
        <f t="shared" ref="I427" si="340">IF(IFERROR($AC396&lt;=Z399,FALSE),EUconst_Cessation,IF(ISBLANK(I404),"",IF(OR($H427=0,$H427=""),Euconst_NA,(-($H427-I404)))))</f>
        <v/>
      </c>
      <c r="J427" s="481" t="str">
        <f t="shared" ref="J427" si="341">IF(IFERROR($AC396&lt;=AA399,FALSE),EUconst_Cessation,IF(ISBLANK(J404),"",IF(OR($H427=0,$H427=""),Euconst_NA,(-($H427-J404)))))</f>
        <v/>
      </c>
      <c r="K427" s="481" t="str">
        <f t="shared" ref="K427" si="342">IF(IFERROR($AC396&lt;=AB399,FALSE),EUconst_Cessation,IF(ISBLANK(K404),"",IF(OR($H427=0,$H427=""),Euconst_NA,(-($H427-K404)))))</f>
        <v/>
      </c>
      <c r="L427" s="481" t="str">
        <f t="shared" ref="L427" si="343">IF(IFERROR($AC396&lt;=AC399,FALSE),EUconst_Cessation,IF(ISBLANK(L404),"",IF(OR($H427=0,$H427=""),Euconst_NA,(-($H427-L404)))))</f>
        <v/>
      </c>
      <c r="M427" s="481" t="str">
        <f t="shared" ref="M427" si="344">IF(IFERROR($AC396&lt;=AD399,FALSE),EUconst_Cessation,IF(ISBLANK(M404),"",IF(OR($H427=0,$H427=""),Euconst_NA,(-($H427-M404)))))</f>
        <v/>
      </c>
      <c r="N427" s="481" t="str">
        <f t="shared" ref="N427" si="345">IF(IFERROR($AC396&lt;=AE399,FALSE),EUconst_Cessation,IF(ISBLANK(N404),"",IF(OR($H427=0,$H427=""),Euconst_NA,(-($H427-N404)))))</f>
        <v/>
      </c>
      <c r="P427" s="175" t="str">
        <f>EUconst_SubAbsoluteReduction&amp;I396</f>
        <v>AbsRed_Подинсталация на технологични емисии, CL, не-CBAM</v>
      </c>
      <c r="S427" s="268"/>
    </row>
    <row r="428" spans="1:31" ht="5.0999999999999996" customHeight="1" x14ac:dyDescent="0.2">
      <c r="C428" s="161"/>
      <c r="D428" s="1005"/>
      <c r="E428" s="1005"/>
      <c r="F428" s="1005"/>
      <c r="G428" s="1005"/>
      <c r="H428" s="1005"/>
      <c r="I428" s="1005"/>
      <c r="J428" s="1005"/>
      <c r="K428" s="1005"/>
      <c r="L428" s="1005"/>
      <c r="M428" s="1005"/>
      <c r="N428" s="1219"/>
    </row>
    <row r="429" spans="1:31" ht="12.75" customHeight="1" x14ac:dyDescent="0.2">
      <c r="C429" s="161"/>
      <c r="D429" s="345" t="s">
        <v>118</v>
      </c>
      <c r="E429" s="1112" t="str">
        <f>Translations!$B$199</f>
        <v>Мярка</v>
      </c>
      <c r="F429" s="1114"/>
      <c r="G429" s="1112" t="str">
        <f>Translations!$B$229</f>
        <v>Инвестиции</v>
      </c>
      <c r="H429" s="1285"/>
      <c r="I429" s="424">
        <f t="shared" ref="I429" si="346">INDEX(EUconst_EndOfPeriods,Z399)</f>
        <v>2025</v>
      </c>
      <c r="J429" s="302">
        <f t="shared" ref="J429" si="347">INDEX(EUconst_EndOfPeriods,AA399)</f>
        <v>2030</v>
      </c>
      <c r="K429" s="302">
        <f t="shared" ref="K429" si="348">INDEX(EUconst_EndOfPeriods,AB399)</f>
        <v>2035</v>
      </c>
      <c r="L429" s="302">
        <f t="shared" ref="L429" si="349">INDEX(EUconst_EndOfPeriods,AC399)</f>
        <v>2040</v>
      </c>
      <c r="M429" s="302">
        <f t="shared" ref="M429" si="350">INDEX(EUconst_EndOfPeriods,AD399)</f>
        <v>2045</v>
      </c>
      <c r="N429" s="302">
        <f t="shared" ref="N429" si="351">INDEX(EUconst_EndOfPeriods,AE399)</f>
        <v>2050</v>
      </c>
      <c r="Q429" s="134"/>
      <c r="R429" s="272"/>
      <c r="S429" s="268"/>
    </row>
    <row r="430" spans="1:31" ht="12.75" customHeight="1" x14ac:dyDescent="0.2">
      <c r="C430" s="161"/>
      <c r="D430" s="363" t="s">
        <v>664</v>
      </c>
      <c r="E430" s="1279" t="str">
        <f>Translations!$B$284</f>
        <v>ME1: Оптимизация на процесите за различни периоди от 2027 г. нататък</v>
      </c>
      <c r="F430" s="1280"/>
      <c r="G430" s="1288" t="str">
        <f>Translations!$B$285</f>
        <v>IN1, IN3</v>
      </c>
      <c r="H430" s="1289"/>
      <c r="I430" s="447"/>
      <c r="J430" s="448">
        <v>1</v>
      </c>
      <c r="K430" s="448">
        <v>1</v>
      </c>
      <c r="L430" s="448">
        <v>0.3</v>
      </c>
      <c r="M430" s="448">
        <v>0.2</v>
      </c>
      <c r="N430" s="448"/>
      <c r="R430" s="273"/>
      <c r="S430" s="268"/>
    </row>
    <row r="431" spans="1:31" ht="12.75" customHeight="1" x14ac:dyDescent="0.2">
      <c r="C431" s="161"/>
      <c r="D431" s="363" t="s">
        <v>693</v>
      </c>
      <c r="E431" s="1281" t="str">
        <f>Translations!$B$286</f>
        <v>ME2: Нова пещ</v>
      </c>
      <c r="F431" s="1282"/>
      <c r="G431" s="1281" t="str">
        <f>Translations!$B$287</f>
        <v>IN2: Нова пещ</v>
      </c>
      <c r="H431" s="1290"/>
      <c r="I431" s="449"/>
      <c r="J431" s="450"/>
      <c r="K431" s="450"/>
      <c r="L431" s="450">
        <v>0.7</v>
      </c>
      <c r="M431" s="450">
        <v>0.8</v>
      </c>
      <c r="N431" s="450">
        <v>1</v>
      </c>
      <c r="S431" s="400" t="s">
        <v>561</v>
      </c>
      <c r="T431" s="166" t="str">
        <f>Translations!$B$288</f>
        <v>Начален период за мярката</v>
      </c>
      <c r="V431" s="166" t="s">
        <v>736</v>
      </c>
      <c r="X431" s="166" t="s">
        <v>738</v>
      </c>
      <c r="Y431" s="166" t="s">
        <v>737</v>
      </c>
      <c r="Z431" s="400">
        <v>2025</v>
      </c>
      <c r="AA431" s="400">
        <v>2030</v>
      </c>
      <c r="AB431" s="400">
        <v>2035</v>
      </c>
      <c r="AC431" s="400">
        <v>2040</v>
      </c>
      <c r="AD431" s="400">
        <v>2045</v>
      </c>
      <c r="AE431" s="400">
        <v>2050</v>
      </c>
    </row>
    <row r="432" spans="1:31" ht="12.75" customHeight="1" x14ac:dyDescent="0.2">
      <c r="A432" s="19"/>
      <c r="C432" s="161"/>
      <c r="D432" s="344">
        <v>1</v>
      </c>
      <c r="E432" s="1286"/>
      <c r="F432" s="1287"/>
      <c r="G432" s="1283"/>
      <c r="H432" s="1284"/>
      <c r="I432" s="425"/>
      <c r="J432" s="338"/>
      <c r="K432" s="338"/>
      <c r="L432" s="339"/>
      <c r="M432" s="338"/>
      <c r="N432" s="338"/>
      <c r="P432" s="288" t="str">
        <f>EUconst_SubMeasureImpact&amp;I396&amp;"_"&amp;D432</f>
        <v>SubMeasImp_Подинсталация на технологични емисии, CL, не-CBAM_1</v>
      </c>
      <c r="S432" s="419" t="str">
        <f ca="1">IFERROR(INDEX(E_MeasuresInvestMilestones!$S$22:$S$31,MATCH($E432,CNTR_ListExistMeasures,0)),"")</f>
        <v/>
      </c>
      <c r="T432" s="419" t="str">
        <f ca="1">IF(S432="","",MATCH(INDEX(E_MeasuresInvestMilestones!$E$22:$E$31,MATCH($S432,E_MeasuresInvestMilestones!$Q$22:$Q$31,0)),EUconst_Periods,0))</f>
        <v/>
      </c>
      <c r="V432" s="175" t="str">
        <f>I396</f>
        <v>Подинсталация на технологични емисии, CL, не-CBAM</v>
      </c>
      <c r="X432" s="175" t="b">
        <f>AND(I396&lt;&gt;"",$E432="")</f>
        <v>1</v>
      </c>
      <c r="Z432" s="175" t="b">
        <f>IF(OR(AND(CNTR_ExistSubInstEntries,$E432=""),INDEX($AC:$AC,MATCH(EUconst_CessationRow&amp;$V432,$AA:$AA,0))&lt;=COLUMNS($Z431:Z431),SUMIFS(I:I,$P:$P,EUconst_SubAbsoluteReduction&amp;$V432)=0),
TRUE,
AND(CNTR_ExistSubInstEntries,$T432&gt;COLUMNS($Z431:Z431)) )</f>
        <v>1</v>
      </c>
      <c r="AA432" s="175" t="b">
        <f>IF(OR(AND(CNTR_ExistSubInstEntries,$E432=""),INDEX($AC:$AC,MATCH(EUconst_CessationRow&amp;$V432,$AA:$AA,0))&lt;=COLUMNS($Z431:AA431),SUMIFS(J:J,$P:$P,EUconst_SubAbsoluteReduction&amp;$V432)=0),
TRUE,
AND(CNTR_ExistSubInstEntries,$T432&gt;COLUMNS($Z431:AA431)) )</f>
        <v>1</v>
      </c>
      <c r="AB432" s="175" t="b">
        <f>IF(OR(AND(CNTR_ExistSubInstEntries,$E432=""),INDEX($AC:$AC,MATCH(EUconst_CessationRow&amp;$V432,$AA:$AA,0))&lt;=COLUMNS($Z431:AB431),SUMIFS(K:K,$P:$P,EUconst_SubAbsoluteReduction&amp;$V432)=0),
TRUE,
AND(CNTR_ExistSubInstEntries,$T432&gt;COLUMNS($Z431:AB431)) )</f>
        <v>1</v>
      </c>
      <c r="AC432" s="175" t="b">
        <f>IF(OR(AND(CNTR_ExistSubInstEntries,$E432=""),INDEX($AC:$AC,MATCH(EUconst_CessationRow&amp;$V432,$AA:$AA,0))&lt;=COLUMNS($Z431:AC431),SUMIFS(L:L,$P:$P,EUconst_SubAbsoluteReduction&amp;$V432)=0),
TRUE,
AND(CNTR_ExistSubInstEntries,$T432&gt;COLUMNS($Z431:AC431)) )</f>
        <v>1</v>
      </c>
      <c r="AD432" s="175" t="b">
        <f>IF(OR(AND(CNTR_ExistSubInstEntries,$E432=""),INDEX($AC:$AC,MATCH(EUconst_CessationRow&amp;$V432,$AA:$AA,0))&lt;=COLUMNS($Z431:AD431),SUMIFS(M:M,$P:$P,EUconst_SubAbsoluteReduction&amp;$V432)=0),
TRUE,
AND(CNTR_ExistSubInstEntries,$T432&gt;COLUMNS($Z431:AD431)) )</f>
        <v>1</v>
      </c>
      <c r="AE432" s="175" t="b">
        <f>IF(OR(AND(CNTR_ExistSubInstEntries,$E432=""),INDEX($AC:$AC,MATCH(EUconst_CessationRow&amp;$V432,$AA:$AA,0))&lt;=COLUMNS($Z431:AE431),SUMIFS(N:N,$P:$P,EUconst_SubAbsoluteReduction&amp;$V432)=0),
TRUE,
AND(CNTR_ExistSubInstEntries,$T432&gt;COLUMNS($Z431:AE431)) )</f>
        <v>1</v>
      </c>
    </row>
    <row r="433" spans="1:31" ht="12.75" customHeight="1" x14ac:dyDescent="0.2">
      <c r="A433" s="19"/>
      <c r="C433" s="161"/>
      <c r="D433" s="344">
        <v>2</v>
      </c>
      <c r="E433" s="1223"/>
      <c r="F433" s="1224"/>
      <c r="G433" s="1223"/>
      <c r="H433" s="1233"/>
      <c r="I433" s="426"/>
      <c r="J433" s="306"/>
      <c r="K433" s="306"/>
      <c r="L433" s="314"/>
      <c r="M433" s="306"/>
      <c r="N433" s="306"/>
      <c r="P433" s="288" t="str">
        <f>EUconst_SubMeasureImpact&amp;I396&amp;"_"&amp;D433</f>
        <v>SubMeasImp_Подинсталация на технологични емисии, CL, не-CBAM_2</v>
      </c>
      <c r="S433" s="419" t="str">
        <f ca="1">IFERROR(INDEX(E_MeasuresInvestMilestones!$S$22:$S$31,MATCH($E433,CNTR_ListExistMeasures,0)),"")</f>
        <v/>
      </c>
      <c r="T433" s="419" t="str">
        <f ca="1">IF(S433="","",MATCH(INDEX(E_MeasuresInvestMilestones!$E$22:$E$31,MATCH($S433,E_MeasuresInvestMilestones!$Q$22:$Q$31,0)),EUconst_Periods,0))</f>
        <v/>
      </c>
      <c r="V433" s="175" t="str">
        <f>V432</f>
        <v>Подинсталация на технологични емисии, CL, не-CBAM</v>
      </c>
      <c r="X433" s="175" t="b">
        <f>AND(I396&lt;&gt;"",$E433="")</f>
        <v>1</v>
      </c>
      <c r="Z433" s="175" t="b">
        <f>IF(OR(AND(CNTR_ExistSubInstEntries,$E433=""),INDEX($AC:$AC,MATCH(EUconst_CessationRow&amp;$V433,$AA:$AA,0))&lt;=COLUMNS($Z432:Z432),SUMIFS(I:I,$P:$P,EUconst_SubAbsoluteReduction&amp;$V433)=0),
TRUE,
AND(CNTR_ExistSubInstEntries,$T433&gt;COLUMNS($Z432:Z432)) )</f>
        <v>1</v>
      </c>
      <c r="AA433" s="175" t="b">
        <f>IF(OR(AND(CNTR_ExistSubInstEntries,$E433=""),INDEX($AC:$AC,MATCH(EUconst_CessationRow&amp;$V433,$AA:$AA,0))&lt;=COLUMNS($Z432:AA432),SUMIFS(J:J,$P:$P,EUconst_SubAbsoluteReduction&amp;$V433)=0),
TRUE,
AND(CNTR_ExistSubInstEntries,$T433&gt;COLUMNS($Z432:AA432)) )</f>
        <v>1</v>
      </c>
      <c r="AB433" s="175" t="b">
        <f>IF(OR(AND(CNTR_ExistSubInstEntries,$E433=""),INDEX($AC:$AC,MATCH(EUconst_CessationRow&amp;$V433,$AA:$AA,0))&lt;=COLUMNS($Z432:AB432),SUMIFS(K:K,$P:$P,EUconst_SubAbsoluteReduction&amp;$V433)=0),
TRUE,
AND(CNTR_ExistSubInstEntries,$T433&gt;COLUMNS($Z432:AB432)) )</f>
        <v>1</v>
      </c>
      <c r="AC433" s="175" t="b">
        <f>IF(OR(AND(CNTR_ExistSubInstEntries,$E433=""),INDEX($AC:$AC,MATCH(EUconst_CessationRow&amp;$V433,$AA:$AA,0))&lt;=COLUMNS($Z432:AC432),SUMIFS(L:L,$P:$P,EUconst_SubAbsoluteReduction&amp;$V433)=0),
TRUE,
AND(CNTR_ExistSubInstEntries,$T433&gt;COLUMNS($Z432:AC432)) )</f>
        <v>1</v>
      </c>
      <c r="AD433" s="175" t="b">
        <f>IF(OR(AND(CNTR_ExistSubInstEntries,$E433=""),INDEX($AC:$AC,MATCH(EUconst_CessationRow&amp;$V433,$AA:$AA,0))&lt;=COLUMNS($Z432:AD432),SUMIFS(M:M,$P:$P,EUconst_SubAbsoluteReduction&amp;$V433)=0),
TRUE,
AND(CNTR_ExistSubInstEntries,$T433&gt;COLUMNS($Z432:AD432)) )</f>
        <v>1</v>
      </c>
      <c r="AE433" s="175" t="b">
        <f>IF(OR(AND(CNTR_ExistSubInstEntries,$E433=""),INDEX($AC:$AC,MATCH(EUconst_CessationRow&amp;$V433,$AA:$AA,0))&lt;=COLUMNS($Z432:AE432),SUMIFS(N:N,$P:$P,EUconst_SubAbsoluteReduction&amp;$V433)=0),
TRUE,
AND(CNTR_ExistSubInstEntries,$T433&gt;COLUMNS($Z432:AE432)) )</f>
        <v>1</v>
      </c>
    </row>
    <row r="434" spans="1:31" ht="12.75" customHeight="1" x14ac:dyDescent="0.2">
      <c r="A434" s="19"/>
      <c r="C434" s="161"/>
      <c r="D434" s="344">
        <v>3</v>
      </c>
      <c r="E434" s="1223"/>
      <c r="F434" s="1224"/>
      <c r="G434" s="1223"/>
      <c r="H434" s="1233"/>
      <c r="I434" s="426"/>
      <c r="J434" s="306"/>
      <c r="K434" s="306"/>
      <c r="L434" s="314"/>
      <c r="M434" s="306"/>
      <c r="N434" s="306"/>
      <c r="P434" s="288" t="str">
        <f>EUconst_SubMeasureImpact&amp;I396&amp;"_"&amp;D434</f>
        <v>SubMeasImp_Подинсталация на технологични емисии, CL, не-CBAM_3</v>
      </c>
      <c r="S434" s="419" t="str">
        <f ca="1">IFERROR(INDEX(E_MeasuresInvestMilestones!$S$22:$S$31,MATCH($E434,CNTR_ListExistMeasures,0)),"")</f>
        <v/>
      </c>
      <c r="T434" s="419" t="str">
        <f ca="1">IF(S434="","",MATCH(INDEX(E_MeasuresInvestMilestones!$E$22:$E$31,MATCH($S434,E_MeasuresInvestMilestones!$Q$22:$Q$31,0)),EUconst_Periods,0))</f>
        <v/>
      </c>
      <c r="V434" s="175" t="str">
        <f t="shared" ref="V434:V441" si="352">V433</f>
        <v>Подинсталация на технологични емисии, CL, не-CBAM</v>
      </c>
      <c r="X434" s="175" t="b">
        <f>AND(I396&lt;&gt;"",$E434="")</f>
        <v>1</v>
      </c>
      <c r="Z434" s="175" t="b">
        <f>IF(OR(AND(CNTR_ExistSubInstEntries,$E434=""),INDEX($AC:$AC,MATCH(EUconst_CessationRow&amp;$V434,$AA:$AA,0))&lt;=COLUMNS($Z433:Z433),SUMIFS(I:I,$P:$P,EUconst_SubAbsoluteReduction&amp;$V434)=0),
TRUE,
AND(CNTR_ExistSubInstEntries,$T434&gt;COLUMNS($Z433:Z433)) )</f>
        <v>1</v>
      </c>
      <c r="AA434" s="175" t="b">
        <f>IF(OR(AND(CNTR_ExistSubInstEntries,$E434=""),INDEX($AC:$AC,MATCH(EUconst_CessationRow&amp;$V434,$AA:$AA,0))&lt;=COLUMNS($Z433:AA433),SUMIFS(J:J,$P:$P,EUconst_SubAbsoluteReduction&amp;$V434)=0),
TRUE,
AND(CNTR_ExistSubInstEntries,$T434&gt;COLUMNS($Z433:AA433)) )</f>
        <v>1</v>
      </c>
      <c r="AB434" s="175" t="b">
        <f>IF(OR(AND(CNTR_ExistSubInstEntries,$E434=""),INDEX($AC:$AC,MATCH(EUconst_CessationRow&amp;$V434,$AA:$AA,0))&lt;=COLUMNS($Z433:AB433),SUMIFS(K:K,$P:$P,EUconst_SubAbsoluteReduction&amp;$V434)=0),
TRUE,
AND(CNTR_ExistSubInstEntries,$T434&gt;COLUMNS($Z433:AB433)) )</f>
        <v>1</v>
      </c>
      <c r="AC434" s="175" t="b">
        <f>IF(OR(AND(CNTR_ExistSubInstEntries,$E434=""),INDEX($AC:$AC,MATCH(EUconst_CessationRow&amp;$V434,$AA:$AA,0))&lt;=COLUMNS($Z433:AC433),SUMIFS(L:L,$P:$P,EUconst_SubAbsoluteReduction&amp;$V434)=0),
TRUE,
AND(CNTR_ExistSubInstEntries,$T434&gt;COLUMNS($Z433:AC433)) )</f>
        <v>1</v>
      </c>
      <c r="AD434" s="175" t="b">
        <f>IF(OR(AND(CNTR_ExistSubInstEntries,$E434=""),INDEX($AC:$AC,MATCH(EUconst_CessationRow&amp;$V434,$AA:$AA,0))&lt;=COLUMNS($Z433:AD433),SUMIFS(M:M,$P:$P,EUconst_SubAbsoluteReduction&amp;$V434)=0),
TRUE,
AND(CNTR_ExistSubInstEntries,$T434&gt;COLUMNS($Z433:AD433)) )</f>
        <v>1</v>
      </c>
      <c r="AE434" s="175" t="b">
        <f>IF(OR(AND(CNTR_ExistSubInstEntries,$E434=""),INDEX($AC:$AC,MATCH(EUconst_CessationRow&amp;$V434,$AA:$AA,0))&lt;=COLUMNS($Z433:AE433),SUMIFS(N:N,$P:$P,EUconst_SubAbsoluteReduction&amp;$V434)=0),
TRUE,
AND(CNTR_ExistSubInstEntries,$T434&gt;COLUMNS($Z433:AE433)) )</f>
        <v>1</v>
      </c>
    </row>
    <row r="435" spans="1:31" ht="12.75" customHeight="1" x14ac:dyDescent="0.2">
      <c r="A435" s="19"/>
      <c r="C435" s="161"/>
      <c r="D435" s="344">
        <v>4</v>
      </c>
      <c r="E435" s="1223"/>
      <c r="F435" s="1224"/>
      <c r="G435" s="1223"/>
      <c r="H435" s="1233"/>
      <c r="I435" s="426"/>
      <c r="J435" s="306"/>
      <c r="K435" s="306"/>
      <c r="L435" s="314"/>
      <c r="M435" s="306"/>
      <c r="N435" s="306"/>
      <c r="P435" s="288" t="str">
        <f>EUconst_SubMeasureImpact&amp;I396&amp;"_"&amp;D435</f>
        <v>SubMeasImp_Подинсталация на технологични емисии, CL, не-CBAM_4</v>
      </c>
      <c r="S435" s="419" t="str">
        <f ca="1">IFERROR(INDEX(E_MeasuresInvestMilestones!$S$22:$S$31,MATCH($E435,CNTR_ListExistMeasures,0)),"")</f>
        <v/>
      </c>
      <c r="T435" s="419" t="str">
        <f ca="1">IF(S435="","",MATCH(INDEX(E_MeasuresInvestMilestones!$E$22:$E$31,MATCH($S435,E_MeasuresInvestMilestones!$Q$22:$Q$31,0)),EUconst_Periods,0))</f>
        <v/>
      </c>
      <c r="V435" s="175" t="str">
        <f t="shared" si="352"/>
        <v>Подинсталация на технологични емисии, CL, не-CBAM</v>
      </c>
      <c r="X435" s="175" t="b">
        <f>AND(I396&lt;&gt;"",$E435="")</f>
        <v>1</v>
      </c>
      <c r="Z435" s="175" t="b">
        <f>IF(OR(AND(CNTR_ExistSubInstEntries,$E435=""),INDEX($AC:$AC,MATCH(EUconst_CessationRow&amp;$V435,$AA:$AA,0))&lt;=COLUMNS($Z434:Z434),SUMIFS(I:I,$P:$P,EUconst_SubAbsoluteReduction&amp;$V435)=0),
TRUE,
AND(CNTR_ExistSubInstEntries,$T435&gt;COLUMNS($Z434:Z434)) )</f>
        <v>1</v>
      </c>
      <c r="AA435" s="175" t="b">
        <f>IF(OR(AND(CNTR_ExistSubInstEntries,$E435=""),INDEX($AC:$AC,MATCH(EUconst_CessationRow&amp;$V435,$AA:$AA,0))&lt;=COLUMNS($Z434:AA434),SUMIFS(J:J,$P:$P,EUconst_SubAbsoluteReduction&amp;$V435)=0),
TRUE,
AND(CNTR_ExistSubInstEntries,$T435&gt;COLUMNS($Z434:AA434)) )</f>
        <v>1</v>
      </c>
      <c r="AB435" s="175" t="b">
        <f>IF(OR(AND(CNTR_ExistSubInstEntries,$E435=""),INDEX($AC:$AC,MATCH(EUconst_CessationRow&amp;$V435,$AA:$AA,0))&lt;=COLUMNS($Z434:AB434),SUMIFS(K:K,$P:$P,EUconst_SubAbsoluteReduction&amp;$V435)=0),
TRUE,
AND(CNTR_ExistSubInstEntries,$T435&gt;COLUMNS($Z434:AB434)) )</f>
        <v>1</v>
      </c>
      <c r="AC435" s="175" t="b">
        <f>IF(OR(AND(CNTR_ExistSubInstEntries,$E435=""),INDEX($AC:$AC,MATCH(EUconst_CessationRow&amp;$V435,$AA:$AA,0))&lt;=COLUMNS($Z434:AC434),SUMIFS(L:L,$P:$P,EUconst_SubAbsoluteReduction&amp;$V435)=0),
TRUE,
AND(CNTR_ExistSubInstEntries,$T435&gt;COLUMNS($Z434:AC434)) )</f>
        <v>1</v>
      </c>
      <c r="AD435" s="175" t="b">
        <f>IF(OR(AND(CNTR_ExistSubInstEntries,$E435=""),INDEX($AC:$AC,MATCH(EUconst_CessationRow&amp;$V435,$AA:$AA,0))&lt;=COLUMNS($Z434:AD434),SUMIFS(M:M,$P:$P,EUconst_SubAbsoluteReduction&amp;$V435)=0),
TRUE,
AND(CNTR_ExistSubInstEntries,$T435&gt;COLUMNS($Z434:AD434)) )</f>
        <v>1</v>
      </c>
      <c r="AE435" s="175" t="b">
        <f>IF(OR(AND(CNTR_ExistSubInstEntries,$E435=""),INDEX($AC:$AC,MATCH(EUconst_CessationRow&amp;$V435,$AA:$AA,0))&lt;=COLUMNS($Z434:AE434),SUMIFS(N:N,$P:$P,EUconst_SubAbsoluteReduction&amp;$V435)=0),
TRUE,
AND(CNTR_ExistSubInstEntries,$T435&gt;COLUMNS($Z434:AE434)) )</f>
        <v>1</v>
      </c>
    </row>
    <row r="436" spans="1:31" ht="12.75" customHeight="1" x14ac:dyDescent="0.2">
      <c r="A436" s="19"/>
      <c r="C436" s="161"/>
      <c r="D436" s="344">
        <v>5</v>
      </c>
      <c r="E436" s="1223"/>
      <c r="F436" s="1224"/>
      <c r="G436" s="1223"/>
      <c r="H436" s="1233"/>
      <c r="I436" s="426"/>
      <c r="J436" s="306"/>
      <c r="K436" s="306"/>
      <c r="L436" s="314"/>
      <c r="M436" s="306"/>
      <c r="N436" s="306"/>
      <c r="P436" s="288" t="str">
        <f>EUconst_SubMeasureImpact&amp;I396&amp;"_"&amp;D436</f>
        <v>SubMeasImp_Подинсталация на технологични емисии, CL, не-CBAM_5</v>
      </c>
      <c r="S436" s="419" t="str">
        <f ca="1">IFERROR(INDEX(E_MeasuresInvestMilestones!$S$22:$S$31,MATCH($E436,CNTR_ListExistMeasures,0)),"")</f>
        <v/>
      </c>
      <c r="T436" s="419" t="str">
        <f ca="1">IF(S436="","",MATCH(INDEX(E_MeasuresInvestMilestones!$E$22:$E$31,MATCH($S436,E_MeasuresInvestMilestones!$Q$22:$Q$31,0)),EUconst_Periods,0))</f>
        <v/>
      </c>
      <c r="V436" s="175" t="str">
        <f t="shared" si="352"/>
        <v>Подинсталация на технологични емисии, CL, не-CBAM</v>
      </c>
      <c r="X436" s="175" t="b">
        <f>AND(I396&lt;&gt;"",$E436="")</f>
        <v>1</v>
      </c>
      <c r="Z436" s="175" t="b">
        <f>IF(OR(AND(CNTR_ExistSubInstEntries,$E436=""),INDEX($AC:$AC,MATCH(EUconst_CessationRow&amp;$V436,$AA:$AA,0))&lt;=COLUMNS($Z435:Z435),SUMIFS(I:I,$P:$P,EUconst_SubAbsoluteReduction&amp;$V436)=0),
TRUE,
AND(CNTR_ExistSubInstEntries,$T436&gt;COLUMNS($Z435:Z435)) )</f>
        <v>1</v>
      </c>
      <c r="AA436" s="175" t="b">
        <f>IF(OR(AND(CNTR_ExistSubInstEntries,$E436=""),INDEX($AC:$AC,MATCH(EUconst_CessationRow&amp;$V436,$AA:$AA,0))&lt;=COLUMNS($Z435:AA435),SUMIFS(J:J,$P:$P,EUconst_SubAbsoluteReduction&amp;$V436)=0),
TRUE,
AND(CNTR_ExistSubInstEntries,$T436&gt;COLUMNS($Z435:AA435)) )</f>
        <v>1</v>
      </c>
      <c r="AB436" s="175" t="b">
        <f>IF(OR(AND(CNTR_ExistSubInstEntries,$E436=""),INDEX($AC:$AC,MATCH(EUconst_CessationRow&amp;$V436,$AA:$AA,0))&lt;=COLUMNS($Z435:AB435),SUMIFS(K:K,$P:$P,EUconst_SubAbsoluteReduction&amp;$V436)=0),
TRUE,
AND(CNTR_ExistSubInstEntries,$T436&gt;COLUMNS($Z435:AB435)) )</f>
        <v>1</v>
      </c>
      <c r="AC436" s="175" t="b">
        <f>IF(OR(AND(CNTR_ExistSubInstEntries,$E436=""),INDEX($AC:$AC,MATCH(EUconst_CessationRow&amp;$V436,$AA:$AA,0))&lt;=COLUMNS($Z435:AC435),SUMIFS(L:L,$P:$P,EUconst_SubAbsoluteReduction&amp;$V436)=0),
TRUE,
AND(CNTR_ExistSubInstEntries,$T436&gt;COLUMNS($Z435:AC435)) )</f>
        <v>1</v>
      </c>
      <c r="AD436" s="175" t="b">
        <f>IF(OR(AND(CNTR_ExistSubInstEntries,$E436=""),INDEX($AC:$AC,MATCH(EUconst_CessationRow&amp;$V436,$AA:$AA,0))&lt;=COLUMNS($Z435:AD435),SUMIFS(M:M,$P:$P,EUconst_SubAbsoluteReduction&amp;$V436)=0),
TRUE,
AND(CNTR_ExistSubInstEntries,$T436&gt;COLUMNS($Z435:AD435)) )</f>
        <v>1</v>
      </c>
      <c r="AE436" s="175" t="b">
        <f>IF(OR(AND(CNTR_ExistSubInstEntries,$E436=""),INDEX($AC:$AC,MATCH(EUconst_CessationRow&amp;$V436,$AA:$AA,0))&lt;=COLUMNS($Z435:AE435),SUMIFS(N:N,$P:$P,EUconst_SubAbsoluteReduction&amp;$V436)=0),
TRUE,
AND(CNTR_ExistSubInstEntries,$T436&gt;COLUMNS($Z435:AE435)) )</f>
        <v>1</v>
      </c>
    </row>
    <row r="437" spans="1:31" ht="12.75" customHeight="1" x14ac:dyDescent="0.2">
      <c r="A437" s="19"/>
      <c r="C437" s="161"/>
      <c r="D437" s="344">
        <v>6</v>
      </c>
      <c r="E437" s="1223"/>
      <c r="F437" s="1224"/>
      <c r="G437" s="1223"/>
      <c r="H437" s="1233"/>
      <c r="I437" s="426"/>
      <c r="J437" s="306"/>
      <c r="K437" s="306"/>
      <c r="L437" s="314"/>
      <c r="M437" s="306"/>
      <c r="N437" s="306"/>
      <c r="P437" s="288" t="str">
        <f>EUconst_SubMeasureImpact&amp;I396&amp;"_"&amp;D437</f>
        <v>SubMeasImp_Подинсталация на технологични емисии, CL, не-CBAM_6</v>
      </c>
      <c r="S437" s="419" t="str">
        <f ca="1">IFERROR(INDEX(E_MeasuresInvestMilestones!$S$22:$S$31,MATCH($E437,CNTR_ListExistMeasures,0)),"")</f>
        <v/>
      </c>
      <c r="T437" s="419" t="str">
        <f ca="1">IF(S437="","",MATCH(INDEX(E_MeasuresInvestMilestones!$E$22:$E$31,MATCH($S437,E_MeasuresInvestMilestones!$Q$22:$Q$31,0)),EUconst_Periods,0))</f>
        <v/>
      </c>
      <c r="V437" s="175" t="str">
        <f t="shared" si="352"/>
        <v>Подинсталация на технологични емисии, CL, не-CBAM</v>
      </c>
      <c r="X437" s="175" t="b">
        <f>AND(I396&lt;&gt;"",$E437="")</f>
        <v>1</v>
      </c>
      <c r="Z437" s="175" t="b">
        <f>IF(OR(AND(CNTR_ExistSubInstEntries,$E437=""),INDEX($AC:$AC,MATCH(EUconst_CessationRow&amp;$V437,$AA:$AA,0))&lt;=COLUMNS($Z436:Z436),SUMIFS(I:I,$P:$P,EUconst_SubAbsoluteReduction&amp;$V437)=0),
TRUE,
AND(CNTR_ExistSubInstEntries,$T437&gt;COLUMNS($Z436:Z436)) )</f>
        <v>1</v>
      </c>
      <c r="AA437" s="175" t="b">
        <f>IF(OR(AND(CNTR_ExistSubInstEntries,$E437=""),INDEX($AC:$AC,MATCH(EUconst_CessationRow&amp;$V437,$AA:$AA,0))&lt;=COLUMNS($Z436:AA436),SUMIFS(J:J,$P:$P,EUconst_SubAbsoluteReduction&amp;$V437)=0),
TRUE,
AND(CNTR_ExistSubInstEntries,$T437&gt;COLUMNS($Z436:AA436)) )</f>
        <v>1</v>
      </c>
      <c r="AB437" s="175" t="b">
        <f>IF(OR(AND(CNTR_ExistSubInstEntries,$E437=""),INDEX($AC:$AC,MATCH(EUconst_CessationRow&amp;$V437,$AA:$AA,0))&lt;=COLUMNS($Z436:AB436),SUMIFS(K:K,$P:$P,EUconst_SubAbsoluteReduction&amp;$V437)=0),
TRUE,
AND(CNTR_ExistSubInstEntries,$T437&gt;COLUMNS($Z436:AB436)) )</f>
        <v>1</v>
      </c>
      <c r="AC437" s="175" t="b">
        <f>IF(OR(AND(CNTR_ExistSubInstEntries,$E437=""),INDEX($AC:$AC,MATCH(EUconst_CessationRow&amp;$V437,$AA:$AA,0))&lt;=COLUMNS($Z436:AC436),SUMIFS(L:L,$P:$P,EUconst_SubAbsoluteReduction&amp;$V437)=0),
TRUE,
AND(CNTR_ExistSubInstEntries,$T437&gt;COLUMNS($Z436:AC436)) )</f>
        <v>1</v>
      </c>
      <c r="AD437" s="175" t="b">
        <f>IF(OR(AND(CNTR_ExistSubInstEntries,$E437=""),INDEX($AC:$AC,MATCH(EUconst_CessationRow&amp;$V437,$AA:$AA,0))&lt;=COLUMNS($Z436:AD436),SUMIFS(M:M,$P:$P,EUconst_SubAbsoluteReduction&amp;$V437)=0),
TRUE,
AND(CNTR_ExistSubInstEntries,$T437&gt;COLUMNS($Z436:AD436)) )</f>
        <v>1</v>
      </c>
      <c r="AE437" s="175" t="b">
        <f>IF(OR(AND(CNTR_ExistSubInstEntries,$E437=""),INDEX($AC:$AC,MATCH(EUconst_CessationRow&amp;$V437,$AA:$AA,0))&lt;=COLUMNS($Z436:AE436),SUMIFS(N:N,$P:$P,EUconst_SubAbsoluteReduction&amp;$V437)=0),
TRUE,
AND(CNTR_ExistSubInstEntries,$T437&gt;COLUMNS($Z436:AE436)) )</f>
        <v>1</v>
      </c>
    </row>
    <row r="438" spans="1:31" ht="12.75" customHeight="1" x14ac:dyDescent="0.2">
      <c r="A438" s="19"/>
      <c r="C438" s="193"/>
      <c r="D438" s="344">
        <v>7</v>
      </c>
      <c r="E438" s="1223"/>
      <c r="F438" s="1224"/>
      <c r="G438" s="1223"/>
      <c r="H438" s="1233"/>
      <c r="I438" s="426"/>
      <c r="J438" s="306"/>
      <c r="K438" s="306"/>
      <c r="L438" s="314"/>
      <c r="M438" s="306"/>
      <c r="N438" s="306"/>
      <c r="P438" s="288" t="str">
        <f>EUconst_SubMeasureImpact&amp;I396&amp;"_"&amp;D438</f>
        <v>SubMeasImp_Подинсталация на технологични емисии, CL, не-CBAM_7</v>
      </c>
      <c r="S438" s="419" t="str">
        <f ca="1">IFERROR(INDEX(E_MeasuresInvestMilestones!$S$22:$S$31,MATCH($E438,CNTR_ListExistMeasures,0)),"")</f>
        <v/>
      </c>
      <c r="T438" s="419" t="str">
        <f ca="1">IF(S438="","",MATCH(INDEX(E_MeasuresInvestMilestones!$E$22:$E$31,MATCH($S438,E_MeasuresInvestMilestones!$Q$22:$Q$31,0)),EUconst_Periods,0))</f>
        <v/>
      </c>
      <c r="V438" s="175" t="str">
        <f t="shared" si="352"/>
        <v>Подинсталация на технологични емисии, CL, не-CBAM</v>
      </c>
      <c r="X438" s="175" t="b">
        <f>AND(I396&lt;&gt;"",$E438="")</f>
        <v>1</v>
      </c>
      <c r="Z438" s="175" t="b">
        <f>IF(OR(AND(CNTR_ExistSubInstEntries,$E438=""),INDEX($AC:$AC,MATCH(EUconst_CessationRow&amp;$V438,$AA:$AA,0))&lt;=COLUMNS($Z437:Z437),SUMIFS(I:I,$P:$P,EUconst_SubAbsoluteReduction&amp;$V438)=0),
TRUE,
AND(CNTR_ExistSubInstEntries,$T438&gt;COLUMNS($Z437:Z437)) )</f>
        <v>1</v>
      </c>
      <c r="AA438" s="175" t="b">
        <f>IF(OR(AND(CNTR_ExistSubInstEntries,$E438=""),INDEX($AC:$AC,MATCH(EUconst_CessationRow&amp;$V438,$AA:$AA,0))&lt;=COLUMNS($Z437:AA437),SUMIFS(J:J,$P:$P,EUconst_SubAbsoluteReduction&amp;$V438)=0),
TRUE,
AND(CNTR_ExistSubInstEntries,$T438&gt;COLUMNS($Z437:AA437)) )</f>
        <v>1</v>
      </c>
      <c r="AB438" s="175" t="b">
        <f>IF(OR(AND(CNTR_ExistSubInstEntries,$E438=""),INDEX($AC:$AC,MATCH(EUconst_CessationRow&amp;$V438,$AA:$AA,0))&lt;=COLUMNS($Z437:AB437),SUMIFS(K:K,$P:$P,EUconst_SubAbsoluteReduction&amp;$V438)=0),
TRUE,
AND(CNTR_ExistSubInstEntries,$T438&gt;COLUMNS($Z437:AB437)) )</f>
        <v>1</v>
      </c>
      <c r="AC438" s="175" t="b">
        <f>IF(OR(AND(CNTR_ExistSubInstEntries,$E438=""),INDEX($AC:$AC,MATCH(EUconst_CessationRow&amp;$V438,$AA:$AA,0))&lt;=COLUMNS($Z437:AC437),SUMIFS(L:L,$P:$P,EUconst_SubAbsoluteReduction&amp;$V438)=0),
TRUE,
AND(CNTR_ExistSubInstEntries,$T438&gt;COLUMNS($Z437:AC437)) )</f>
        <v>1</v>
      </c>
      <c r="AD438" s="175" t="b">
        <f>IF(OR(AND(CNTR_ExistSubInstEntries,$E438=""),INDEX($AC:$AC,MATCH(EUconst_CessationRow&amp;$V438,$AA:$AA,0))&lt;=COLUMNS($Z437:AD437),SUMIFS(M:M,$P:$P,EUconst_SubAbsoluteReduction&amp;$V438)=0),
TRUE,
AND(CNTR_ExistSubInstEntries,$T438&gt;COLUMNS($Z437:AD437)) )</f>
        <v>1</v>
      </c>
      <c r="AE438" s="175" t="b">
        <f>IF(OR(AND(CNTR_ExistSubInstEntries,$E438=""),INDEX($AC:$AC,MATCH(EUconst_CessationRow&amp;$V438,$AA:$AA,0))&lt;=COLUMNS($Z437:AE437),SUMIFS(N:N,$P:$P,EUconst_SubAbsoluteReduction&amp;$V438)=0),
TRUE,
AND(CNTR_ExistSubInstEntries,$T438&gt;COLUMNS($Z437:AE437)) )</f>
        <v>1</v>
      </c>
    </row>
    <row r="439" spans="1:31" ht="12.75" customHeight="1" x14ac:dyDescent="0.2">
      <c r="A439" s="19"/>
      <c r="C439" s="161"/>
      <c r="D439" s="344">
        <v>8</v>
      </c>
      <c r="E439" s="1223"/>
      <c r="F439" s="1224"/>
      <c r="G439" s="1223"/>
      <c r="H439" s="1233"/>
      <c r="I439" s="426"/>
      <c r="J439" s="306"/>
      <c r="K439" s="306"/>
      <c r="L439" s="314"/>
      <c r="M439" s="306"/>
      <c r="N439" s="306"/>
      <c r="P439" s="288" t="str">
        <f>EUconst_SubMeasureImpact&amp;I396&amp;"_"&amp;D439</f>
        <v>SubMeasImp_Подинсталация на технологични емисии, CL, не-CBAM_8</v>
      </c>
      <c r="S439" s="419" t="str">
        <f ca="1">IFERROR(INDEX(E_MeasuresInvestMilestones!$S$22:$S$31,MATCH($E439,CNTR_ListExistMeasures,0)),"")</f>
        <v/>
      </c>
      <c r="T439" s="419" t="str">
        <f ca="1">IF(S439="","",MATCH(INDEX(E_MeasuresInvestMilestones!$E$22:$E$31,MATCH($S439,E_MeasuresInvestMilestones!$Q$22:$Q$31,0)),EUconst_Periods,0))</f>
        <v/>
      </c>
      <c r="V439" s="175" t="str">
        <f t="shared" si="352"/>
        <v>Подинсталация на технологични емисии, CL, не-CBAM</v>
      </c>
      <c r="X439" s="175" t="b">
        <f>AND(I396&lt;&gt;"",$E439="")</f>
        <v>1</v>
      </c>
      <c r="Z439" s="175" t="b">
        <f>IF(OR(AND(CNTR_ExistSubInstEntries,$E439=""),INDEX($AC:$AC,MATCH(EUconst_CessationRow&amp;$V439,$AA:$AA,0))&lt;=COLUMNS($Z438:Z438),SUMIFS(I:I,$P:$P,EUconst_SubAbsoluteReduction&amp;$V439)=0),
TRUE,
AND(CNTR_ExistSubInstEntries,$T439&gt;COLUMNS($Z438:Z438)) )</f>
        <v>1</v>
      </c>
      <c r="AA439" s="175" t="b">
        <f>IF(OR(AND(CNTR_ExistSubInstEntries,$E439=""),INDEX($AC:$AC,MATCH(EUconst_CessationRow&amp;$V439,$AA:$AA,0))&lt;=COLUMNS($Z438:AA438),SUMIFS(J:J,$P:$P,EUconst_SubAbsoluteReduction&amp;$V439)=0),
TRUE,
AND(CNTR_ExistSubInstEntries,$T439&gt;COLUMNS($Z438:AA438)) )</f>
        <v>1</v>
      </c>
      <c r="AB439" s="175" t="b">
        <f>IF(OR(AND(CNTR_ExistSubInstEntries,$E439=""),INDEX($AC:$AC,MATCH(EUconst_CessationRow&amp;$V439,$AA:$AA,0))&lt;=COLUMNS($Z438:AB438),SUMIFS(K:K,$P:$P,EUconst_SubAbsoluteReduction&amp;$V439)=0),
TRUE,
AND(CNTR_ExistSubInstEntries,$T439&gt;COLUMNS($Z438:AB438)) )</f>
        <v>1</v>
      </c>
      <c r="AC439" s="175" t="b">
        <f>IF(OR(AND(CNTR_ExistSubInstEntries,$E439=""),INDEX($AC:$AC,MATCH(EUconst_CessationRow&amp;$V439,$AA:$AA,0))&lt;=COLUMNS($Z438:AC438),SUMIFS(L:L,$P:$P,EUconst_SubAbsoluteReduction&amp;$V439)=0),
TRUE,
AND(CNTR_ExistSubInstEntries,$T439&gt;COLUMNS($Z438:AC438)) )</f>
        <v>1</v>
      </c>
      <c r="AD439" s="175" t="b">
        <f>IF(OR(AND(CNTR_ExistSubInstEntries,$E439=""),INDEX($AC:$AC,MATCH(EUconst_CessationRow&amp;$V439,$AA:$AA,0))&lt;=COLUMNS($Z438:AD438),SUMIFS(M:M,$P:$P,EUconst_SubAbsoluteReduction&amp;$V439)=0),
TRUE,
AND(CNTR_ExistSubInstEntries,$T439&gt;COLUMNS($Z438:AD438)) )</f>
        <v>1</v>
      </c>
      <c r="AE439" s="175" t="b">
        <f>IF(OR(AND(CNTR_ExistSubInstEntries,$E439=""),INDEX($AC:$AC,MATCH(EUconst_CessationRow&amp;$V439,$AA:$AA,0))&lt;=COLUMNS($Z438:AE438),SUMIFS(N:N,$P:$P,EUconst_SubAbsoluteReduction&amp;$V439)=0),
TRUE,
AND(CNTR_ExistSubInstEntries,$T439&gt;COLUMNS($Z438:AE438)) )</f>
        <v>1</v>
      </c>
    </row>
    <row r="440" spans="1:31" ht="12.75" customHeight="1" x14ac:dyDescent="0.2">
      <c r="A440" s="19"/>
      <c r="C440" s="161"/>
      <c r="D440" s="344">
        <v>9</v>
      </c>
      <c r="E440" s="1223"/>
      <c r="F440" s="1224"/>
      <c r="G440" s="1223"/>
      <c r="H440" s="1233"/>
      <c r="I440" s="426"/>
      <c r="J440" s="306"/>
      <c r="K440" s="306"/>
      <c r="L440" s="314"/>
      <c r="M440" s="306"/>
      <c r="N440" s="306"/>
      <c r="P440" s="288" t="str">
        <f>EUconst_SubMeasureImpact&amp;I396&amp;"_"&amp;D440</f>
        <v>SubMeasImp_Подинсталация на технологични емисии, CL, не-CBAM_9</v>
      </c>
      <c r="S440" s="419" t="str">
        <f ca="1">IFERROR(INDEX(E_MeasuresInvestMilestones!$S$22:$S$31,MATCH($E440,CNTR_ListExistMeasures,0)),"")</f>
        <v/>
      </c>
      <c r="T440" s="419" t="str">
        <f ca="1">IF(S440="","",MATCH(INDEX(E_MeasuresInvestMilestones!$E$22:$E$31,MATCH($S440,E_MeasuresInvestMilestones!$Q$22:$Q$31,0)),EUconst_Periods,0))</f>
        <v/>
      </c>
      <c r="V440" s="175" t="str">
        <f t="shared" si="352"/>
        <v>Подинсталация на технологични емисии, CL, не-CBAM</v>
      </c>
      <c r="X440" s="175" t="b">
        <f>AND(I396&lt;&gt;"",$E440="")</f>
        <v>1</v>
      </c>
      <c r="Z440" s="175" t="b">
        <f>IF(OR(AND(CNTR_ExistSubInstEntries,$E440=""),INDEX($AC:$AC,MATCH(EUconst_CessationRow&amp;$V440,$AA:$AA,0))&lt;=COLUMNS($Z439:Z439),SUMIFS(I:I,$P:$P,EUconst_SubAbsoluteReduction&amp;$V440)=0),
TRUE,
AND(CNTR_ExistSubInstEntries,$T440&gt;COLUMNS($Z439:Z439)) )</f>
        <v>1</v>
      </c>
      <c r="AA440" s="175" t="b">
        <f>IF(OR(AND(CNTR_ExistSubInstEntries,$E440=""),INDEX($AC:$AC,MATCH(EUconst_CessationRow&amp;$V440,$AA:$AA,0))&lt;=COLUMNS($Z439:AA439),SUMIFS(J:J,$P:$P,EUconst_SubAbsoluteReduction&amp;$V440)=0),
TRUE,
AND(CNTR_ExistSubInstEntries,$T440&gt;COLUMNS($Z439:AA439)) )</f>
        <v>1</v>
      </c>
      <c r="AB440" s="175" t="b">
        <f>IF(OR(AND(CNTR_ExistSubInstEntries,$E440=""),INDEX($AC:$AC,MATCH(EUconst_CessationRow&amp;$V440,$AA:$AA,0))&lt;=COLUMNS($Z439:AB439),SUMIFS(K:K,$P:$P,EUconst_SubAbsoluteReduction&amp;$V440)=0),
TRUE,
AND(CNTR_ExistSubInstEntries,$T440&gt;COLUMNS($Z439:AB439)) )</f>
        <v>1</v>
      </c>
      <c r="AC440" s="175" t="b">
        <f>IF(OR(AND(CNTR_ExistSubInstEntries,$E440=""),INDEX($AC:$AC,MATCH(EUconst_CessationRow&amp;$V440,$AA:$AA,0))&lt;=COLUMNS($Z439:AC439),SUMIFS(L:L,$P:$P,EUconst_SubAbsoluteReduction&amp;$V440)=0),
TRUE,
AND(CNTR_ExistSubInstEntries,$T440&gt;COLUMNS($Z439:AC439)) )</f>
        <v>1</v>
      </c>
      <c r="AD440" s="175" t="b">
        <f>IF(OR(AND(CNTR_ExistSubInstEntries,$E440=""),INDEX($AC:$AC,MATCH(EUconst_CessationRow&amp;$V440,$AA:$AA,0))&lt;=COLUMNS($Z439:AD439),SUMIFS(M:M,$P:$P,EUconst_SubAbsoluteReduction&amp;$V440)=0),
TRUE,
AND(CNTR_ExistSubInstEntries,$T440&gt;COLUMNS($Z439:AD439)) )</f>
        <v>1</v>
      </c>
      <c r="AE440" s="175" t="b">
        <f>IF(OR(AND(CNTR_ExistSubInstEntries,$E440=""),INDEX($AC:$AC,MATCH(EUconst_CessationRow&amp;$V440,$AA:$AA,0))&lt;=COLUMNS($Z439:AE439),SUMIFS(N:N,$P:$P,EUconst_SubAbsoluteReduction&amp;$V440)=0),
TRUE,
AND(CNTR_ExistSubInstEntries,$T440&gt;COLUMNS($Z439:AE439)) )</f>
        <v>1</v>
      </c>
    </row>
    <row r="441" spans="1:31" ht="12.75" customHeight="1" x14ac:dyDescent="0.2">
      <c r="A441" s="19"/>
      <c r="C441" s="161"/>
      <c r="D441" s="344">
        <v>10</v>
      </c>
      <c r="E441" s="1229"/>
      <c r="F441" s="1230"/>
      <c r="G441" s="1229"/>
      <c r="H441" s="1234"/>
      <c r="I441" s="427"/>
      <c r="J441" s="307"/>
      <c r="K441" s="307"/>
      <c r="L441" s="315"/>
      <c r="M441" s="307"/>
      <c r="N441" s="307"/>
      <c r="P441" s="288" t="str">
        <f>EUconst_SubMeasureImpact&amp;I396&amp;"_"&amp;D441</f>
        <v>SubMeasImp_Подинсталация на технологични емисии, CL, не-CBAM_10</v>
      </c>
      <c r="S441" s="419" t="str">
        <f ca="1">IFERROR(INDEX(E_MeasuresInvestMilestones!$S$22:$S$31,MATCH($E441,CNTR_ListExistMeasures,0)),"")</f>
        <v/>
      </c>
      <c r="T441" s="419" t="str">
        <f ca="1">IF(S441="","",MATCH(INDEX(E_MeasuresInvestMilestones!$E$22:$E$31,MATCH($S441,E_MeasuresInvestMilestones!$Q$22:$Q$31,0)),EUconst_Periods,0))</f>
        <v/>
      </c>
      <c r="V441" s="175" t="str">
        <f t="shared" si="352"/>
        <v>Подинсталация на технологични емисии, CL, не-CBAM</v>
      </c>
      <c r="X441" s="175" t="b">
        <f>AND(I396&lt;&gt;"",$E441="")</f>
        <v>1</v>
      </c>
      <c r="Z441" s="175" t="b">
        <f>IF(OR(AND(CNTR_ExistSubInstEntries,$E441=""),INDEX($AC:$AC,MATCH(EUconst_CessationRow&amp;$V441,$AA:$AA,0))&lt;=COLUMNS($Z440:Z440),SUMIFS(I:I,$P:$P,EUconst_SubAbsoluteReduction&amp;$V441)=0),
TRUE,
AND(CNTR_ExistSubInstEntries,$T441&gt;COLUMNS($Z440:Z440)) )</f>
        <v>1</v>
      </c>
      <c r="AA441" s="175" t="b">
        <f>IF(OR(AND(CNTR_ExistSubInstEntries,$E441=""),INDEX($AC:$AC,MATCH(EUconst_CessationRow&amp;$V441,$AA:$AA,0))&lt;=COLUMNS($Z440:AA440),SUMIFS(J:J,$P:$P,EUconst_SubAbsoluteReduction&amp;$V441)=0),
TRUE,
AND(CNTR_ExistSubInstEntries,$T441&gt;COLUMNS($Z440:AA440)) )</f>
        <v>1</v>
      </c>
      <c r="AB441" s="175" t="b">
        <f>IF(OR(AND(CNTR_ExistSubInstEntries,$E441=""),INDEX($AC:$AC,MATCH(EUconst_CessationRow&amp;$V441,$AA:$AA,0))&lt;=COLUMNS($Z440:AB440),SUMIFS(K:K,$P:$P,EUconst_SubAbsoluteReduction&amp;$V441)=0),
TRUE,
AND(CNTR_ExistSubInstEntries,$T441&gt;COLUMNS($Z440:AB440)) )</f>
        <v>1</v>
      </c>
      <c r="AC441" s="175" t="b">
        <f>IF(OR(AND(CNTR_ExistSubInstEntries,$E441=""),INDEX($AC:$AC,MATCH(EUconst_CessationRow&amp;$V441,$AA:$AA,0))&lt;=COLUMNS($Z440:AC440),SUMIFS(L:L,$P:$P,EUconst_SubAbsoluteReduction&amp;$V441)=0),
TRUE,
AND(CNTR_ExistSubInstEntries,$T441&gt;COLUMNS($Z440:AC440)) )</f>
        <v>1</v>
      </c>
      <c r="AD441" s="175" t="b">
        <f>IF(OR(AND(CNTR_ExistSubInstEntries,$E441=""),INDEX($AC:$AC,MATCH(EUconst_CessationRow&amp;$V441,$AA:$AA,0))&lt;=COLUMNS($Z440:AD440),SUMIFS(M:M,$P:$P,EUconst_SubAbsoluteReduction&amp;$V441)=0),
TRUE,
AND(CNTR_ExistSubInstEntries,$T441&gt;COLUMNS($Z440:AD440)) )</f>
        <v>1</v>
      </c>
      <c r="AE441" s="175" t="b">
        <f>IF(OR(AND(CNTR_ExistSubInstEntries,$E441=""),INDEX($AC:$AC,MATCH(EUconst_CessationRow&amp;$V441,$AA:$AA,0))&lt;=COLUMNS($Z440:AE440),SUMIFS(N:N,$P:$P,EUconst_SubAbsoluteReduction&amp;$V441)=0),
TRUE,
AND(CNTR_ExistSubInstEntries,$T441&gt;COLUMNS($Z440:AE440)) )</f>
        <v>1</v>
      </c>
    </row>
    <row r="442" spans="1:31" ht="12.75" customHeight="1" x14ac:dyDescent="0.2">
      <c r="A442" s="19"/>
      <c r="C442" s="161"/>
      <c r="D442" s="345" t="s">
        <v>119</v>
      </c>
      <c r="E442" s="1231" t="str">
        <f>Translations!$B$289</f>
        <v>Намаление в сравнение с изходното ниво (100% = стойности под i.)</v>
      </c>
      <c r="F442" s="1231"/>
      <c r="G442" s="1231"/>
      <c r="H442" s="1232"/>
      <c r="I442" s="428" t="str">
        <f>IF(AND(ISNUMBER(I427),COUNT(I432:I441)&gt;0),SUM(I432:I441)*I427,"")</f>
        <v/>
      </c>
      <c r="J442" s="380" t="str">
        <f t="shared" ref="J442" si="353">IF(AND(ISNUMBER(J427),COUNT(J432:J441)&gt;0),SUM(J432:J441)*J427,"")</f>
        <v/>
      </c>
      <c r="K442" s="380" t="str">
        <f>IF(AND(ISNUMBER(K427),COUNT(K432:K441)&gt;0),SUM(K432:K441)*K427,"")</f>
        <v/>
      </c>
      <c r="L442" s="380" t="str">
        <f t="shared" ref="L442:N442" si="354">IF(AND(ISNUMBER(L427),COUNT(L432:L441)&gt;0),SUM(L432:L441)*L427,"")</f>
        <v/>
      </c>
      <c r="M442" s="380" t="str">
        <f t="shared" si="354"/>
        <v/>
      </c>
      <c r="N442" s="380" t="str">
        <f t="shared" si="354"/>
        <v/>
      </c>
      <c r="P442" s="252"/>
      <c r="V442" s="369"/>
      <c r="X442" s="369"/>
    </row>
    <row r="443" spans="1:31" ht="12.75" customHeight="1" x14ac:dyDescent="0.2">
      <c r="A443" s="19"/>
      <c r="C443" s="161"/>
      <c r="D443" s="345" t="s">
        <v>120</v>
      </c>
      <c r="E443" s="1225" t="str">
        <f>Translations!$B$290</f>
        <v>Проверка на съответствието (= iii. / i.)</v>
      </c>
      <c r="F443" s="1225"/>
      <c r="G443" s="1225"/>
      <c r="H443" s="1226"/>
      <c r="I443" s="429" t="str">
        <f t="shared" ref="I443:N443" si="355">IF(COUNT(I432:I441)&gt;0,SUM(I432:I441),"")</f>
        <v/>
      </c>
      <c r="J443" s="381" t="str">
        <f t="shared" si="355"/>
        <v/>
      </c>
      <c r="K443" s="381" t="str">
        <f t="shared" si="355"/>
        <v/>
      </c>
      <c r="L443" s="381" t="str">
        <f t="shared" si="355"/>
        <v/>
      </c>
      <c r="M443" s="381" t="str">
        <f t="shared" si="355"/>
        <v/>
      </c>
      <c r="N443" s="381" t="str">
        <f t="shared" si="355"/>
        <v/>
      </c>
      <c r="P443" s="252"/>
      <c r="S443" s="316"/>
      <c r="T443" s="316"/>
      <c r="U443" s="316"/>
      <c r="V443" s="316"/>
    </row>
    <row r="444" spans="1:31" ht="12.75" customHeight="1" x14ac:dyDescent="0.2">
      <c r="A444" s="19"/>
      <c r="C444" s="161"/>
      <c r="D444" s="345" t="s">
        <v>121</v>
      </c>
      <c r="E444" s="1227" t="str">
        <f>Translations!$B$291</f>
        <v>Проверка на последователността (съобщение за грешка)</v>
      </c>
      <c r="F444" s="1228"/>
      <c r="G444" s="1228"/>
      <c r="H444" s="1228"/>
      <c r="I444" s="518" t="str">
        <f t="shared" ref="I444:N444" si="356">IF(OR($M396=EUConst_NotRelevant,$M396=""),"",IF(OR(OR(AND(I404&lt;&gt;0,I412=EUconst_Cessation),AND(I404="",OR(I412&lt;&gt;EUconst_Cessation),I412&lt;&gt;"")),OR(AND(I443="",I404&lt;&gt;"",I404&lt;&gt;$G404),AND(I443&lt;&gt;"",OR(I412=EUconst_Cessation,I404="",I404=$G404))),AND(I404&lt;&gt;"",I404&lt;&gt;$G404,IFERROR(ROUND(I443,2),1)&lt;&gt;1)),EUconst_Inconsistent,""))</f>
        <v/>
      </c>
      <c r="J444" s="519" t="str">
        <f t="shared" si="356"/>
        <v/>
      </c>
      <c r="K444" s="519" t="str">
        <f t="shared" si="356"/>
        <v/>
      </c>
      <c r="L444" s="519" t="str">
        <f t="shared" si="356"/>
        <v/>
      </c>
      <c r="M444" s="519" t="str">
        <f t="shared" si="356"/>
        <v/>
      </c>
      <c r="N444" s="519" t="str">
        <f t="shared" si="356"/>
        <v/>
      </c>
      <c r="P444" s="252"/>
    </row>
    <row r="445" spans="1:31" ht="5.0999999999999996" customHeight="1" x14ac:dyDescent="0.2">
      <c r="A445" s="19"/>
      <c r="B445" s="165"/>
      <c r="C445" s="161"/>
      <c r="D445" s="325"/>
      <c r="I445" s="136"/>
      <c r="J445" s="136"/>
      <c r="K445" s="136"/>
      <c r="L445" s="136"/>
      <c r="M445" s="136"/>
      <c r="N445" s="282"/>
      <c r="P445" s="252"/>
    </row>
    <row r="446" spans="1:31" ht="12.75" customHeight="1" x14ac:dyDescent="0.2">
      <c r="C446" s="161"/>
      <c r="D446" s="360" t="s">
        <v>116</v>
      </c>
      <c r="E446" s="1235" t="str">
        <f>Translations!$B$292</f>
        <v>Други коментари</v>
      </c>
      <c r="F446" s="1235"/>
      <c r="G446" s="1235"/>
      <c r="H446" s="1235"/>
      <c r="I446" s="1235"/>
      <c r="J446" s="1235"/>
      <c r="K446" s="1235"/>
      <c r="L446" s="1235"/>
      <c r="M446" s="1235"/>
      <c r="N446" s="1236"/>
      <c r="P446" s="134"/>
      <c r="Q446" s="134"/>
      <c r="R446" s="134"/>
      <c r="S446" s="268"/>
    </row>
    <row r="447" spans="1:31" ht="38.85" customHeight="1" x14ac:dyDescent="0.2">
      <c r="A447" s="19"/>
      <c r="B447" s="165"/>
      <c r="C447" s="161"/>
      <c r="D447" s="325"/>
      <c r="E447" s="1220"/>
      <c r="F447" s="1221"/>
      <c r="G447" s="1221"/>
      <c r="H447" s="1221"/>
      <c r="I447" s="1221"/>
      <c r="J447" s="1221"/>
      <c r="K447" s="1221"/>
      <c r="L447" s="1221"/>
      <c r="M447" s="1221"/>
      <c r="N447" s="1222"/>
      <c r="P447" s="252"/>
    </row>
    <row r="448" spans="1:31" ht="12.75" customHeight="1" x14ac:dyDescent="0.2">
      <c r="A448" s="19"/>
      <c r="B448" s="165"/>
      <c r="C448" s="650"/>
      <c r="D448" s="651"/>
      <c r="E448" s="652"/>
      <c r="F448" s="652"/>
      <c r="G448" s="652"/>
      <c r="H448" s="652"/>
      <c r="I448" s="652"/>
      <c r="J448" s="652"/>
      <c r="K448" s="652"/>
      <c r="L448" s="652"/>
      <c r="M448" s="652"/>
      <c r="N448" s="653"/>
    </row>
    <row r="449" spans="1:32" ht="12.75" customHeight="1" thickBot="1" x14ac:dyDescent="0.25">
      <c r="A449" s="19"/>
      <c r="B449" s="165"/>
      <c r="E449" s="432"/>
      <c r="F449" s="644"/>
      <c r="G449" s="644"/>
      <c r="H449" s="644"/>
      <c r="I449" s="644"/>
      <c r="J449" s="644"/>
      <c r="K449" s="644"/>
      <c r="L449" s="644"/>
      <c r="M449" s="644"/>
      <c r="N449" s="644"/>
    </row>
    <row r="450" spans="1:32" ht="12.75" customHeight="1" thickBot="1" x14ac:dyDescent="0.3">
      <c r="A450" s="19"/>
      <c r="B450" s="165"/>
      <c r="C450" s="433"/>
      <c r="D450" s="433"/>
      <c r="E450" s="433"/>
      <c r="F450" s="433"/>
      <c r="G450" s="433"/>
      <c r="H450" s="433"/>
      <c r="I450" s="433"/>
      <c r="J450" s="433"/>
      <c r="K450" s="433"/>
      <c r="L450" s="433"/>
      <c r="M450" s="433"/>
      <c r="N450" s="433"/>
      <c r="P450" s="276"/>
      <c r="Q450" s="134"/>
      <c r="R450" s="134"/>
      <c r="S450" s="268"/>
    </row>
    <row r="451" spans="1:32" s="370" customFormat="1" ht="18" customHeight="1" thickBot="1" x14ac:dyDescent="0.25">
      <c r="A451" s="399">
        <f>C451</f>
        <v>9</v>
      </c>
      <c r="B451" s="120"/>
      <c r="C451" s="421">
        <f>C396+1</f>
        <v>9</v>
      </c>
      <c r="D451" s="1260" t="str">
        <f>Translations!$B$297</f>
        <v>"Fall-back" подинсталация:</v>
      </c>
      <c r="E451" s="1261"/>
      <c r="F451" s="1261"/>
      <c r="G451" s="1261"/>
      <c r="H451" s="1262"/>
      <c r="I451" s="1293" t="str">
        <f>INDEX(EUconst_FallBackListNames,$C451)</f>
        <v>Подинсталация на технологични емисии, не-CL, не-CBAM</v>
      </c>
      <c r="J451" s="1294"/>
      <c r="K451" s="1294"/>
      <c r="L451" s="1295"/>
      <c r="M451" s="1291" t="str">
        <f>IF(ISBLANK(INDEX(CNTR_FallBackSubInstRelevant,C451)),"",IF(INDEX(CNTR_FallBackSubInstRelevant,C451),EUConst_Relevant,EUConst_NotRelevant))</f>
        <v/>
      </c>
      <c r="N451" s="1292"/>
      <c r="O451" s="120"/>
      <c r="P451" s="287" t="str">
        <f>I451</f>
        <v>Подинсталация на технологични емисии, не-CL, не-CBAM</v>
      </c>
      <c r="Q451" s="166"/>
      <c r="R451" s="166"/>
      <c r="S451" s="166"/>
      <c r="T451" s="166"/>
      <c r="U451" s="166"/>
      <c r="V451" s="166"/>
      <c r="W451" s="166"/>
      <c r="X451" s="287" t="str">
        <f>EUconst_StartRow&amp;I451</f>
        <v>Start_Подинсталация на технологични емисии, не-CL, не-CBAM</v>
      </c>
      <c r="Y451" s="409" t="str">
        <f>IF($I451="","",INDEX(C_InstallationDescription!$V:$V,MATCH($X451,C_InstallationDescription!$P:$P,0)))</f>
        <v/>
      </c>
      <c r="Z451" s="409" t="str">
        <f>IF(OR($M451=EUConst_NotRelevant,$M451=""),"",IF(Y451=INDEX(EUconst_SubinstallationStart,1),1,IF(Y451=INDEX(EUconst_SubinstallationStart,2),2,MATCH(Y451,EUconst_Periods,0))))</f>
        <v/>
      </c>
      <c r="AA451" s="287" t="str">
        <f>EUconst_CessationRow&amp;I451</f>
        <v>Cessation_Подинсталация на технологични емисии, не-CL, не-CBAM</v>
      </c>
      <c r="AB451" s="409" t="str">
        <f>IF($M451=EUConst_NotRelevant,"",INDEX(C_InstallationDescription!$W:$W,MATCH($AA451,C_InstallationDescription!$Q:$Q,0)))</f>
        <v/>
      </c>
      <c r="AC451" s="409" t="str">
        <f>IF(OR(I451="",AB451=""),"",IF(AB451=INDEX(EUconst_SubinstallationCessation,1),10,IF(AB451=INDEX(EUconst_SubinstallationCessation,2),1,MATCH(AB451,EUconst_Periods,0))))</f>
        <v/>
      </c>
      <c r="AD451" s="169"/>
      <c r="AE451" s="554" t="b">
        <f>AND(CNTR_ExistSubInstEntries,M451=EUConst_NotRelevant)</f>
        <v>0</v>
      </c>
      <c r="AF451" s="169"/>
    </row>
    <row r="452" spans="1:32" ht="12.75" customHeight="1" x14ac:dyDescent="0.2">
      <c r="C452" s="420"/>
      <c r="D452" s="644"/>
      <c r="E452" s="1216" t="str">
        <f>Translations!$B$263</f>
        <v>Името на подинсталацията на продуктовия еталон се показва автоматично въз основа на въведените данни в лист "C_InstallationDescription".</v>
      </c>
      <c r="F452" s="1217"/>
      <c r="G452" s="1217"/>
      <c r="H452" s="1217"/>
      <c r="I452" s="1217"/>
      <c r="J452" s="1217"/>
      <c r="K452" s="1217"/>
      <c r="L452" s="1217"/>
      <c r="M452" s="1217"/>
      <c r="N452" s="1218"/>
      <c r="P452" s="134"/>
      <c r="Q452" s="134"/>
      <c r="R452" s="134"/>
      <c r="S452" s="268"/>
    </row>
    <row r="453" spans="1:32" ht="5.0999999999999996" customHeight="1" x14ac:dyDescent="0.2">
      <c r="C453" s="161"/>
      <c r="N453" s="162"/>
      <c r="P453" s="276"/>
      <c r="Q453" s="134"/>
      <c r="R453" s="272"/>
      <c r="S453" s="268"/>
    </row>
    <row r="454" spans="1:32" ht="12.75" customHeight="1" x14ac:dyDescent="0.2">
      <c r="C454" s="161"/>
      <c r="D454" s="360" t="s">
        <v>114</v>
      </c>
      <c r="E454" s="18" t="str">
        <f>Translations!$B$264</f>
        <v>Специфични цели за емисиите</v>
      </c>
      <c r="F454" s="326"/>
      <c r="G454" s="326"/>
      <c r="H454" s="326"/>
      <c r="I454" s="326"/>
      <c r="J454" s="326"/>
      <c r="K454" s="326"/>
      <c r="L454" s="326"/>
      <c r="M454" s="326"/>
      <c r="N454" s="327"/>
      <c r="P454" s="275"/>
      <c r="Q454" s="275"/>
      <c r="R454" s="134"/>
      <c r="S454" s="268"/>
      <c r="Y454" s="559" t="str">
        <f>Translations!$B$265</f>
        <v>Периоди</v>
      </c>
      <c r="Z454" s="560">
        <v>1</v>
      </c>
      <c r="AA454" s="409">
        <v>2</v>
      </c>
      <c r="AB454" s="409">
        <v>3</v>
      </c>
      <c r="AC454" s="409">
        <v>4</v>
      </c>
      <c r="AD454" s="409">
        <v>5</v>
      </c>
      <c r="AE454" s="409">
        <v>6</v>
      </c>
    </row>
    <row r="455" spans="1:32" ht="25.5" customHeight="1" x14ac:dyDescent="0.2">
      <c r="C455" s="161"/>
      <c r="D455" s="18"/>
      <c r="E455"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455" s="1242"/>
      <c r="G455" s="1242"/>
      <c r="H455" s="1242"/>
      <c r="I455" s="1242"/>
      <c r="J455" s="1242"/>
      <c r="K455" s="1242"/>
      <c r="L455" s="1242"/>
      <c r="M455" s="1242"/>
      <c r="N455" s="1243"/>
      <c r="P455" s="275"/>
      <c r="Q455" s="275"/>
      <c r="R455" s="134"/>
      <c r="S455" s="268"/>
    </row>
    <row r="456" spans="1:32" ht="12.75" customHeight="1" x14ac:dyDescent="0.2">
      <c r="C456" s="161"/>
      <c r="D456" s="18"/>
      <c r="E456" s="1244" t="str">
        <f>Translations!$B$267</f>
        <v>Базовата линия се изчислява автоматично въз основа на въведените исторически емисии в лист D_HistoricalEmissions.</v>
      </c>
      <c r="F456" s="1244"/>
      <c r="G456" s="1244"/>
      <c r="H456" s="1244"/>
      <c r="I456" s="1244"/>
      <c r="J456" s="1244"/>
      <c r="K456" s="1244"/>
      <c r="L456" s="1244"/>
      <c r="M456" s="1244"/>
      <c r="N456" s="1245"/>
    </row>
    <row r="457" spans="1:32" ht="5.0999999999999996" customHeight="1" x14ac:dyDescent="0.2">
      <c r="C457" s="161"/>
      <c r="D457" s="1005"/>
      <c r="E457" s="1005"/>
      <c r="F457" s="1005"/>
      <c r="G457" s="1005"/>
      <c r="H457" s="1005"/>
      <c r="I457" s="1005"/>
      <c r="J457" s="1005"/>
      <c r="K457" s="1005"/>
      <c r="L457" s="1005"/>
      <c r="M457" s="1005"/>
      <c r="N457" s="1219"/>
    </row>
    <row r="458" spans="1:32" ht="12.75" customHeight="1" x14ac:dyDescent="0.2">
      <c r="A458" s="19"/>
      <c r="B458" s="165"/>
      <c r="C458" s="161"/>
      <c r="D458" s="325"/>
      <c r="F458" s="324"/>
      <c r="G458" s="304" t="str">
        <f>Translations!$B$169</f>
        <v>Базова линия</v>
      </c>
      <c r="H458" s="422" t="str">
        <f xml:space="preserve"> EUconst_Unit</f>
        <v>Единица</v>
      </c>
      <c r="I458" s="424">
        <f t="shared" ref="I458" si="357">INDEX(EUconst_EndOfPeriods,Z454)</f>
        <v>2025</v>
      </c>
      <c r="J458" s="302">
        <f t="shared" ref="J458" si="358">INDEX(EUconst_EndOfPeriods,AA454)</f>
        <v>2030</v>
      </c>
      <c r="K458" s="302">
        <f t="shared" ref="K458" si="359">INDEX(EUconst_EndOfPeriods,AB454)</f>
        <v>2035</v>
      </c>
      <c r="L458" s="302">
        <f t="shared" ref="L458" si="360">INDEX(EUconst_EndOfPeriods,AC454)</f>
        <v>2040</v>
      </c>
      <c r="M458" s="302">
        <f t="shared" ref="M458" si="361">INDEX(EUconst_EndOfPeriods,AD454)</f>
        <v>2045</v>
      </c>
      <c r="N458" s="302">
        <f t="shared" ref="N458" si="362">INDEX(EUconst_EndOfPeriods,AE454)</f>
        <v>2050</v>
      </c>
      <c r="W458" s="166" t="s">
        <v>736</v>
      </c>
      <c r="Z458" s="205">
        <f t="shared" ref="Z458" si="363">I458</f>
        <v>2025</v>
      </c>
      <c r="AA458" s="205">
        <f t="shared" ref="AA458" si="364">J458</f>
        <v>2030</v>
      </c>
      <c r="AB458" s="205">
        <f t="shared" ref="AB458" si="365">K458</f>
        <v>2035</v>
      </c>
      <c r="AC458" s="205">
        <f t="shared" ref="AC458" si="366">L458</f>
        <v>2040</v>
      </c>
      <c r="AD458" s="205">
        <f t="shared" ref="AD458" si="367">M458</f>
        <v>2045</v>
      </c>
      <c r="AE458" s="205">
        <f t="shared" ref="AE458" si="368">N458</f>
        <v>2050</v>
      </c>
    </row>
    <row r="459" spans="1:32" ht="12.75" customHeight="1" x14ac:dyDescent="0.2">
      <c r="A459" s="19"/>
      <c r="B459" s="165"/>
      <c r="C459" s="161"/>
      <c r="D459" s="1237" t="s">
        <v>117</v>
      </c>
      <c r="E459" s="1238" t="str">
        <f>Translations!$B$264</f>
        <v>Специфични цели за емисиите</v>
      </c>
      <c r="F459" s="1239"/>
      <c r="G459" s="1272" t="str">
        <f>IF($M451=EUConst_NotRelevant,"",INDEX(D_HistoricalEmissions!$T:$T,MATCH(EUconst_HistorialEmissions&amp;$I451,D_HistoricalEmissions!$P:$P,0)))</f>
        <v/>
      </c>
      <c r="H459" s="1270" t="str">
        <f>IFERROR(INDEX(D_HistoricalEmissions!$H:$H,MATCH(EUconst_HistorialEmissions&amp;$I451,D_HistoricalEmissions!$P:$P,0)),"")</f>
        <v>t CO2e / t</v>
      </c>
      <c r="I459" s="430"/>
      <c r="J459" s="364"/>
      <c r="K459" s="364"/>
      <c r="L459" s="364"/>
      <c r="M459" s="364"/>
      <c r="N459" s="364"/>
      <c r="P459" s="312" t="str">
        <f>EUConst_Target&amp;I451</f>
        <v>Target_Подинсталация на технологични емисии, не-CL, не-CBAM</v>
      </c>
      <c r="W459" s="175" t="str">
        <f>I451</f>
        <v>Подинсталация на технологични емисии, не-CL, не-CBAM</v>
      </c>
      <c r="Y459" s="166" t="s">
        <v>838</v>
      </c>
      <c r="Z459" s="205" t="b">
        <f>AND(CNTR_ExistSubInstEntries,OR($W459="",INDEX($Z:$Z,MATCH(EUconst_StartRow&amp;$W459,$X:$X,0))&gt;COLUMNS($Z458:Z458),INDEX($AC:$AC,MATCH(EUconst_CessationRow&amp;$W459,$AA:$AA,0))&lt;=COLUMNS($Z458:Z458)))</f>
        <v>0</v>
      </c>
      <c r="AA459" s="205" t="b">
        <f>AND(CNTR_ExistSubInstEntries,OR($W459="",INDEX($Z:$Z,MATCH(EUconst_StartRow&amp;$W459,$X:$X,0))&gt;COLUMNS($Z458:AA458),INDEX($AC:$AC,MATCH(EUconst_CessationRow&amp;$W459,$AA:$AA,0))&lt;=COLUMNS($Z458:AA458)))</f>
        <v>0</v>
      </c>
      <c r="AB459" s="205" t="b">
        <f>AND(CNTR_ExistSubInstEntries,OR($W459="",INDEX($Z:$Z,MATCH(EUconst_StartRow&amp;$W459,$X:$X,0))&gt;COLUMNS($Z458:AB458),INDEX($AC:$AC,MATCH(EUconst_CessationRow&amp;$W459,$AA:$AA,0))&lt;=COLUMNS($Z458:AB458)))</f>
        <v>0</v>
      </c>
      <c r="AC459" s="205" t="b">
        <f>AND(CNTR_ExistSubInstEntries,OR($W459="",INDEX($Z:$Z,MATCH(EUconst_StartRow&amp;$W459,$X:$X,0))&gt;COLUMNS($Z458:AC458),INDEX($AC:$AC,MATCH(EUconst_CessationRow&amp;$W459,$AA:$AA,0))&lt;=COLUMNS($Z458:AC458)))</f>
        <v>0</v>
      </c>
      <c r="AD459" s="205" t="b">
        <f>AND(CNTR_ExistSubInstEntries,OR($W459="",INDEX($Z:$Z,MATCH(EUconst_StartRow&amp;$W459,$X:$X,0))&gt;COLUMNS($Z458:AD458),INDEX($AC:$AC,MATCH(EUconst_CessationRow&amp;$W459,$AA:$AA,0))&lt;=COLUMNS($Z458:AD458)))</f>
        <v>0</v>
      </c>
      <c r="AE459" s="205" t="b">
        <f>AND(CNTR_ExistSubInstEntries,OR($W459="",INDEX($Z:$Z,MATCH(EUconst_StartRow&amp;$W459,$X:$X,0))&gt;COLUMNS($Z458:AE458),INDEX($AC:$AC,MATCH(EUconst_CessationRow&amp;$W459,$AA:$AA,0))&lt;=COLUMNS($Z458:AE458)))</f>
        <v>0</v>
      </c>
    </row>
    <row r="460" spans="1:32" ht="9.9499999999999993" customHeight="1" x14ac:dyDescent="0.2">
      <c r="A460" s="19"/>
      <c r="B460" s="165"/>
      <c r="C460" s="161"/>
      <c r="D460" s="1237"/>
      <c r="E460" s="1240"/>
      <c r="F460" s="1241"/>
      <c r="G460" s="1273"/>
      <c r="H460" s="1271"/>
      <c r="I460" s="555" t="str">
        <f>IF(OR($G459="",$G459=0),"",REPT("|",SUM(I459)/$G459*28))</f>
        <v/>
      </c>
      <c r="J460" s="556" t="str">
        <f t="shared" ref="J460:N460" si="369">IF(OR($G459="",$G459=0),"",REPT("|",SUM(J459)/$G459*28))</f>
        <v/>
      </c>
      <c r="K460" s="556" t="str">
        <f t="shared" si="369"/>
        <v/>
      </c>
      <c r="L460" s="556" t="str">
        <f t="shared" si="369"/>
        <v/>
      </c>
      <c r="M460" s="556" t="str">
        <f t="shared" si="369"/>
        <v/>
      </c>
      <c r="N460" s="556" t="str">
        <f t="shared" si="369"/>
        <v/>
      </c>
      <c r="P460" s="284"/>
      <c r="Q460" s="134"/>
      <c r="R460" s="134"/>
      <c r="S460" s="362"/>
      <c r="W460" s="175" t="str">
        <f>W459</f>
        <v>Подинсталация на технологични емисии, не-CL, не-CBAM</v>
      </c>
      <c r="Z460" s="457" t="b">
        <f>AND(CNTR_ExistSubInstEntries,OR($W460="",INDEX($Z:$Z,MATCH(EUconst_StartRow&amp;$W460,$X:$X,0))&gt;COLUMNS($Z459:Z459),INDEX($AC:$AC,MATCH(EUconst_CessationRow&amp;$W460,$AA:$AA,0))&lt;=COLUMNS($Z459:Z459)))</f>
        <v>0</v>
      </c>
      <c r="AA460" s="457" t="b">
        <f>AND(CNTR_ExistSubInstEntries,OR($W460="",INDEX($Z:$Z,MATCH(EUconst_StartRow&amp;$W460,$X:$X,0))&gt;COLUMNS($Z459:AA459),INDEX($AC:$AC,MATCH(EUconst_CessationRow&amp;$W460,$AA:$AA,0))&lt;=COLUMNS($Z459:AA459)))</f>
        <v>0</v>
      </c>
      <c r="AB460" s="457" t="b">
        <f>AND(CNTR_ExistSubInstEntries,OR($W460="",INDEX($Z:$Z,MATCH(EUconst_StartRow&amp;$W460,$X:$X,0))&gt;COLUMNS($Z459:AB459),INDEX($AC:$AC,MATCH(EUconst_CessationRow&amp;$W460,$AA:$AA,0))&lt;=COLUMNS($Z459:AB459)))</f>
        <v>0</v>
      </c>
      <c r="AC460" s="457" t="b">
        <f>AND(CNTR_ExistSubInstEntries,OR($W460="",INDEX($Z:$Z,MATCH(EUconst_StartRow&amp;$W460,$X:$X,0))&gt;COLUMNS($Z459:AC459),INDEX($AC:$AC,MATCH(EUconst_CessationRow&amp;$W460,$AA:$AA,0))&lt;=COLUMNS($Z459:AC459)))</f>
        <v>0</v>
      </c>
      <c r="AD460" s="457" t="b">
        <f>AND(CNTR_ExistSubInstEntries,OR($W460="",INDEX($Z:$Z,MATCH(EUconst_StartRow&amp;$W460,$X:$X,0))&gt;COLUMNS($Z459:AD459),INDEX($AC:$AC,MATCH(EUconst_CessationRow&amp;$W460,$AA:$AA,0))&lt;=COLUMNS($Z459:AD459)))</f>
        <v>0</v>
      </c>
      <c r="AE460" s="457" t="b">
        <f>AND(CNTR_ExistSubInstEntries,OR($W460="",INDEX($Z:$Z,MATCH(EUconst_StartRow&amp;$W460,$X:$X,0))&gt;COLUMNS($Z459:AE459),INDEX($AC:$AC,MATCH(EUconst_CessationRow&amp;$W460,$AA:$AA,0))&lt;=COLUMNS($Z459:AE459)))</f>
        <v>0</v>
      </c>
    </row>
    <row r="461" spans="1:32" ht="12.75" customHeight="1" x14ac:dyDescent="0.2">
      <c r="A461" s="19"/>
      <c r="B461" s="165"/>
      <c r="C461" s="161"/>
      <c r="D461" s="345" t="s">
        <v>118</v>
      </c>
      <c r="E461" s="1266" t="str">
        <f>Translations!$B$268</f>
        <v>Цели за абсолютни емисии</v>
      </c>
      <c r="F461" s="1267"/>
      <c r="G461" s="473" t="str">
        <f>IF($M451=EUConst_NotRelevant,"",INDEX(D_HistoricalEmissions!$T:$T,MATCH(EUconst_HistorialAbsEmissions&amp;$I451,D_HistoricalEmissions!$P:$P,0)))</f>
        <v/>
      </c>
      <c r="H461" s="423" t="str">
        <f>EUconst_tCO2e</f>
        <v>t CO2e</v>
      </c>
      <c r="I461" s="431"/>
      <c r="J461" s="305"/>
      <c r="K461" s="305"/>
      <c r="L461" s="305"/>
      <c r="M461" s="305"/>
      <c r="N461" s="305"/>
      <c r="P461" s="284"/>
      <c r="Q461" s="134"/>
      <c r="R461" s="134"/>
      <c r="S461" s="268"/>
      <c r="W461" s="175" t="str">
        <f t="shared" ref="W461" si="370">W460</f>
        <v>Подинсталация на технологични емисии, не-CL, не-CBAM</v>
      </c>
      <c r="Z461" s="205" t="b">
        <f>AND(CNTR_ExistSubInstEntries,OR($W461="",INDEX($Z:$Z,MATCH(EUconst_StartRow&amp;$W461,$X:$X,0))&gt;COLUMNS($Z460:Z460),INDEX($AC:$AC,MATCH(EUconst_CessationRow&amp;$W461,$AA:$AA,0))&lt;=COLUMNS($Z460:Z460)))</f>
        <v>0</v>
      </c>
      <c r="AA461" s="205" t="b">
        <f>AND(CNTR_ExistSubInstEntries,OR($W461="",INDEX($Z:$Z,MATCH(EUconst_StartRow&amp;$W461,$X:$X,0))&gt;COLUMNS($Z460:AA460),INDEX($AC:$AC,MATCH(EUconst_CessationRow&amp;$W461,$AA:$AA,0))&lt;=COLUMNS($Z460:AA460)))</f>
        <v>0</v>
      </c>
      <c r="AB461" s="205" t="b">
        <f>AND(CNTR_ExistSubInstEntries,OR($W461="",INDEX($Z:$Z,MATCH(EUconst_StartRow&amp;$W461,$X:$X,0))&gt;COLUMNS($Z460:AB460),INDEX($AC:$AC,MATCH(EUconst_CessationRow&amp;$W461,$AA:$AA,0))&lt;=COLUMNS($Z460:AB460)))</f>
        <v>0</v>
      </c>
      <c r="AC461" s="205" t="b">
        <f>AND(CNTR_ExistSubInstEntries,OR($W461="",INDEX($Z:$Z,MATCH(EUconst_StartRow&amp;$W461,$X:$X,0))&gt;COLUMNS($Z460:AC460),INDEX($AC:$AC,MATCH(EUconst_CessationRow&amp;$W461,$AA:$AA,0))&lt;=COLUMNS($Z460:AC460)))</f>
        <v>0</v>
      </c>
      <c r="AD461" s="205" t="b">
        <f>AND(CNTR_ExistSubInstEntries,OR($W461="",INDEX($Z:$Z,MATCH(EUconst_StartRow&amp;$W461,$X:$X,0))&gt;COLUMNS($Z460:AD460),INDEX($AC:$AC,MATCH(EUconst_CessationRow&amp;$W461,$AA:$AA,0))&lt;=COLUMNS($Z460:AD460)))</f>
        <v>0</v>
      </c>
      <c r="AE461" s="205" t="b">
        <f>AND(CNTR_ExistSubInstEntries,OR($W461="",INDEX($Z:$Z,MATCH(EUconst_StartRow&amp;$W461,$X:$X,0))&gt;COLUMNS($Z460:AE460),INDEX($AC:$AC,MATCH(EUconst_CessationRow&amp;$W461,$AA:$AA,0))&lt;=COLUMNS($Z460:AE460)))</f>
        <v>0</v>
      </c>
    </row>
    <row r="462" spans="1:32" ht="5.0999999999999996" customHeight="1" x14ac:dyDescent="0.2">
      <c r="C462" s="161"/>
      <c r="D462" s="1005"/>
      <c r="E462" s="1005"/>
      <c r="F462" s="1005"/>
      <c r="G462" s="1005"/>
      <c r="H462" s="1005"/>
      <c r="I462" s="1005"/>
      <c r="J462" s="1005"/>
      <c r="K462" s="1005"/>
      <c r="L462" s="1005"/>
      <c r="M462" s="1005"/>
      <c r="N462" s="1219"/>
    </row>
    <row r="463" spans="1:32" ht="12.75" customHeight="1" x14ac:dyDescent="0.2">
      <c r="C463" s="161"/>
      <c r="D463" s="360" t="s">
        <v>687</v>
      </c>
      <c r="E463" s="18" t="str">
        <f>Translations!$B$269</f>
        <v>Относителни цели за емисиите</v>
      </c>
      <c r="H463" s="121"/>
      <c r="L463" s="557"/>
      <c r="N463" s="162"/>
      <c r="P463" s="276"/>
      <c r="Q463" s="134"/>
      <c r="R463" s="272"/>
      <c r="S463" s="268"/>
    </row>
    <row r="464" spans="1:32" ht="25.5" customHeight="1" x14ac:dyDescent="0.2">
      <c r="C464" s="161"/>
      <c r="D464" s="736"/>
      <c r="E464"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464" s="1242"/>
      <c r="G464" s="1242"/>
      <c r="H464" s="1242"/>
      <c r="I464" s="1242"/>
      <c r="J464" s="1242"/>
      <c r="K464" s="1242"/>
      <c r="L464" s="1242"/>
      <c r="M464" s="1242"/>
      <c r="N464" s="1243"/>
    </row>
    <row r="465" spans="1:19" ht="25.5" customHeight="1" x14ac:dyDescent="0.2">
      <c r="C465" s="161"/>
      <c r="D465" s="736"/>
      <c r="E465" s="736"/>
      <c r="F465" s="736"/>
      <c r="G465" s="736"/>
      <c r="H465" s="746" t="str">
        <f>Translations!$B$271</f>
        <v>Референтна стойност</v>
      </c>
      <c r="I465" s="1246">
        <f t="shared" ref="I465" si="371">INDEX(EUconst_EndOfPeriods,Z454)</f>
        <v>2025</v>
      </c>
      <c r="J465" s="1268">
        <f t="shared" ref="J465" si="372">INDEX(EUconst_EndOfPeriods,AA454)</f>
        <v>2030</v>
      </c>
      <c r="K465" s="1268">
        <f t="shared" ref="K465" si="373">INDEX(EUconst_EndOfPeriods,AB454)</f>
        <v>2035</v>
      </c>
      <c r="L465" s="1268">
        <f t="shared" ref="L465" si="374">INDEX(EUconst_EndOfPeriods,AC454)</f>
        <v>2040</v>
      </c>
      <c r="M465" s="1268">
        <f t="shared" ref="M465" si="375">INDEX(EUconst_EndOfPeriods,AD454)</f>
        <v>2045</v>
      </c>
      <c r="N465" s="1268">
        <f t="shared" ref="N465" si="376">INDEX(EUconst_EndOfPeriods,AE454)</f>
        <v>2050</v>
      </c>
    </row>
    <row r="466" spans="1:19" ht="12.75" customHeight="1" x14ac:dyDescent="0.2">
      <c r="C466" s="161"/>
      <c r="D466" s="736"/>
      <c r="E466" s="736"/>
      <c r="F466" s="736"/>
      <c r="G466" s="736"/>
      <c r="H466" s="456" t="str">
        <f>H459</f>
        <v>t CO2e / t</v>
      </c>
      <c r="I466" s="1247"/>
      <c r="J466" s="1269"/>
      <c r="K466" s="1269"/>
      <c r="L466" s="1269"/>
      <c r="M466" s="1269"/>
      <c r="N466" s="1269"/>
    </row>
    <row r="467" spans="1:19" ht="12.75" customHeight="1" x14ac:dyDescent="0.2">
      <c r="A467" s="19"/>
      <c r="B467" s="165"/>
      <c r="C467" s="161"/>
      <c r="D467" s="345" t="s">
        <v>117</v>
      </c>
      <c r="E467" s="1275" t="str">
        <f>Translations!$B$272</f>
        <v>Относително към изходната стойност</v>
      </c>
      <c r="F467" s="1275"/>
      <c r="G467" s="1276"/>
      <c r="H467" s="474" t="str">
        <f>G459</f>
        <v/>
      </c>
      <c r="I467" s="475" t="str">
        <f t="shared" ref="I467:N467" si="377">IF($M451=EUConst_NotRelevant,"",IF($H467="",Euconst_NA,IF(IFERROR($AC451&lt;=Z454,FALSE),EUconst_Cessation,IF(ISBLANK(I459),"",IF($H467=0,Euconst_NA,(I459/$H467))))))</f>
        <v>N.A.</v>
      </c>
      <c r="J467" s="441" t="str">
        <f t="shared" si="377"/>
        <v>N.A.</v>
      </c>
      <c r="K467" s="441" t="str">
        <f t="shared" si="377"/>
        <v>N.A.</v>
      </c>
      <c r="L467" s="441" t="str">
        <f t="shared" si="377"/>
        <v>N.A.</v>
      </c>
      <c r="M467" s="441" t="str">
        <f t="shared" si="377"/>
        <v>N.A.</v>
      </c>
      <c r="N467" s="441" t="str">
        <f t="shared" si="377"/>
        <v>N.A.</v>
      </c>
      <c r="P467" s="312" t="str">
        <f>EUconst_SubRelToBaseline&amp;I451</f>
        <v>RelBL_Подинсталация на технологични емисии, не-CL, не-CBAM</v>
      </c>
      <c r="Q467" s="134"/>
      <c r="R467" s="134"/>
      <c r="S467" s="268"/>
    </row>
    <row r="468" spans="1:19" ht="12.75" customHeight="1" x14ac:dyDescent="0.2">
      <c r="A468" s="19"/>
      <c r="B468" s="165"/>
      <c r="C468" s="161"/>
      <c r="D468" s="345" t="s">
        <v>118</v>
      </c>
      <c r="E468" s="1277" t="str">
        <f>Translations!$B$273</f>
        <v>Относително към съответната стойност на БМ</v>
      </c>
      <c r="F468" s="1277"/>
      <c r="G468" s="1278"/>
      <c r="H468" s="476">
        <f>IF($M451=EUConst_NotRelevant,"",INDEX(EUconst_FallBackListValues,MATCH(I451,EUconst_FallBackListNames,0)))</f>
        <v>0.97</v>
      </c>
      <c r="I468" s="429" t="str">
        <f>IF(OR($M451=EUConst_NotRelevant,INDEX(C_InstallationDescription!$U:$U,MATCH(EUconst_StartRow&amp;$I451,C_InstallationDescription!$P:$P,0))=FALSE),"",IF($H468="",Euconst_NA,IF(IFERROR($AC451&lt;=Z454,FALSE),EUconst_Cessation,IF(ISBLANK(I459),"",(I459/$H468)))))</f>
        <v/>
      </c>
      <c r="J468" s="381" t="str">
        <f>IF(OR($M451=EUConst_NotRelevant,INDEX(C_InstallationDescription!$U:$U,MATCH(EUconst_StartRow&amp;$I451,C_InstallationDescription!$P:$P,0))=FALSE),"",IF($H468="",Euconst_NA,IF(IFERROR($AC451&lt;=AA454,FALSE),EUconst_Cessation,IF(ISBLANK(J459),"",(J459/$H468)))))</f>
        <v/>
      </c>
      <c r="K468" s="381" t="str">
        <f>IF(OR($M451=EUConst_NotRelevant,INDEX(C_InstallationDescription!$U:$U,MATCH(EUconst_StartRow&amp;$I451,C_InstallationDescription!$P:$P,0))=FALSE),"",IF($H468="",Euconst_NA,IF(IFERROR($AC451&lt;=AB454,FALSE),EUconst_Cessation,IF(ISBLANK(K459),"",(K459/$H468)))))</f>
        <v/>
      </c>
      <c r="L468" s="381" t="str">
        <f>IF(OR($M451=EUConst_NotRelevant,INDEX(C_InstallationDescription!$U:$U,MATCH(EUconst_StartRow&amp;$I451,C_InstallationDescription!$P:$P,0))=FALSE),"",IF($H468="",Euconst_NA,IF(IFERROR($AC451&lt;=AC454,FALSE),EUconst_Cessation,IF(ISBLANK(L459),"",(L459/$H468)))))</f>
        <v/>
      </c>
      <c r="M468" s="381" t="str">
        <f>IF(OR($M451=EUConst_NotRelevant,INDEX(C_InstallationDescription!$U:$U,MATCH(EUconst_StartRow&amp;$I451,C_InstallationDescription!$P:$P,0))=FALSE),"",IF($H468="",Euconst_NA,IF(IFERROR($AC451&lt;=AD454,FALSE),EUconst_Cessation,IF(ISBLANK(M459),"",(M459/$H468)))))</f>
        <v/>
      </c>
      <c r="N468" s="381" t="str">
        <f>IF(OR($M451=EUConst_NotRelevant,INDEX(C_InstallationDescription!$U:$U,MATCH(EUconst_StartRow&amp;$I451,C_InstallationDescription!$P:$P,0))=FALSE),"",IF($H468="",Euconst_NA,IF(IFERROR($AC451&lt;=AE454,FALSE),EUconst_Cessation,IF(ISBLANK(N459),"",(N459/$H468)))))</f>
        <v/>
      </c>
      <c r="P468" s="312" t="str">
        <f>EUconst_SubRelToBM&amp;I451</f>
        <v>RelBM_Подинсталация на технологични емисии, не-CL, не-CBAM</v>
      </c>
      <c r="Q468" s="134"/>
      <c r="R468" s="134"/>
      <c r="S468" s="268"/>
    </row>
    <row r="469" spans="1:19" ht="5.0999999999999996" customHeight="1" x14ac:dyDescent="0.2">
      <c r="A469" s="19"/>
      <c r="B469" s="165"/>
      <c r="C469" s="161"/>
      <c r="D469" s="20"/>
      <c r="E469" s="267"/>
      <c r="F469" s="267"/>
      <c r="G469" s="267"/>
      <c r="H469" s="303"/>
      <c r="I469" s="477"/>
      <c r="J469" s="477"/>
      <c r="K469" s="478"/>
      <c r="L469" s="477"/>
      <c r="M469" s="477"/>
      <c r="N469" s="479"/>
      <c r="P469" s="276"/>
      <c r="Q469" s="134"/>
      <c r="R469" s="134"/>
      <c r="S469" s="268"/>
    </row>
    <row r="470" spans="1:19" ht="12.75" customHeight="1" x14ac:dyDescent="0.2">
      <c r="C470" s="161"/>
      <c r="D470" s="360" t="s">
        <v>688</v>
      </c>
      <c r="E470" s="18" t="str">
        <f>Translations!$B$274</f>
        <v>Разпределение на намалението на специфичните емисии по мерки и инвестиции</v>
      </c>
      <c r="F470" s="285"/>
      <c r="G470" s="283"/>
      <c r="H470" s="472"/>
      <c r="N470" s="162"/>
      <c r="P470" s="134"/>
      <c r="Q470" s="134"/>
      <c r="R470" s="134"/>
      <c r="S470" s="268"/>
    </row>
    <row r="471" spans="1:19" ht="12.75" customHeight="1" x14ac:dyDescent="0.2">
      <c r="C471" s="161"/>
      <c r="D471" s="360"/>
      <c r="E471" s="1242" t="str">
        <f>Translations!$B$275</f>
        <v>Моля, изберете от падащия списък всяка мярка, която оказва въздействие върху целите, посочени по-горе за тази подинсталация.</v>
      </c>
      <c r="F471" s="1242"/>
      <c r="G471" s="1242"/>
      <c r="H471" s="1242"/>
      <c r="I471" s="1242"/>
      <c r="J471" s="1242"/>
      <c r="K471" s="1242"/>
      <c r="L471" s="1242"/>
      <c r="M471" s="1242"/>
      <c r="N471" s="1243"/>
      <c r="P471" s="134"/>
      <c r="Q471" s="134"/>
      <c r="R471" s="134"/>
      <c r="S471" s="268"/>
    </row>
    <row r="472" spans="1:19" ht="25.5" customHeight="1" x14ac:dyDescent="0.2">
      <c r="C472" s="161"/>
      <c r="D472" s="20"/>
      <c r="E472"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472" s="1242"/>
      <c r="G472" s="1242"/>
      <c r="H472" s="1242"/>
      <c r="I472" s="1242"/>
      <c r="J472" s="1242"/>
      <c r="K472" s="1242"/>
      <c r="L472" s="1242"/>
      <c r="M472" s="1242"/>
      <c r="N472" s="1243"/>
      <c r="P472" s="351"/>
      <c r="Q472" s="134"/>
      <c r="R472" s="134"/>
      <c r="S472" s="268"/>
    </row>
    <row r="473" spans="1:19" ht="25.5" customHeight="1" x14ac:dyDescent="0.2">
      <c r="C473" s="161"/>
      <c r="D473" s="20"/>
      <c r="E473"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473" s="1242"/>
      <c r="G473" s="1242"/>
      <c r="H473" s="1242"/>
      <c r="I473" s="1242"/>
      <c r="J473" s="1242"/>
      <c r="K473" s="1242"/>
      <c r="L473" s="1242"/>
      <c r="M473" s="1242"/>
      <c r="N473" s="1243"/>
      <c r="P473" s="351"/>
      <c r="Q473" s="134"/>
      <c r="R473" s="134"/>
      <c r="S473" s="268"/>
    </row>
    <row r="474" spans="1:19" ht="25.5" customHeight="1" x14ac:dyDescent="0.2">
      <c r="C474" s="161"/>
      <c r="D474" s="20"/>
      <c r="E474"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474" s="1242"/>
      <c r="G474" s="1242"/>
      <c r="H474" s="1242"/>
      <c r="I474" s="1242"/>
      <c r="J474" s="1242"/>
      <c r="K474" s="1242"/>
      <c r="L474" s="1242"/>
      <c r="M474" s="1242"/>
      <c r="N474" s="1243"/>
      <c r="P474" s="134"/>
      <c r="Q474" s="134"/>
      <c r="R474" s="134"/>
      <c r="S474" s="268"/>
    </row>
    <row r="475" spans="1:19" ht="12.75" customHeight="1" x14ac:dyDescent="0.2">
      <c r="C475" s="161"/>
      <c r="D475" s="20"/>
      <c r="E475" s="1242" t="str">
        <f>Translations!$B$279</f>
        <v>Проверката за съгласуваност под v. ще доведе до съобщение за грешка в следните случаи:</v>
      </c>
      <c r="F475" s="1242"/>
      <c r="G475" s="1242"/>
      <c r="H475" s="1242"/>
      <c r="I475" s="1242"/>
      <c r="J475" s="1242"/>
      <c r="K475" s="1242"/>
      <c r="L475" s="1242"/>
      <c r="M475" s="1242"/>
      <c r="N475" s="1243"/>
      <c r="P475" s="134"/>
      <c r="Q475" s="134"/>
      <c r="R475" s="134"/>
      <c r="S475" s="268"/>
    </row>
    <row r="476" spans="1:19" ht="12.75" customHeight="1" x14ac:dyDescent="0.2">
      <c r="C476" s="161"/>
      <c r="D476" s="20"/>
      <c r="E476" s="514" t="s">
        <v>747</v>
      </c>
      <c r="F476" s="1242" t="str">
        <f>Translations!$B$280</f>
        <v>не се определят цели преди прекратяване или се определят цели след прекратяване;</v>
      </c>
      <c r="G476" s="1242"/>
      <c r="H476" s="1242"/>
      <c r="I476" s="1242"/>
      <c r="J476" s="1242"/>
      <c r="K476" s="1242"/>
      <c r="L476" s="1242"/>
      <c r="M476" s="1242"/>
      <c r="N476" s="1243"/>
      <c r="O476" s="739"/>
      <c r="P476" s="134"/>
      <c r="Q476" s="134"/>
      <c r="R476" s="134"/>
      <c r="S476" s="268"/>
    </row>
    <row r="477" spans="1:19" ht="12.75" customHeight="1" x14ac:dyDescent="0.2">
      <c r="C477" s="161"/>
      <c r="D477" s="20"/>
      <c r="E477" s="514" t="s">
        <v>747</v>
      </c>
      <c r="F477"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477" s="1242"/>
      <c r="H477" s="1242"/>
      <c r="I477" s="1242"/>
      <c r="J477" s="1242"/>
      <c r="K477" s="1242"/>
      <c r="L477" s="1242"/>
      <c r="M477" s="1242"/>
      <c r="N477" s="1243"/>
      <c r="O477" s="739"/>
      <c r="P477" s="134"/>
      <c r="Q477" s="134"/>
      <c r="R477" s="134"/>
      <c r="S477" s="268"/>
    </row>
    <row r="478" spans="1:19" ht="12.75" customHeight="1" x14ac:dyDescent="0.2">
      <c r="C478" s="161"/>
      <c r="D478" s="20"/>
      <c r="E478" s="514" t="s">
        <v>747</v>
      </c>
      <c r="F478" s="1242" t="str">
        <f>Translations!$B$282</f>
        <v>въздействията не достигат 100%.</v>
      </c>
      <c r="G478" s="1242"/>
      <c r="H478" s="1242"/>
      <c r="I478" s="1242"/>
      <c r="J478" s="1242"/>
      <c r="K478" s="1242"/>
      <c r="L478" s="1242"/>
      <c r="M478" s="1242"/>
      <c r="N478" s="1243"/>
      <c r="O478" s="739"/>
      <c r="P478" s="134"/>
      <c r="Q478" s="134"/>
      <c r="R478" s="134"/>
      <c r="S478" s="268"/>
    </row>
    <row r="479" spans="1:19" ht="5.0999999999999996" customHeight="1" x14ac:dyDescent="0.2">
      <c r="C479" s="161"/>
      <c r="D479" s="1005"/>
      <c r="E479" s="1005"/>
      <c r="F479" s="1005"/>
      <c r="G479" s="1005"/>
      <c r="H479" s="1005"/>
      <c r="I479" s="1005"/>
      <c r="J479" s="1005"/>
      <c r="K479" s="1005"/>
      <c r="L479" s="1005"/>
      <c r="M479" s="1005"/>
      <c r="N479" s="1219"/>
    </row>
    <row r="480" spans="1:19" ht="25.5" customHeight="1" x14ac:dyDescent="0.2">
      <c r="C480" s="161"/>
      <c r="D480" s="736"/>
      <c r="E480" s="736"/>
      <c r="F480" s="736"/>
      <c r="G480" s="736"/>
      <c r="H480" s="746" t="str">
        <f>Translations!$B$271</f>
        <v>Референтна стойност</v>
      </c>
      <c r="I480" s="749">
        <f t="shared" ref="I480" si="378">INDEX(EUconst_EndOfPeriods,Z454)</f>
        <v>2025</v>
      </c>
      <c r="J480" s="750">
        <f t="shared" ref="J480" si="379">INDEX(EUconst_EndOfPeriods,AA454)</f>
        <v>2030</v>
      </c>
      <c r="K480" s="750">
        <f t="shared" ref="K480" si="380">INDEX(EUconst_EndOfPeriods,AB454)</f>
        <v>2035</v>
      </c>
      <c r="L480" s="750">
        <f t="shared" ref="L480" si="381">INDEX(EUconst_EndOfPeriods,AC454)</f>
        <v>2040</v>
      </c>
      <c r="M480" s="750">
        <f t="shared" ref="M480" si="382">INDEX(EUconst_EndOfPeriods,AD454)</f>
        <v>2045</v>
      </c>
      <c r="N480" s="750">
        <f t="shared" ref="N480" si="383">INDEX(EUconst_EndOfPeriods,AE454)</f>
        <v>2050</v>
      </c>
    </row>
    <row r="481" spans="1:31" ht="12.75" customHeight="1" x14ac:dyDescent="0.2">
      <c r="C481" s="161"/>
      <c r="G481" s="736"/>
      <c r="H481" s="540" t="str">
        <f>H466</f>
        <v>t CO2e / t</v>
      </c>
      <c r="I481" s="541" t="str">
        <f>H481</f>
        <v>t CO2e / t</v>
      </c>
      <c r="J481" s="539" t="str">
        <f t="shared" ref="J481" si="384">I481</f>
        <v>t CO2e / t</v>
      </c>
      <c r="K481" s="539" t="str">
        <f t="shared" ref="K481" si="385">J481</f>
        <v>t CO2e / t</v>
      </c>
      <c r="L481" s="539" t="str">
        <f t="shared" ref="L481" si="386">K481</f>
        <v>t CO2e / t</v>
      </c>
      <c r="M481" s="539" t="str">
        <f t="shared" ref="M481" si="387">L481</f>
        <v>t CO2e / t</v>
      </c>
      <c r="N481" s="539" t="str">
        <f t="shared" ref="N481" si="388">M481</f>
        <v>t CO2e / t</v>
      </c>
      <c r="S481" s="268"/>
    </row>
    <row r="482" spans="1:31" ht="12.75" customHeight="1" x14ac:dyDescent="0.2">
      <c r="C482" s="161"/>
      <c r="D482" s="345" t="s">
        <v>117</v>
      </c>
      <c r="E482" s="1274" t="str">
        <f>Translations!$B$283</f>
        <v>Специфично намаление (целево спрямо базово)</v>
      </c>
      <c r="F482" s="1274"/>
      <c r="G482" s="1274"/>
      <c r="H482" s="361" t="str">
        <f>H467</f>
        <v/>
      </c>
      <c r="I482" s="480" t="str">
        <f t="shared" ref="I482" si="389">IF(IFERROR($AC451&lt;=Z454,FALSE),EUconst_Cessation,IF(ISBLANK(I459),"",IF(OR($H482=0,$H482=""),Euconst_NA,(-($H482-I459)))))</f>
        <v/>
      </c>
      <c r="J482" s="481" t="str">
        <f t="shared" ref="J482" si="390">IF(IFERROR($AC451&lt;=AA454,FALSE),EUconst_Cessation,IF(ISBLANK(J459),"",IF(OR($H482=0,$H482=""),Euconst_NA,(-($H482-J459)))))</f>
        <v/>
      </c>
      <c r="K482" s="481" t="str">
        <f t="shared" ref="K482" si="391">IF(IFERROR($AC451&lt;=AB454,FALSE),EUconst_Cessation,IF(ISBLANK(K459),"",IF(OR($H482=0,$H482=""),Euconst_NA,(-($H482-K459)))))</f>
        <v/>
      </c>
      <c r="L482" s="481" t="str">
        <f t="shared" ref="L482" si="392">IF(IFERROR($AC451&lt;=AC454,FALSE),EUconst_Cessation,IF(ISBLANK(L459),"",IF(OR($H482=0,$H482=""),Euconst_NA,(-($H482-L459)))))</f>
        <v/>
      </c>
      <c r="M482" s="481" t="str">
        <f t="shared" ref="M482" si="393">IF(IFERROR($AC451&lt;=AD454,FALSE),EUconst_Cessation,IF(ISBLANK(M459),"",IF(OR($H482=0,$H482=""),Euconst_NA,(-($H482-M459)))))</f>
        <v/>
      </c>
      <c r="N482" s="481" t="str">
        <f t="shared" ref="N482" si="394">IF(IFERROR($AC451&lt;=AE454,FALSE),EUconst_Cessation,IF(ISBLANK(N459),"",IF(OR($H482=0,$H482=""),Euconst_NA,(-($H482-N459)))))</f>
        <v/>
      </c>
      <c r="P482" s="175" t="str">
        <f>EUconst_SubAbsoluteReduction&amp;I451</f>
        <v>AbsRed_Подинсталация на технологични емисии, не-CL, не-CBAM</v>
      </c>
      <c r="S482" s="268"/>
    </row>
    <row r="483" spans="1:31" ht="5.0999999999999996" customHeight="1" x14ac:dyDescent="0.2">
      <c r="C483" s="161"/>
      <c r="D483" s="1005"/>
      <c r="E483" s="1005"/>
      <c r="F483" s="1005"/>
      <c r="G483" s="1005"/>
      <c r="H483" s="1005"/>
      <c r="I483" s="1005"/>
      <c r="J483" s="1005"/>
      <c r="K483" s="1005"/>
      <c r="L483" s="1005"/>
      <c r="M483" s="1005"/>
      <c r="N483" s="1219"/>
    </row>
    <row r="484" spans="1:31" ht="12.75" customHeight="1" x14ac:dyDescent="0.2">
      <c r="C484" s="161"/>
      <c r="D484" s="345" t="s">
        <v>118</v>
      </c>
      <c r="E484" s="1112" t="str">
        <f>Translations!$B$199</f>
        <v>Мярка</v>
      </c>
      <c r="F484" s="1114"/>
      <c r="G484" s="1112" t="str">
        <f>Translations!$B$229</f>
        <v>Инвестиции</v>
      </c>
      <c r="H484" s="1285"/>
      <c r="I484" s="424">
        <f t="shared" ref="I484" si="395">INDEX(EUconst_EndOfPeriods,Z454)</f>
        <v>2025</v>
      </c>
      <c r="J484" s="302">
        <f t="shared" ref="J484" si="396">INDEX(EUconst_EndOfPeriods,AA454)</f>
        <v>2030</v>
      </c>
      <c r="K484" s="302">
        <f t="shared" ref="K484" si="397">INDEX(EUconst_EndOfPeriods,AB454)</f>
        <v>2035</v>
      </c>
      <c r="L484" s="302">
        <f t="shared" ref="L484" si="398">INDEX(EUconst_EndOfPeriods,AC454)</f>
        <v>2040</v>
      </c>
      <c r="M484" s="302">
        <f t="shared" ref="M484" si="399">INDEX(EUconst_EndOfPeriods,AD454)</f>
        <v>2045</v>
      </c>
      <c r="N484" s="302">
        <f t="shared" ref="N484" si="400">INDEX(EUconst_EndOfPeriods,AE454)</f>
        <v>2050</v>
      </c>
      <c r="Q484" s="134"/>
      <c r="R484" s="272"/>
      <c r="S484" s="268"/>
    </row>
    <row r="485" spans="1:31" ht="12.75" customHeight="1" x14ac:dyDescent="0.2">
      <c r="C485" s="161"/>
      <c r="D485" s="363" t="s">
        <v>664</v>
      </c>
      <c r="E485" s="1279" t="str">
        <f>Translations!$B$284</f>
        <v>ME1: Оптимизация на процесите за различни периоди от 2027 г. нататък</v>
      </c>
      <c r="F485" s="1280"/>
      <c r="G485" s="1288" t="str">
        <f>Translations!$B$285</f>
        <v>IN1, IN3</v>
      </c>
      <c r="H485" s="1289"/>
      <c r="I485" s="447"/>
      <c r="J485" s="448">
        <v>1</v>
      </c>
      <c r="K485" s="448">
        <v>1</v>
      </c>
      <c r="L485" s="448">
        <v>0.3</v>
      </c>
      <c r="M485" s="448">
        <v>0.2</v>
      </c>
      <c r="N485" s="448"/>
      <c r="R485" s="273"/>
      <c r="S485" s="268"/>
    </row>
    <row r="486" spans="1:31" ht="12.75" customHeight="1" x14ac:dyDescent="0.2">
      <c r="C486" s="161"/>
      <c r="D486" s="363" t="s">
        <v>693</v>
      </c>
      <c r="E486" s="1281" t="str">
        <f>Translations!$B$286</f>
        <v>ME2: Нова пещ</v>
      </c>
      <c r="F486" s="1282"/>
      <c r="G486" s="1281" t="str">
        <f>Translations!$B$287</f>
        <v>IN2: Нова пещ</v>
      </c>
      <c r="H486" s="1290"/>
      <c r="I486" s="449"/>
      <c r="J486" s="450"/>
      <c r="K486" s="450"/>
      <c r="L486" s="450">
        <v>0.7</v>
      </c>
      <c r="M486" s="450">
        <v>0.8</v>
      </c>
      <c r="N486" s="450">
        <v>1</v>
      </c>
      <c r="S486" s="400" t="s">
        <v>561</v>
      </c>
      <c r="T486" s="166" t="str">
        <f>Translations!$B$288</f>
        <v>Начален период за мярката</v>
      </c>
      <c r="V486" s="166" t="s">
        <v>736</v>
      </c>
      <c r="X486" s="166" t="s">
        <v>738</v>
      </c>
      <c r="Y486" s="166" t="s">
        <v>737</v>
      </c>
      <c r="Z486" s="400">
        <v>2025</v>
      </c>
      <c r="AA486" s="400">
        <v>2030</v>
      </c>
      <c r="AB486" s="400">
        <v>2035</v>
      </c>
      <c r="AC486" s="400">
        <v>2040</v>
      </c>
      <c r="AD486" s="400">
        <v>2045</v>
      </c>
      <c r="AE486" s="400">
        <v>2050</v>
      </c>
    </row>
    <row r="487" spans="1:31" ht="12.75" customHeight="1" x14ac:dyDescent="0.2">
      <c r="A487" s="19"/>
      <c r="C487" s="161"/>
      <c r="D487" s="344">
        <v>1</v>
      </c>
      <c r="E487" s="1286"/>
      <c r="F487" s="1287"/>
      <c r="G487" s="1283"/>
      <c r="H487" s="1284"/>
      <c r="I487" s="425"/>
      <c r="J487" s="338"/>
      <c r="K487" s="338"/>
      <c r="L487" s="339"/>
      <c r="M487" s="338"/>
      <c r="N487" s="338"/>
      <c r="P487" s="288" t="str">
        <f>EUconst_SubMeasureImpact&amp;I451&amp;"_"&amp;D487</f>
        <v>SubMeasImp_Подинсталация на технологични емисии, не-CL, не-CBAM_1</v>
      </c>
      <c r="S487" s="419" t="str">
        <f ca="1">IFERROR(INDEX(E_MeasuresInvestMilestones!$S$22:$S$31,MATCH($E487,CNTR_ListExistMeasures,0)),"")</f>
        <v/>
      </c>
      <c r="T487" s="419" t="str">
        <f ca="1">IF(S487="","",MATCH(INDEX(E_MeasuresInvestMilestones!$E$22:$E$31,MATCH($S487,E_MeasuresInvestMilestones!$Q$22:$Q$31,0)),EUconst_Periods,0))</f>
        <v/>
      </c>
      <c r="V487" s="175" t="str">
        <f>I451</f>
        <v>Подинсталация на технологични емисии, не-CL, не-CBAM</v>
      </c>
      <c r="X487" s="175" t="b">
        <f>AND(I451&lt;&gt;"",$E487="")</f>
        <v>1</v>
      </c>
      <c r="Z487" s="175" t="b">
        <f>IF(OR(AND(CNTR_ExistSubInstEntries,$E487=""),INDEX($AC:$AC,MATCH(EUconst_CessationRow&amp;$V487,$AA:$AA,0))&lt;=COLUMNS($Z486:Z486),SUMIFS(I:I,$P:$P,EUconst_SubAbsoluteReduction&amp;$V487)=0),
TRUE,
AND(CNTR_ExistSubInstEntries,$T487&gt;COLUMNS($Z486:Z486)) )</f>
        <v>1</v>
      </c>
      <c r="AA487" s="175" t="b">
        <f>IF(OR(AND(CNTR_ExistSubInstEntries,$E487=""),INDEX($AC:$AC,MATCH(EUconst_CessationRow&amp;$V487,$AA:$AA,0))&lt;=COLUMNS($Z486:AA486),SUMIFS(J:J,$P:$P,EUconst_SubAbsoluteReduction&amp;$V487)=0),
TRUE,
AND(CNTR_ExistSubInstEntries,$T487&gt;COLUMNS($Z486:AA486)) )</f>
        <v>1</v>
      </c>
      <c r="AB487" s="175" t="b">
        <f>IF(OR(AND(CNTR_ExistSubInstEntries,$E487=""),INDEX($AC:$AC,MATCH(EUconst_CessationRow&amp;$V487,$AA:$AA,0))&lt;=COLUMNS($Z486:AB486),SUMIFS(K:K,$P:$P,EUconst_SubAbsoluteReduction&amp;$V487)=0),
TRUE,
AND(CNTR_ExistSubInstEntries,$T487&gt;COLUMNS($Z486:AB486)) )</f>
        <v>1</v>
      </c>
      <c r="AC487" s="175" t="b">
        <f>IF(OR(AND(CNTR_ExistSubInstEntries,$E487=""),INDEX($AC:$AC,MATCH(EUconst_CessationRow&amp;$V487,$AA:$AA,0))&lt;=COLUMNS($Z486:AC486),SUMIFS(L:L,$P:$P,EUconst_SubAbsoluteReduction&amp;$V487)=0),
TRUE,
AND(CNTR_ExistSubInstEntries,$T487&gt;COLUMNS($Z486:AC486)) )</f>
        <v>1</v>
      </c>
      <c r="AD487" s="175" t="b">
        <f>IF(OR(AND(CNTR_ExistSubInstEntries,$E487=""),INDEX($AC:$AC,MATCH(EUconst_CessationRow&amp;$V487,$AA:$AA,0))&lt;=COLUMNS($Z486:AD486),SUMIFS(M:M,$P:$P,EUconst_SubAbsoluteReduction&amp;$V487)=0),
TRUE,
AND(CNTR_ExistSubInstEntries,$T487&gt;COLUMNS($Z486:AD486)) )</f>
        <v>1</v>
      </c>
      <c r="AE487" s="175" t="b">
        <f>IF(OR(AND(CNTR_ExistSubInstEntries,$E487=""),INDEX($AC:$AC,MATCH(EUconst_CessationRow&amp;$V487,$AA:$AA,0))&lt;=COLUMNS($Z486:AE486),SUMIFS(N:N,$P:$P,EUconst_SubAbsoluteReduction&amp;$V487)=0),
TRUE,
AND(CNTR_ExistSubInstEntries,$T487&gt;COLUMNS($Z486:AE486)) )</f>
        <v>1</v>
      </c>
    </row>
    <row r="488" spans="1:31" ht="12.75" customHeight="1" x14ac:dyDescent="0.2">
      <c r="A488" s="19"/>
      <c r="C488" s="161"/>
      <c r="D488" s="344">
        <v>2</v>
      </c>
      <c r="E488" s="1223"/>
      <c r="F488" s="1224"/>
      <c r="G488" s="1223"/>
      <c r="H488" s="1233"/>
      <c r="I488" s="426"/>
      <c r="J488" s="306"/>
      <c r="K488" s="306"/>
      <c r="L488" s="314"/>
      <c r="M488" s="306"/>
      <c r="N488" s="306"/>
      <c r="P488" s="288" t="str">
        <f>EUconst_SubMeasureImpact&amp;I451&amp;"_"&amp;D488</f>
        <v>SubMeasImp_Подинсталация на технологични емисии, не-CL, не-CBAM_2</v>
      </c>
      <c r="S488" s="419" t="str">
        <f ca="1">IFERROR(INDEX(E_MeasuresInvestMilestones!$S$22:$S$31,MATCH($E488,CNTR_ListExistMeasures,0)),"")</f>
        <v/>
      </c>
      <c r="T488" s="419" t="str">
        <f ca="1">IF(S488="","",MATCH(INDEX(E_MeasuresInvestMilestones!$E$22:$E$31,MATCH($S488,E_MeasuresInvestMilestones!$Q$22:$Q$31,0)),EUconst_Periods,0))</f>
        <v/>
      </c>
      <c r="V488" s="175" t="str">
        <f>V487</f>
        <v>Подинсталация на технологични емисии, не-CL, не-CBAM</v>
      </c>
      <c r="X488" s="175" t="b">
        <f>AND(I451&lt;&gt;"",$E488="")</f>
        <v>1</v>
      </c>
      <c r="Z488" s="175" t="b">
        <f>IF(OR(AND(CNTR_ExistSubInstEntries,$E488=""),INDEX($AC:$AC,MATCH(EUconst_CessationRow&amp;$V488,$AA:$AA,0))&lt;=COLUMNS($Z487:Z487),SUMIFS(I:I,$P:$P,EUconst_SubAbsoluteReduction&amp;$V488)=0),
TRUE,
AND(CNTR_ExistSubInstEntries,$T488&gt;COLUMNS($Z487:Z487)) )</f>
        <v>1</v>
      </c>
      <c r="AA488" s="175" t="b">
        <f>IF(OR(AND(CNTR_ExistSubInstEntries,$E488=""),INDEX($AC:$AC,MATCH(EUconst_CessationRow&amp;$V488,$AA:$AA,0))&lt;=COLUMNS($Z487:AA487),SUMIFS(J:J,$P:$P,EUconst_SubAbsoluteReduction&amp;$V488)=0),
TRUE,
AND(CNTR_ExistSubInstEntries,$T488&gt;COLUMNS($Z487:AA487)) )</f>
        <v>1</v>
      </c>
      <c r="AB488" s="175" t="b">
        <f>IF(OR(AND(CNTR_ExistSubInstEntries,$E488=""),INDEX($AC:$AC,MATCH(EUconst_CessationRow&amp;$V488,$AA:$AA,0))&lt;=COLUMNS($Z487:AB487),SUMIFS(K:K,$P:$P,EUconst_SubAbsoluteReduction&amp;$V488)=0),
TRUE,
AND(CNTR_ExistSubInstEntries,$T488&gt;COLUMNS($Z487:AB487)) )</f>
        <v>1</v>
      </c>
      <c r="AC488" s="175" t="b">
        <f>IF(OR(AND(CNTR_ExistSubInstEntries,$E488=""),INDEX($AC:$AC,MATCH(EUconst_CessationRow&amp;$V488,$AA:$AA,0))&lt;=COLUMNS($Z487:AC487),SUMIFS(L:L,$P:$P,EUconst_SubAbsoluteReduction&amp;$V488)=0),
TRUE,
AND(CNTR_ExistSubInstEntries,$T488&gt;COLUMNS($Z487:AC487)) )</f>
        <v>1</v>
      </c>
      <c r="AD488" s="175" t="b">
        <f>IF(OR(AND(CNTR_ExistSubInstEntries,$E488=""),INDEX($AC:$AC,MATCH(EUconst_CessationRow&amp;$V488,$AA:$AA,0))&lt;=COLUMNS($Z487:AD487),SUMIFS(M:M,$P:$P,EUconst_SubAbsoluteReduction&amp;$V488)=0),
TRUE,
AND(CNTR_ExistSubInstEntries,$T488&gt;COLUMNS($Z487:AD487)) )</f>
        <v>1</v>
      </c>
      <c r="AE488" s="175" t="b">
        <f>IF(OR(AND(CNTR_ExistSubInstEntries,$E488=""),INDEX($AC:$AC,MATCH(EUconst_CessationRow&amp;$V488,$AA:$AA,0))&lt;=COLUMNS($Z487:AE487),SUMIFS(N:N,$P:$P,EUconst_SubAbsoluteReduction&amp;$V488)=0),
TRUE,
AND(CNTR_ExistSubInstEntries,$T488&gt;COLUMNS($Z487:AE487)) )</f>
        <v>1</v>
      </c>
    </row>
    <row r="489" spans="1:31" ht="12.75" customHeight="1" x14ac:dyDescent="0.2">
      <c r="A489" s="19"/>
      <c r="C489" s="161"/>
      <c r="D489" s="344">
        <v>3</v>
      </c>
      <c r="E489" s="1223"/>
      <c r="F489" s="1224"/>
      <c r="G489" s="1223"/>
      <c r="H489" s="1233"/>
      <c r="I489" s="426"/>
      <c r="J489" s="306"/>
      <c r="K489" s="306"/>
      <c r="L489" s="314"/>
      <c r="M489" s="306"/>
      <c r="N489" s="306"/>
      <c r="P489" s="288" t="str">
        <f>EUconst_SubMeasureImpact&amp;I451&amp;"_"&amp;D489</f>
        <v>SubMeasImp_Подинсталация на технологични емисии, не-CL, не-CBAM_3</v>
      </c>
      <c r="S489" s="419" t="str">
        <f ca="1">IFERROR(INDEX(E_MeasuresInvestMilestones!$S$22:$S$31,MATCH($E489,CNTR_ListExistMeasures,0)),"")</f>
        <v/>
      </c>
      <c r="T489" s="419" t="str">
        <f ca="1">IF(S489="","",MATCH(INDEX(E_MeasuresInvestMilestones!$E$22:$E$31,MATCH($S489,E_MeasuresInvestMilestones!$Q$22:$Q$31,0)),EUconst_Periods,0))</f>
        <v/>
      </c>
      <c r="V489" s="175" t="str">
        <f t="shared" ref="V489:V496" si="401">V488</f>
        <v>Подинсталация на технологични емисии, не-CL, не-CBAM</v>
      </c>
      <c r="X489" s="175" t="b">
        <f>AND(I451&lt;&gt;"",$E489="")</f>
        <v>1</v>
      </c>
      <c r="Z489" s="175" t="b">
        <f>IF(OR(AND(CNTR_ExistSubInstEntries,$E489=""),INDEX($AC:$AC,MATCH(EUconst_CessationRow&amp;$V489,$AA:$AA,0))&lt;=COLUMNS($Z488:Z488),SUMIFS(I:I,$P:$P,EUconst_SubAbsoluteReduction&amp;$V489)=0),
TRUE,
AND(CNTR_ExistSubInstEntries,$T489&gt;COLUMNS($Z488:Z488)) )</f>
        <v>1</v>
      </c>
      <c r="AA489" s="175" t="b">
        <f>IF(OR(AND(CNTR_ExistSubInstEntries,$E489=""),INDEX($AC:$AC,MATCH(EUconst_CessationRow&amp;$V489,$AA:$AA,0))&lt;=COLUMNS($Z488:AA488),SUMIFS(J:J,$P:$P,EUconst_SubAbsoluteReduction&amp;$V489)=0),
TRUE,
AND(CNTR_ExistSubInstEntries,$T489&gt;COLUMNS($Z488:AA488)) )</f>
        <v>1</v>
      </c>
      <c r="AB489" s="175" t="b">
        <f>IF(OR(AND(CNTR_ExistSubInstEntries,$E489=""),INDEX($AC:$AC,MATCH(EUconst_CessationRow&amp;$V489,$AA:$AA,0))&lt;=COLUMNS($Z488:AB488),SUMIFS(K:K,$P:$P,EUconst_SubAbsoluteReduction&amp;$V489)=0),
TRUE,
AND(CNTR_ExistSubInstEntries,$T489&gt;COLUMNS($Z488:AB488)) )</f>
        <v>1</v>
      </c>
      <c r="AC489" s="175" t="b">
        <f>IF(OR(AND(CNTR_ExistSubInstEntries,$E489=""),INDEX($AC:$AC,MATCH(EUconst_CessationRow&amp;$V489,$AA:$AA,0))&lt;=COLUMNS($Z488:AC488),SUMIFS(L:L,$P:$P,EUconst_SubAbsoluteReduction&amp;$V489)=0),
TRUE,
AND(CNTR_ExistSubInstEntries,$T489&gt;COLUMNS($Z488:AC488)) )</f>
        <v>1</v>
      </c>
      <c r="AD489" s="175" t="b">
        <f>IF(OR(AND(CNTR_ExistSubInstEntries,$E489=""),INDEX($AC:$AC,MATCH(EUconst_CessationRow&amp;$V489,$AA:$AA,0))&lt;=COLUMNS($Z488:AD488),SUMIFS(M:M,$P:$P,EUconst_SubAbsoluteReduction&amp;$V489)=0),
TRUE,
AND(CNTR_ExistSubInstEntries,$T489&gt;COLUMNS($Z488:AD488)) )</f>
        <v>1</v>
      </c>
      <c r="AE489" s="175" t="b">
        <f>IF(OR(AND(CNTR_ExistSubInstEntries,$E489=""),INDEX($AC:$AC,MATCH(EUconst_CessationRow&amp;$V489,$AA:$AA,0))&lt;=COLUMNS($Z488:AE488),SUMIFS(N:N,$P:$P,EUconst_SubAbsoluteReduction&amp;$V489)=0),
TRUE,
AND(CNTR_ExistSubInstEntries,$T489&gt;COLUMNS($Z488:AE488)) )</f>
        <v>1</v>
      </c>
    </row>
    <row r="490" spans="1:31" ht="12.75" customHeight="1" x14ac:dyDescent="0.2">
      <c r="A490" s="19"/>
      <c r="C490" s="161"/>
      <c r="D490" s="344">
        <v>4</v>
      </c>
      <c r="E490" s="1223"/>
      <c r="F490" s="1224"/>
      <c r="G490" s="1223"/>
      <c r="H490" s="1233"/>
      <c r="I490" s="426"/>
      <c r="J490" s="306"/>
      <c r="K490" s="306"/>
      <c r="L490" s="314"/>
      <c r="M490" s="306"/>
      <c r="N490" s="306"/>
      <c r="P490" s="288" t="str">
        <f>EUconst_SubMeasureImpact&amp;I451&amp;"_"&amp;D490</f>
        <v>SubMeasImp_Подинсталация на технологични емисии, не-CL, не-CBAM_4</v>
      </c>
      <c r="S490" s="419" t="str">
        <f ca="1">IFERROR(INDEX(E_MeasuresInvestMilestones!$S$22:$S$31,MATCH($E490,CNTR_ListExistMeasures,0)),"")</f>
        <v/>
      </c>
      <c r="T490" s="419" t="str">
        <f ca="1">IF(S490="","",MATCH(INDEX(E_MeasuresInvestMilestones!$E$22:$E$31,MATCH($S490,E_MeasuresInvestMilestones!$Q$22:$Q$31,0)),EUconst_Periods,0))</f>
        <v/>
      </c>
      <c r="V490" s="175" t="str">
        <f t="shared" si="401"/>
        <v>Подинсталация на технологични емисии, не-CL, не-CBAM</v>
      </c>
      <c r="X490" s="175" t="b">
        <f>AND(I451&lt;&gt;"",$E490="")</f>
        <v>1</v>
      </c>
      <c r="Z490" s="175" t="b">
        <f>IF(OR(AND(CNTR_ExistSubInstEntries,$E490=""),INDEX($AC:$AC,MATCH(EUconst_CessationRow&amp;$V490,$AA:$AA,0))&lt;=COLUMNS($Z489:Z489),SUMIFS(I:I,$P:$P,EUconst_SubAbsoluteReduction&amp;$V490)=0),
TRUE,
AND(CNTR_ExistSubInstEntries,$T490&gt;COLUMNS($Z489:Z489)) )</f>
        <v>1</v>
      </c>
      <c r="AA490" s="175" t="b">
        <f>IF(OR(AND(CNTR_ExistSubInstEntries,$E490=""),INDEX($AC:$AC,MATCH(EUconst_CessationRow&amp;$V490,$AA:$AA,0))&lt;=COLUMNS($Z489:AA489),SUMIFS(J:J,$P:$P,EUconst_SubAbsoluteReduction&amp;$V490)=0),
TRUE,
AND(CNTR_ExistSubInstEntries,$T490&gt;COLUMNS($Z489:AA489)) )</f>
        <v>1</v>
      </c>
      <c r="AB490" s="175" t="b">
        <f>IF(OR(AND(CNTR_ExistSubInstEntries,$E490=""),INDEX($AC:$AC,MATCH(EUconst_CessationRow&amp;$V490,$AA:$AA,0))&lt;=COLUMNS($Z489:AB489),SUMIFS(K:K,$P:$P,EUconst_SubAbsoluteReduction&amp;$V490)=0),
TRUE,
AND(CNTR_ExistSubInstEntries,$T490&gt;COLUMNS($Z489:AB489)) )</f>
        <v>1</v>
      </c>
      <c r="AC490" s="175" t="b">
        <f>IF(OR(AND(CNTR_ExistSubInstEntries,$E490=""),INDEX($AC:$AC,MATCH(EUconst_CessationRow&amp;$V490,$AA:$AA,0))&lt;=COLUMNS($Z489:AC489),SUMIFS(L:L,$P:$P,EUconst_SubAbsoluteReduction&amp;$V490)=0),
TRUE,
AND(CNTR_ExistSubInstEntries,$T490&gt;COLUMNS($Z489:AC489)) )</f>
        <v>1</v>
      </c>
      <c r="AD490" s="175" t="b">
        <f>IF(OR(AND(CNTR_ExistSubInstEntries,$E490=""),INDEX($AC:$AC,MATCH(EUconst_CessationRow&amp;$V490,$AA:$AA,0))&lt;=COLUMNS($Z489:AD489),SUMIFS(M:M,$P:$P,EUconst_SubAbsoluteReduction&amp;$V490)=0),
TRUE,
AND(CNTR_ExistSubInstEntries,$T490&gt;COLUMNS($Z489:AD489)) )</f>
        <v>1</v>
      </c>
      <c r="AE490" s="175" t="b">
        <f>IF(OR(AND(CNTR_ExistSubInstEntries,$E490=""),INDEX($AC:$AC,MATCH(EUconst_CessationRow&amp;$V490,$AA:$AA,0))&lt;=COLUMNS($Z489:AE489),SUMIFS(N:N,$P:$P,EUconst_SubAbsoluteReduction&amp;$V490)=0),
TRUE,
AND(CNTR_ExistSubInstEntries,$T490&gt;COLUMNS($Z489:AE489)) )</f>
        <v>1</v>
      </c>
    </row>
    <row r="491" spans="1:31" ht="12.75" customHeight="1" x14ac:dyDescent="0.2">
      <c r="A491" s="19"/>
      <c r="C491" s="161"/>
      <c r="D491" s="344">
        <v>5</v>
      </c>
      <c r="E491" s="1223"/>
      <c r="F491" s="1224"/>
      <c r="G491" s="1223"/>
      <c r="H491" s="1233"/>
      <c r="I491" s="426"/>
      <c r="J491" s="306"/>
      <c r="K491" s="306"/>
      <c r="L491" s="314"/>
      <c r="M491" s="306"/>
      <c r="N491" s="306"/>
      <c r="P491" s="288" t="str">
        <f>EUconst_SubMeasureImpact&amp;I451&amp;"_"&amp;D491</f>
        <v>SubMeasImp_Подинсталация на технологични емисии, не-CL, не-CBAM_5</v>
      </c>
      <c r="S491" s="419" t="str">
        <f ca="1">IFERROR(INDEX(E_MeasuresInvestMilestones!$S$22:$S$31,MATCH($E491,CNTR_ListExistMeasures,0)),"")</f>
        <v/>
      </c>
      <c r="T491" s="419" t="str">
        <f ca="1">IF(S491="","",MATCH(INDEX(E_MeasuresInvestMilestones!$E$22:$E$31,MATCH($S491,E_MeasuresInvestMilestones!$Q$22:$Q$31,0)),EUconst_Periods,0))</f>
        <v/>
      </c>
      <c r="V491" s="175" t="str">
        <f t="shared" si="401"/>
        <v>Подинсталация на технологични емисии, не-CL, не-CBAM</v>
      </c>
      <c r="X491" s="175" t="b">
        <f>AND(I451&lt;&gt;"",$E491="")</f>
        <v>1</v>
      </c>
      <c r="Z491" s="175" t="b">
        <f>IF(OR(AND(CNTR_ExistSubInstEntries,$E491=""),INDEX($AC:$AC,MATCH(EUconst_CessationRow&amp;$V491,$AA:$AA,0))&lt;=COLUMNS($Z490:Z490),SUMIFS(I:I,$P:$P,EUconst_SubAbsoluteReduction&amp;$V491)=0),
TRUE,
AND(CNTR_ExistSubInstEntries,$T491&gt;COLUMNS($Z490:Z490)) )</f>
        <v>1</v>
      </c>
      <c r="AA491" s="175" t="b">
        <f>IF(OR(AND(CNTR_ExistSubInstEntries,$E491=""),INDEX($AC:$AC,MATCH(EUconst_CessationRow&amp;$V491,$AA:$AA,0))&lt;=COLUMNS($Z490:AA490),SUMIFS(J:J,$P:$P,EUconst_SubAbsoluteReduction&amp;$V491)=0),
TRUE,
AND(CNTR_ExistSubInstEntries,$T491&gt;COLUMNS($Z490:AA490)) )</f>
        <v>1</v>
      </c>
      <c r="AB491" s="175" t="b">
        <f>IF(OR(AND(CNTR_ExistSubInstEntries,$E491=""),INDEX($AC:$AC,MATCH(EUconst_CessationRow&amp;$V491,$AA:$AA,0))&lt;=COLUMNS($Z490:AB490),SUMIFS(K:K,$P:$P,EUconst_SubAbsoluteReduction&amp;$V491)=0),
TRUE,
AND(CNTR_ExistSubInstEntries,$T491&gt;COLUMNS($Z490:AB490)) )</f>
        <v>1</v>
      </c>
      <c r="AC491" s="175" t="b">
        <f>IF(OR(AND(CNTR_ExistSubInstEntries,$E491=""),INDEX($AC:$AC,MATCH(EUconst_CessationRow&amp;$V491,$AA:$AA,0))&lt;=COLUMNS($Z490:AC490),SUMIFS(L:L,$P:$P,EUconst_SubAbsoluteReduction&amp;$V491)=0),
TRUE,
AND(CNTR_ExistSubInstEntries,$T491&gt;COLUMNS($Z490:AC490)) )</f>
        <v>1</v>
      </c>
      <c r="AD491" s="175" t="b">
        <f>IF(OR(AND(CNTR_ExistSubInstEntries,$E491=""),INDEX($AC:$AC,MATCH(EUconst_CessationRow&amp;$V491,$AA:$AA,0))&lt;=COLUMNS($Z490:AD490),SUMIFS(M:M,$P:$P,EUconst_SubAbsoluteReduction&amp;$V491)=0),
TRUE,
AND(CNTR_ExistSubInstEntries,$T491&gt;COLUMNS($Z490:AD490)) )</f>
        <v>1</v>
      </c>
      <c r="AE491" s="175" t="b">
        <f>IF(OR(AND(CNTR_ExistSubInstEntries,$E491=""),INDEX($AC:$AC,MATCH(EUconst_CessationRow&amp;$V491,$AA:$AA,0))&lt;=COLUMNS($Z490:AE490),SUMIFS(N:N,$P:$P,EUconst_SubAbsoluteReduction&amp;$V491)=0),
TRUE,
AND(CNTR_ExistSubInstEntries,$T491&gt;COLUMNS($Z490:AE490)) )</f>
        <v>1</v>
      </c>
    </row>
    <row r="492" spans="1:31" ht="12.75" customHeight="1" x14ac:dyDescent="0.2">
      <c r="A492" s="19"/>
      <c r="C492" s="161"/>
      <c r="D492" s="344">
        <v>6</v>
      </c>
      <c r="E492" s="1223"/>
      <c r="F492" s="1224"/>
      <c r="G492" s="1223"/>
      <c r="H492" s="1233"/>
      <c r="I492" s="426"/>
      <c r="J492" s="306"/>
      <c r="K492" s="306"/>
      <c r="L492" s="314"/>
      <c r="M492" s="306"/>
      <c r="N492" s="306"/>
      <c r="P492" s="288" t="str">
        <f>EUconst_SubMeasureImpact&amp;I451&amp;"_"&amp;D492</f>
        <v>SubMeasImp_Подинсталация на технологични емисии, не-CL, не-CBAM_6</v>
      </c>
      <c r="S492" s="419" t="str">
        <f ca="1">IFERROR(INDEX(E_MeasuresInvestMilestones!$S$22:$S$31,MATCH($E492,CNTR_ListExistMeasures,0)),"")</f>
        <v/>
      </c>
      <c r="T492" s="419" t="str">
        <f ca="1">IF(S492="","",MATCH(INDEX(E_MeasuresInvestMilestones!$E$22:$E$31,MATCH($S492,E_MeasuresInvestMilestones!$Q$22:$Q$31,0)),EUconst_Periods,0))</f>
        <v/>
      </c>
      <c r="V492" s="175" t="str">
        <f t="shared" si="401"/>
        <v>Подинсталация на технологични емисии, не-CL, не-CBAM</v>
      </c>
      <c r="X492" s="175" t="b">
        <f>AND(I451&lt;&gt;"",$E492="")</f>
        <v>1</v>
      </c>
      <c r="Z492" s="175" t="b">
        <f>IF(OR(AND(CNTR_ExistSubInstEntries,$E492=""),INDEX($AC:$AC,MATCH(EUconst_CessationRow&amp;$V492,$AA:$AA,0))&lt;=COLUMNS($Z491:Z491),SUMIFS(I:I,$P:$P,EUconst_SubAbsoluteReduction&amp;$V492)=0),
TRUE,
AND(CNTR_ExistSubInstEntries,$T492&gt;COLUMNS($Z491:Z491)) )</f>
        <v>1</v>
      </c>
      <c r="AA492" s="175" t="b">
        <f>IF(OR(AND(CNTR_ExistSubInstEntries,$E492=""),INDEX($AC:$AC,MATCH(EUconst_CessationRow&amp;$V492,$AA:$AA,0))&lt;=COLUMNS($Z491:AA491),SUMIFS(J:J,$P:$P,EUconst_SubAbsoluteReduction&amp;$V492)=0),
TRUE,
AND(CNTR_ExistSubInstEntries,$T492&gt;COLUMNS($Z491:AA491)) )</f>
        <v>1</v>
      </c>
      <c r="AB492" s="175" t="b">
        <f>IF(OR(AND(CNTR_ExistSubInstEntries,$E492=""),INDEX($AC:$AC,MATCH(EUconst_CessationRow&amp;$V492,$AA:$AA,0))&lt;=COLUMNS($Z491:AB491),SUMIFS(K:K,$P:$P,EUconst_SubAbsoluteReduction&amp;$V492)=0),
TRUE,
AND(CNTR_ExistSubInstEntries,$T492&gt;COLUMNS($Z491:AB491)) )</f>
        <v>1</v>
      </c>
      <c r="AC492" s="175" t="b">
        <f>IF(OR(AND(CNTR_ExistSubInstEntries,$E492=""),INDEX($AC:$AC,MATCH(EUconst_CessationRow&amp;$V492,$AA:$AA,0))&lt;=COLUMNS($Z491:AC491),SUMIFS(L:L,$P:$P,EUconst_SubAbsoluteReduction&amp;$V492)=0),
TRUE,
AND(CNTR_ExistSubInstEntries,$T492&gt;COLUMNS($Z491:AC491)) )</f>
        <v>1</v>
      </c>
      <c r="AD492" s="175" t="b">
        <f>IF(OR(AND(CNTR_ExistSubInstEntries,$E492=""),INDEX($AC:$AC,MATCH(EUconst_CessationRow&amp;$V492,$AA:$AA,0))&lt;=COLUMNS($Z491:AD491),SUMIFS(M:M,$P:$P,EUconst_SubAbsoluteReduction&amp;$V492)=0),
TRUE,
AND(CNTR_ExistSubInstEntries,$T492&gt;COLUMNS($Z491:AD491)) )</f>
        <v>1</v>
      </c>
      <c r="AE492" s="175" t="b">
        <f>IF(OR(AND(CNTR_ExistSubInstEntries,$E492=""),INDEX($AC:$AC,MATCH(EUconst_CessationRow&amp;$V492,$AA:$AA,0))&lt;=COLUMNS($Z491:AE491),SUMIFS(N:N,$P:$P,EUconst_SubAbsoluteReduction&amp;$V492)=0),
TRUE,
AND(CNTR_ExistSubInstEntries,$T492&gt;COLUMNS($Z491:AE491)) )</f>
        <v>1</v>
      </c>
    </row>
    <row r="493" spans="1:31" ht="12.75" customHeight="1" x14ac:dyDescent="0.2">
      <c r="A493" s="19"/>
      <c r="C493" s="193"/>
      <c r="D493" s="344">
        <v>7</v>
      </c>
      <c r="E493" s="1223"/>
      <c r="F493" s="1224"/>
      <c r="G493" s="1223"/>
      <c r="H493" s="1233"/>
      <c r="I493" s="426"/>
      <c r="J493" s="306"/>
      <c r="K493" s="306"/>
      <c r="L493" s="314"/>
      <c r="M493" s="306"/>
      <c r="N493" s="306"/>
      <c r="P493" s="288" t="str">
        <f>EUconst_SubMeasureImpact&amp;I451&amp;"_"&amp;D493</f>
        <v>SubMeasImp_Подинсталация на технологични емисии, не-CL, не-CBAM_7</v>
      </c>
      <c r="S493" s="419" t="str">
        <f ca="1">IFERROR(INDEX(E_MeasuresInvestMilestones!$S$22:$S$31,MATCH($E493,CNTR_ListExistMeasures,0)),"")</f>
        <v/>
      </c>
      <c r="T493" s="419" t="str">
        <f ca="1">IF(S493="","",MATCH(INDEX(E_MeasuresInvestMilestones!$E$22:$E$31,MATCH($S493,E_MeasuresInvestMilestones!$Q$22:$Q$31,0)),EUconst_Periods,0))</f>
        <v/>
      </c>
      <c r="V493" s="175" t="str">
        <f t="shared" si="401"/>
        <v>Подинсталация на технологични емисии, не-CL, не-CBAM</v>
      </c>
      <c r="X493" s="175" t="b">
        <f>AND(I451&lt;&gt;"",$E493="")</f>
        <v>1</v>
      </c>
      <c r="Z493" s="175" t="b">
        <f>IF(OR(AND(CNTR_ExistSubInstEntries,$E493=""),INDEX($AC:$AC,MATCH(EUconst_CessationRow&amp;$V493,$AA:$AA,0))&lt;=COLUMNS($Z492:Z492),SUMIFS(I:I,$P:$P,EUconst_SubAbsoluteReduction&amp;$V493)=0),
TRUE,
AND(CNTR_ExistSubInstEntries,$T493&gt;COLUMNS($Z492:Z492)) )</f>
        <v>1</v>
      </c>
      <c r="AA493" s="175" t="b">
        <f>IF(OR(AND(CNTR_ExistSubInstEntries,$E493=""),INDEX($AC:$AC,MATCH(EUconst_CessationRow&amp;$V493,$AA:$AA,0))&lt;=COLUMNS($Z492:AA492),SUMIFS(J:J,$P:$P,EUconst_SubAbsoluteReduction&amp;$V493)=0),
TRUE,
AND(CNTR_ExistSubInstEntries,$T493&gt;COLUMNS($Z492:AA492)) )</f>
        <v>1</v>
      </c>
      <c r="AB493" s="175" t="b">
        <f>IF(OR(AND(CNTR_ExistSubInstEntries,$E493=""),INDEX($AC:$AC,MATCH(EUconst_CessationRow&amp;$V493,$AA:$AA,0))&lt;=COLUMNS($Z492:AB492),SUMIFS(K:K,$P:$P,EUconst_SubAbsoluteReduction&amp;$V493)=0),
TRUE,
AND(CNTR_ExistSubInstEntries,$T493&gt;COLUMNS($Z492:AB492)) )</f>
        <v>1</v>
      </c>
      <c r="AC493" s="175" t="b">
        <f>IF(OR(AND(CNTR_ExistSubInstEntries,$E493=""),INDEX($AC:$AC,MATCH(EUconst_CessationRow&amp;$V493,$AA:$AA,0))&lt;=COLUMNS($Z492:AC492),SUMIFS(L:L,$P:$P,EUconst_SubAbsoluteReduction&amp;$V493)=0),
TRUE,
AND(CNTR_ExistSubInstEntries,$T493&gt;COLUMNS($Z492:AC492)) )</f>
        <v>1</v>
      </c>
      <c r="AD493" s="175" t="b">
        <f>IF(OR(AND(CNTR_ExistSubInstEntries,$E493=""),INDEX($AC:$AC,MATCH(EUconst_CessationRow&amp;$V493,$AA:$AA,0))&lt;=COLUMNS($Z492:AD492),SUMIFS(M:M,$P:$P,EUconst_SubAbsoluteReduction&amp;$V493)=0),
TRUE,
AND(CNTR_ExistSubInstEntries,$T493&gt;COLUMNS($Z492:AD492)) )</f>
        <v>1</v>
      </c>
      <c r="AE493" s="175" t="b">
        <f>IF(OR(AND(CNTR_ExistSubInstEntries,$E493=""),INDEX($AC:$AC,MATCH(EUconst_CessationRow&amp;$V493,$AA:$AA,0))&lt;=COLUMNS($Z492:AE492),SUMIFS(N:N,$P:$P,EUconst_SubAbsoluteReduction&amp;$V493)=0),
TRUE,
AND(CNTR_ExistSubInstEntries,$T493&gt;COLUMNS($Z492:AE492)) )</f>
        <v>1</v>
      </c>
    </row>
    <row r="494" spans="1:31" ht="12.75" customHeight="1" x14ac:dyDescent="0.2">
      <c r="A494" s="19"/>
      <c r="C494" s="161"/>
      <c r="D494" s="344">
        <v>8</v>
      </c>
      <c r="E494" s="1223"/>
      <c r="F494" s="1224"/>
      <c r="G494" s="1223"/>
      <c r="H494" s="1233"/>
      <c r="I494" s="426"/>
      <c r="J494" s="306"/>
      <c r="K494" s="306"/>
      <c r="L494" s="314"/>
      <c r="M494" s="306"/>
      <c r="N494" s="306"/>
      <c r="P494" s="288" t="str">
        <f>EUconst_SubMeasureImpact&amp;I451&amp;"_"&amp;D494</f>
        <v>SubMeasImp_Подинсталация на технологични емисии, не-CL, не-CBAM_8</v>
      </c>
      <c r="S494" s="419" t="str">
        <f ca="1">IFERROR(INDEX(E_MeasuresInvestMilestones!$S$22:$S$31,MATCH($E494,CNTR_ListExistMeasures,0)),"")</f>
        <v/>
      </c>
      <c r="T494" s="419" t="str">
        <f ca="1">IF(S494="","",MATCH(INDEX(E_MeasuresInvestMilestones!$E$22:$E$31,MATCH($S494,E_MeasuresInvestMilestones!$Q$22:$Q$31,0)),EUconst_Periods,0))</f>
        <v/>
      </c>
      <c r="V494" s="175" t="str">
        <f t="shared" si="401"/>
        <v>Подинсталация на технологични емисии, не-CL, не-CBAM</v>
      </c>
      <c r="X494" s="175" t="b">
        <f>AND(I451&lt;&gt;"",$E494="")</f>
        <v>1</v>
      </c>
      <c r="Z494" s="175" t="b">
        <f>IF(OR(AND(CNTR_ExistSubInstEntries,$E494=""),INDEX($AC:$AC,MATCH(EUconst_CessationRow&amp;$V494,$AA:$AA,0))&lt;=COLUMNS($Z493:Z493),SUMIFS(I:I,$P:$P,EUconst_SubAbsoluteReduction&amp;$V494)=0),
TRUE,
AND(CNTR_ExistSubInstEntries,$T494&gt;COLUMNS($Z493:Z493)) )</f>
        <v>1</v>
      </c>
      <c r="AA494" s="175" t="b">
        <f>IF(OR(AND(CNTR_ExistSubInstEntries,$E494=""),INDEX($AC:$AC,MATCH(EUconst_CessationRow&amp;$V494,$AA:$AA,0))&lt;=COLUMNS($Z493:AA493),SUMIFS(J:J,$P:$P,EUconst_SubAbsoluteReduction&amp;$V494)=0),
TRUE,
AND(CNTR_ExistSubInstEntries,$T494&gt;COLUMNS($Z493:AA493)) )</f>
        <v>1</v>
      </c>
      <c r="AB494" s="175" t="b">
        <f>IF(OR(AND(CNTR_ExistSubInstEntries,$E494=""),INDEX($AC:$AC,MATCH(EUconst_CessationRow&amp;$V494,$AA:$AA,0))&lt;=COLUMNS($Z493:AB493),SUMIFS(K:K,$P:$P,EUconst_SubAbsoluteReduction&amp;$V494)=0),
TRUE,
AND(CNTR_ExistSubInstEntries,$T494&gt;COLUMNS($Z493:AB493)) )</f>
        <v>1</v>
      </c>
      <c r="AC494" s="175" t="b">
        <f>IF(OR(AND(CNTR_ExistSubInstEntries,$E494=""),INDEX($AC:$AC,MATCH(EUconst_CessationRow&amp;$V494,$AA:$AA,0))&lt;=COLUMNS($Z493:AC493),SUMIFS(L:L,$P:$P,EUconst_SubAbsoluteReduction&amp;$V494)=0),
TRUE,
AND(CNTR_ExistSubInstEntries,$T494&gt;COLUMNS($Z493:AC493)) )</f>
        <v>1</v>
      </c>
      <c r="AD494" s="175" t="b">
        <f>IF(OR(AND(CNTR_ExistSubInstEntries,$E494=""),INDEX($AC:$AC,MATCH(EUconst_CessationRow&amp;$V494,$AA:$AA,0))&lt;=COLUMNS($Z493:AD493),SUMIFS(M:M,$P:$P,EUconst_SubAbsoluteReduction&amp;$V494)=0),
TRUE,
AND(CNTR_ExistSubInstEntries,$T494&gt;COLUMNS($Z493:AD493)) )</f>
        <v>1</v>
      </c>
      <c r="AE494" s="175" t="b">
        <f>IF(OR(AND(CNTR_ExistSubInstEntries,$E494=""),INDEX($AC:$AC,MATCH(EUconst_CessationRow&amp;$V494,$AA:$AA,0))&lt;=COLUMNS($Z493:AE493),SUMIFS(N:N,$P:$P,EUconst_SubAbsoluteReduction&amp;$V494)=0),
TRUE,
AND(CNTR_ExistSubInstEntries,$T494&gt;COLUMNS($Z493:AE493)) )</f>
        <v>1</v>
      </c>
    </row>
    <row r="495" spans="1:31" ht="12.75" customHeight="1" x14ac:dyDescent="0.2">
      <c r="A495" s="19"/>
      <c r="C495" s="161"/>
      <c r="D495" s="344">
        <v>9</v>
      </c>
      <c r="E495" s="1223"/>
      <c r="F495" s="1224"/>
      <c r="G495" s="1223"/>
      <c r="H495" s="1233"/>
      <c r="I495" s="426"/>
      <c r="J495" s="306"/>
      <c r="K495" s="306"/>
      <c r="L495" s="314"/>
      <c r="M495" s="306"/>
      <c r="N495" s="306"/>
      <c r="P495" s="288" t="str">
        <f>EUconst_SubMeasureImpact&amp;I451&amp;"_"&amp;D495</f>
        <v>SubMeasImp_Подинсталация на технологични емисии, не-CL, не-CBAM_9</v>
      </c>
      <c r="S495" s="419" t="str">
        <f ca="1">IFERROR(INDEX(E_MeasuresInvestMilestones!$S$22:$S$31,MATCH($E495,CNTR_ListExistMeasures,0)),"")</f>
        <v/>
      </c>
      <c r="T495" s="419" t="str">
        <f ca="1">IF(S495="","",MATCH(INDEX(E_MeasuresInvestMilestones!$E$22:$E$31,MATCH($S495,E_MeasuresInvestMilestones!$Q$22:$Q$31,0)),EUconst_Periods,0))</f>
        <v/>
      </c>
      <c r="V495" s="175" t="str">
        <f t="shared" si="401"/>
        <v>Подинсталация на технологични емисии, не-CL, не-CBAM</v>
      </c>
      <c r="X495" s="175" t="b">
        <f>AND(I451&lt;&gt;"",$E495="")</f>
        <v>1</v>
      </c>
      <c r="Z495" s="175" t="b">
        <f>IF(OR(AND(CNTR_ExistSubInstEntries,$E495=""),INDEX($AC:$AC,MATCH(EUconst_CessationRow&amp;$V495,$AA:$AA,0))&lt;=COLUMNS($Z494:Z494),SUMIFS(I:I,$P:$P,EUconst_SubAbsoluteReduction&amp;$V495)=0),
TRUE,
AND(CNTR_ExistSubInstEntries,$T495&gt;COLUMNS($Z494:Z494)) )</f>
        <v>1</v>
      </c>
      <c r="AA495" s="175" t="b">
        <f>IF(OR(AND(CNTR_ExistSubInstEntries,$E495=""),INDEX($AC:$AC,MATCH(EUconst_CessationRow&amp;$V495,$AA:$AA,0))&lt;=COLUMNS($Z494:AA494),SUMIFS(J:J,$P:$P,EUconst_SubAbsoluteReduction&amp;$V495)=0),
TRUE,
AND(CNTR_ExistSubInstEntries,$T495&gt;COLUMNS($Z494:AA494)) )</f>
        <v>1</v>
      </c>
      <c r="AB495" s="175" t="b">
        <f>IF(OR(AND(CNTR_ExistSubInstEntries,$E495=""),INDEX($AC:$AC,MATCH(EUconst_CessationRow&amp;$V495,$AA:$AA,0))&lt;=COLUMNS($Z494:AB494),SUMIFS(K:K,$P:$P,EUconst_SubAbsoluteReduction&amp;$V495)=0),
TRUE,
AND(CNTR_ExistSubInstEntries,$T495&gt;COLUMNS($Z494:AB494)) )</f>
        <v>1</v>
      </c>
      <c r="AC495" s="175" t="b">
        <f>IF(OR(AND(CNTR_ExistSubInstEntries,$E495=""),INDEX($AC:$AC,MATCH(EUconst_CessationRow&amp;$V495,$AA:$AA,0))&lt;=COLUMNS($Z494:AC494),SUMIFS(L:L,$P:$P,EUconst_SubAbsoluteReduction&amp;$V495)=0),
TRUE,
AND(CNTR_ExistSubInstEntries,$T495&gt;COLUMNS($Z494:AC494)) )</f>
        <v>1</v>
      </c>
      <c r="AD495" s="175" t="b">
        <f>IF(OR(AND(CNTR_ExistSubInstEntries,$E495=""),INDEX($AC:$AC,MATCH(EUconst_CessationRow&amp;$V495,$AA:$AA,0))&lt;=COLUMNS($Z494:AD494),SUMIFS(M:M,$P:$P,EUconst_SubAbsoluteReduction&amp;$V495)=0),
TRUE,
AND(CNTR_ExistSubInstEntries,$T495&gt;COLUMNS($Z494:AD494)) )</f>
        <v>1</v>
      </c>
      <c r="AE495" s="175" t="b">
        <f>IF(OR(AND(CNTR_ExistSubInstEntries,$E495=""),INDEX($AC:$AC,MATCH(EUconst_CessationRow&amp;$V495,$AA:$AA,0))&lt;=COLUMNS($Z494:AE494),SUMIFS(N:N,$P:$P,EUconst_SubAbsoluteReduction&amp;$V495)=0),
TRUE,
AND(CNTR_ExistSubInstEntries,$T495&gt;COLUMNS($Z494:AE494)) )</f>
        <v>1</v>
      </c>
    </row>
    <row r="496" spans="1:31" ht="12.75" customHeight="1" x14ac:dyDescent="0.2">
      <c r="A496" s="19"/>
      <c r="C496" s="161"/>
      <c r="D496" s="344">
        <v>10</v>
      </c>
      <c r="E496" s="1229"/>
      <c r="F496" s="1230"/>
      <c r="G496" s="1229"/>
      <c r="H496" s="1234"/>
      <c r="I496" s="427"/>
      <c r="J496" s="307"/>
      <c r="K496" s="307"/>
      <c r="L496" s="315"/>
      <c r="M496" s="307"/>
      <c r="N496" s="307"/>
      <c r="P496" s="288" t="str">
        <f>EUconst_SubMeasureImpact&amp;I451&amp;"_"&amp;D496</f>
        <v>SubMeasImp_Подинсталация на технологични емисии, не-CL, не-CBAM_10</v>
      </c>
      <c r="S496" s="419" t="str">
        <f ca="1">IFERROR(INDEX(E_MeasuresInvestMilestones!$S$22:$S$31,MATCH($E496,CNTR_ListExistMeasures,0)),"")</f>
        <v/>
      </c>
      <c r="T496" s="419" t="str">
        <f ca="1">IF(S496="","",MATCH(INDEX(E_MeasuresInvestMilestones!$E$22:$E$31,MATCH($S496,E_MeasuresInvestMilestones!$Q$22:$Q$31,0)),EUconst_Periods,0))</f>
        <v/>
      </c>
      <c r="V496" s="175" t="str">
        <f t="shared" si="401"/>
        <v>Подинсталация на технологични емисии, не-CL, не-CBAM</v>
      </c>
      <c r="X496" s="175" t="b">
        <f>AND(I451&lt;&gt;"",$E496="")</f>
        <v>1</v>
      </c>
      <c r="Z496" s="175" t="b">
        <f>IF(OR(AND(CNTR_ExistSubInstEntries,$E496=""),INDEX($AC:$AC,MATCH(EUconst_CessationRow&amp;$V496,$AA:$AA,0))&lt;=COLUMNS($Z495:Z495),SUMIFS(I:I,$P:$P,EUconst_SubAbsoluteReduction&amp;$V496)=0),
TRUE,
AND(CNTR_ExistSubInstEntries,$T496&gt;COLUMNS($Z495:Z495)) )</f>
        <v>1</v>
      </c>
      <c r="AA496" s="175" t="b">
        <f>IF(OR(AND(CNTR_ExistSubInstEntries,$E496=""),INDEX($AC:$AC,MATCH(EUconst_CessationRow&amp;$V496,$AA:$AA,0))&lt;=COLUMNS($Z495:AA495),SUMIFS(J:J,$P:$P,EUconst_SubAbsoluteReduction&amp;$V496)=0),
TRUE,
AND(CNTR_ExistSubInstEntries,$T496&gt;COLUMNS($Z495:AA495)) )</f>
        <v>1</v>
      </c>
      <c r="AB496" s="175" t="b">
        <f>IF(OR(AND(CNTR_ExistSubInstEntries,$E496=""),INDEX($AC:$AC,MATCH(EUconst_CessationRow&amp;$V496,$AA:$AA,0))&lt;=COLUMNS($Z495:AB495),SUMIFS(K:K,$P:$P,EUconst_SubAbsoluteReduction&amp;$V496)=0),
TRUE,
AND(CNTR_ExistSubInstEntries,$T496&gt;COLUMNS($Z495:AB495)) )</f>
        <v>1</v>
      </c>
      <c r="AC496" s="175" t="b">
        <f>IF(OR(AND(CNTR_ExistSubInstEntries,$E496=""),INDEX($AC:$AC,MATCH(EUconst_CessationRow&amp;$V496,$AA:$AA,0))&lt;=COLUMNS($Z495:AC495),SUMIFS(L:L,$P:$P,EUconst_SubAbsoluteReduction&amp;$V496)=0),
TRUE,
AND(CNTR_ExistSubInstEntries,$T496&gt;COLUMNS($Z495:AC495)) )</f>
        <v>1</v>
      </c>
      <c r="AD496" s="175" t="b">
        <f>IF(OR(AND(CNTR_ExistSubInstEntries,$E496=""),INDEX($AC:$AC,MATCH(EUconst_CessationRow&amp;$V496,$AA:$AA,0))&lt;=COLUMNS($Z495:AD495),SUMIFS(M:M,$P:$P,EUconst_SubAbsoluteReduction&amp;$V496)=0),
TRUE,
AND(CNTR_ExistSubInstEntries,$T496&gt;COLUMNS($Z495:AD495)) )</f>
        <v>1</v>
      </c>
      <c r="AE496" s="175" t="b">
        <f>IF(OR(AND(CNTR_ExistSubInstEntries,$E496=""),INDEX($AC:$AC,MATCH(EUconst_CessationRow&amp;$V496,$AA:$AA,0))&lt;=COLUMNS($Z495:AE495),SUMIFS(N:N,$P:$P,EUconst_SubAbsoluteReduction&amp;$V496)=0),
TRUE,
AND(CNTR_ExistSubInstEntries,$T496&gt;COLUMNS($Z495:AE495)) )</f>
        <v>1</v>
      </c>
    </row>
    <row r="497" spans="1:32" ht="12.75" customHeight="1" x14ac:dyDescent="0.2">
      <c r="A497" s="19"/>
      <c r="C497" s="161"/>
      <c r="D497" s="345" t="s">
        <v>119</v>
      </c>
      <c r="E497" s="1231" t="str">
        <f>Translations!$B$289</f>
        <v>Намаление в сравнение с изходното ниво (100% = стойности под i.)</v>
      </c>
      <c r="F497" s="1231"/>
      <c r="G497" s="1231"/>
      <c r="H497" s="1232"/>
      <c r="I497" s="428" t="str">
        <f>IF(AND(ISNUMBER(I482),COUNT(I487:I496)&gt;0),SUM(I487:I496)*I482,"")</f>
        <v/>
      </c>
      <c r="J497" s="380" t="str">
        <f t="shared" ref="J497" si="402">IF(AND(ISNUMBER(J482),COUNT(J487:J496)&gt;0),SUM(J487:J496)*J482,"")</f>
        <v/>
      </c>
      <c r="K497" s="380" t="str">
        <f>IF(AND(ISNUMBER(K482),COUNT(K487:K496)&gt;0),SUM(K487:K496)*K482,"")</f>
        <v/>
      </c>
      <c r="L497" s="380" t="str">
        <f t="shared" ref="L497:N497" si="403">IF(AND(ISNUMBER(L482),COUNT(L487:L496)&gt;0),SUM(L487:L496)*L482,"")</f>
        <v/>
      </c>
      <c r="M497" s="380" t="str">
        <f t="shared" si="403"/>
        <v/>
      </c>
      <c r="N497" s="380" t="str">
        <f t="shared" si="403"/>
        <v/>
      </c>
      <c r="P497" s="252"/>
      <c r="V497" s="369"/>
      <c r="X497" s="369"/>
    </row>
    <row r="498" spans="1:32" ht="12.75" customHeight="1" x14ac:dyDescent="0.2">
      <c r="A498" s="19"/>
      <c r="C498" s="161"/>
      <c r="D498" s="345" t="s">
        <v>120</v>
      </c>
      <c r="E498" s="1225" t="str">
        <f>Translations!$B$290</f>
        <v>Проверка на съответствието (= iii. / i.)</v>
      </c>
      <c r="F498" s="1225"/>
      <c r="G498" s="1225"/>
      <c r="H498" s="1226"/>
      <c r="I498" s="429" t="str">
        <f t="shared" ref="I498:N498" si="404">IF(COUNT(I487:I496)&gt;0,SUM(I487:I496),"")</f>
        <v/>
      </c>
      <c r="J498" s="381" t="str">
        <f t="shared" si="404"/>
        <v/>
      </c>
      <c r="K498" s="381" t="str">
        <f t="shared" si="404"/>
        <v/>
      </c>
      <c r="L498" s="381" t="str">
        <f t="shared" si="404"/>
        <v/>
      </c>
      <c r="M498" s="381" t="str">
        <f t="shared" si="404"/>
        <v/>
      </c>
      <c r="N498" s="381" t="str">
        <f t="shared" si="404"/>
        <v/>
      </c>
      <c r="P498" s="252"/>
      <c r="S498" s="316"/>
      <c r="T498" s="316"/>
      <c r="U498" s="316"/>
      <c r="V498" s="316"/>
    </row>
    <row r="499" spans="1:32" ht="12.75" customHeight="1" x14ac:dyDescent="0.2">
      <c r="A499" s="19"/>
      <c r="C499" s="161"/>
      <c r="D499" s="345" t="s">
        <v>121</v>
      </c>
      <c r="E499" s="1227" t="str">
        <f>Translations!$B$291</f>
        <v>Проверка на последователността (съобщение за грешка)</v>
      </c>
      <c r="F499" s="1228"/>
      <c r="G499" s="1228"/>
      <c r="H499" s="1228"/>
      <c r="I499" s="518" t="str">
        <f t="shared" ref="I499:N499" si="405">IF(OR($M451=EUConst_NotRelevant,$M451=""),"",IF(OR(OR(AND(I459&lt;&gt;0,I467=EUconst_Cessation),AND(I459="",OR(I467&lt;&gt;EUconst_Cessation),I467&lt;&gt;"")),OR(AND(I498="",I459&lt;&gt;"",I459&lt;&gt;$G459),AND(I498&lt;&gt;"",OR(I467=EUconst_Cessation,I459="",I459=$G459))),AND(I459&lt;&gt;"",I459&lt;&gt;$G459,IFERROR(ROUND(I498,2),1)&lt;&gt;1)),EUconst_Inconsistent,""))</f>
        <v/>
      </c>
      <c r="J499" s="519" t="str">
        <f t="shared" si="405"/>
        <v/>
      </c>
      <c r="K499" s="519" t="str">
        <f t="shared" si="405"/>
        <v/>
      </c>
      <c r="L499" s="519" t="str">
        <f t="shared" si="405"/>
        <v/>
      </c>
      <c r="M499" s="519" t="str">
        <f t="shared" si="405"/>
        <v/>
      </c>
      <c r="N499" s="519" t="str">
        <f t="shared" si="405"/>
        <v/>
      </c>
      <c r="P499" s="252"/>
    </row>
    <row r="500" spans="1:32" ht="5.0999999999999996" customHeight="1" x14ac:dyDescent="0.2">
      <c r="A500" s="19"/>
      <c r="B500" s="165"/>
      <c r="C500" s="161"/>
      <c r="D500" s="325"/>
      <c r="I500" s="136"/>
      <c r="J500" s="136"/>
      <c r="K500" s="136"/>
      <c r="L500" s="136"/>
      <c r="M500" s="136"/>
      <c r="N500" s="282"/>
      <c r="P500" s="252"/>
    </row>
    <row r="501" spans="1:32" ht="12.75" customHeight="1" x14ac:dyDescent="0.2">
      <c r="C501" s="161"/>
      <c r="D501" s="360" t="s">
        <v>116</v>
      </c>
      <c r="E501" s="1235" t="str">
        <f>Translations!$B$292</f>
        <v>Други коментари</v>
      </c>
      <c r="F501" s="1235"/>
      <c r="G501" s="1235"/>
      <c r="H501" s="1235"/>
      <c r="I501" s="1235"/>
      <c r="J501" s="1235"/>
      <c r="K501" s="1235"/>
      <c r="L501" s="1235"/>
      <c r="M501" s="1235"/>
      <c r="N501" s="1236"/>
      <c r="P501" s="134"/>
      <c r="Q501" s="134"/>
      <c r="R501" s="134"/>
      <c r="S501" s="268"/>
    </row>
    <row r="502" spans="1:32" ht="38.85" customHeight="1" x14ac:dyDescent="0.2">
      <c r="A502" s="19"/>
      <c r="B502" s="165"/>
      <c r="C502" s="161"/>
      <c r="D502" s="325"/>
      <c r="E502" s="1220"/>
      <c r="F502" s="1221"/>
      <c r="G502" s="1221"/>
      <c r="H502" s="1221"/>
      <c r="I502" s="1221"/>
      <c r="J502" s="1221"/>
      <c r="K502" s="1221"/>
      <c r="L502" s="1221"/>
      <c r="M502" s="1221"/>
      <c r="N502" s="1222"/>
      <c r="P502" s="252"/>
    </row>
    <row r="503" spans="1:32" ht="12.75" customHeight="1" x14ac:dyDescent="0.2">
      <c r="A503" s="19"/>
      <c r="B503" s="165"/>
      <c r="C503" s="650"/>
      <c r="D503" s="651"/>
      <c r="E503" s="652"/>
      <c r="F503" s="652"/>
      <c r="G503" s="652"/>
      <c r="H503" s="652"/>
      <c r="I503" s="652"/>
      <c r="J503" s="652"/>
      <c r="K503" s="652"/>
      <c r="L503" s="652"/>
      <c r="M503" s="652"/>
      <c r="N503" s="653"/>
    </row>
    <row r="504" spans="1:32" ht="12.75" customHeight="1" thickBot="1" x14ac:dyDescent="0.25">
      <c r="A504" s="19"/>
      <c r="B504" s="165"/>
      <c r="E504" s="432"/>
      <c r="F504" s="644"/>
      <c r="G504" s="644"/>
      <c r="H504" s="644"/>
      <c r="I504" s="644"/>
      <c r="J504" s="644"/>
      <c r="K504" s="644"/>
      <c r="L504" s="644"/>
      <c r="M504" s="644"/>
      <c r="N504" s="644"/>
    </row>
    <row r="505" spans="1:32" ht="12.75" customHeight="1" thickBot="1" x14ac:dyDescent="0.3">
      <c r="A505" s="19"/>
      <c r="B505" s="165"/>
      <c r="C505" s="433"/>
      <c r="D505" s="433"/>
      <c r="E505" s="433"/>
      <c r="F505" s="433"/>
      <c r="G505" s="433"/>
      <c r="H505" s="433"/>
      <c r="I505" s="433"/>
      <c r="J505" s="433"/>
      <c r="K505" s="433"/>
      <c r="L505" s="433"/>
      <c r="M505" s="433"/>
      <c r="N505" s="433"/>
      <c r="P505" s="276"/>
      <c r="Q505" s="134"/>
      <c r="R505" s="134"/>
      <c r="S505" s="268"/>
    </row>
    <row r="506" spans="1:32" s="370" customFormat="1" ht="18" customHeight="1" thickBot="1" x14ac:dyDescent="0.25">
      <c r="A506" s="399">
        <f>C506</f>
        <v>10</v>
      </c>
      <c r="B506" s="120"/>
      <c r="C506" s="421">
        <f>C451+1</f>
        <v>10</v>
      </c>
      <c r="D506" s="1260" t="str">
        <f>Translations!$B$297</f>
        <v>"Fall-back" подинсталация:</v>
      </c>
      <c r="E506" s="1261"/>
      <c r="F506" s="1261"/>
      <c r="G506" s="1261"/>
      <c r="H506" s="1262"/>
      <c r="I506" s="1293" t="str">
        <f>INDEX(EUconst_FallBackListNames,$C506)</f>
        <v>Подинсталация за технологични емисии, CBAM</v>
      </c>
      <c r="J506" s="1294"/>
      <c r="K506" s="1294"/>
      <c r="L506" s="1295"/>
      <c r="M506" s="1291" t="str">
        <f>IF(ISBLANK(INDEX(CNTR_FallBackSubInstRelevant,C506)),"",IF(INDEX(CNTR_FallBackSubInstRelevant,C506),EUConst_Relevant,EUConst_NotRelevant))</f>
        <v/>
      </c>
      <c r="N506" s="1292"/>
      <c r="O506" s="120"/>
      <c r="P506" s="287" t="str">
        <f>I506</f>
        <v>Подинсталация за технологични емисии, CBAM</v>
      </c>
      <c r="Q506" s="166"/>
      <c r="R506" s="166"/>
      <c r="S506" s="166"/>
      <c r="T506" s="166"/>
      <c r="U506" s="166"/>
      <c r="V506" s="166"/>
      <c r="W506" s="166"/>
      <c r="X506" s="287" t="str">
        <f>EUconst_StartRow&amp;I506</f>
        <v>Start_Подинсталация за технологични емисии, CBAM</v>
      </c>
      <c r="Y506" s="409" t="str">
        <f>IF($I506="","",INDEX(C_InstallationDescription!$V:$V,MATCH($X506,C_InstallationDescription!$P:$P,0)))</f>
        <v/>
      </c>
      <c r="Z506" s="409" t="str">
        <f>IF(OR($M506=EUConst_NotRelevant,$M506=""),"",IF(Y506=INDEX(EUconst_SubinstallationStart,1),1,IF(Y506=INDEX(EUconst_SubinstallationStart,2),2,MATCH(Y506,EUconst_Periods,0))))</f>
        <v/>
      </c>
      <c r="AA506" s="287" t="str">
        <f>EUconst_CessationRow&amp;I506</f>
        <v>Cessation_Подинсталация за технологични емисии, CBAM</v>
      </c>
      <c r="AB506" s="409" t="str">
        <f>IF($M506=EUConst_NotRelevant,"",INDEX(C_InstallationDescription!$W:$W,MATCH($AA506,C_InstallationDescription!$Q:$Q,0)))</f>
        <v/>
      </c>
      <c r="AC506" s="409" t="str">
        <f>IF(OR(I506="",AB506=""),"",IF(AB506=INDEX(EUconst_SubinstallationCessation,1),10,IF(AB506=INDEX(EUconst_SubinstallationCessation,2),1,MATCH(AB506,EUconst_Periods,0))))</f>
        <v/>
      </c>
      <c r="AD506" s="169"/>
      <c r="AE506" s="554" t="b">
        <f>AND(CNTR_ExistSubInstEntries,M506=EUConst_NotRelevant)</f>
        <v>0</v>
      </c>
      <c r="AF506" s="169"/>
    </row>
    <row r="507" spans="1:32" ht="12.75" customHeight="1" x14ac:dyDescent="0.2">
      <c r="C507" s="420"/>
      <c r="D507" s="644"/>
      <c r="E507" s="1216" t="str">
        <f>Translations!$B$263</f>
        <v>Името на подинсталацията на продуктовия еталон се показва автоматично въз основа на въведените данни в лист "C_InstallationDescription".</v>
      </c>
      <c r="F507" s="1217"/>
      <c r="G507" s="1217"/>
      <c r="H507" s="1217"/>
      <c r="I507" s="1217"/>
      <c r="J507" s="1217"/>
      <c r="K507" s="1217"/>
      <c r="L507" s="1217"/>
      <c r="M507" s="1217"/>
      <c r="N507" s="1218"/>
      <c r="P507" s="134"/>
      <c r="Q507" s="134"/>
      <c r="R507" s="134"/>
      <c r="S507" s="268"/>
    </row>
    <row r="508" spans="1:32" ht="5.0999999999999996" customHeight="1" x14ac:dyDescent="0.2">
      <c r="C508" s="161"/>
      <c r="N508" s="162"/>
      <c r="P508" s="276"/>
      <c r="Q508" s="134"/>
      <c r="R508" s="272"/>
      <c r="S508" s="268"/>
    </row>
    <row r="509" spans="1:32" ht="12.75" customHeight="1" x14ac:dyDescent="0.2">
      <c r="C509" s="161"/>
      <c r="D509" s="360" t="s">
        <v>114</v>
      </c>
      <c r="E509" s="18" t="str">
        <f>Translations!$B$264</f>
        <v>Специфични цели за емисиите</v>
      </c>
      <c r="F509" s="326"/>
      <c r="G509" s="326"/>
      <c r="H509" s="326"/>
      <c r="I509" s="326"/>
      <c r="J509" s="326"/>
      <c r="K509" s="326"/>
      <c r="L509" s="326"/>
      <c r="M509" s="326"/>
      <c r="N509" s="327"/>
      <c r="P509" s="275"/>
      <c r="Q509" s="275"/>
      <c r="R509" s="134"/>
      <c r="S509" s="268"/>
      <c r="Y509" s="559" t="str">
        <f>Translations!$B$265</f>
        <v>Периоди</v>
      </c>
      <c r="Z509" s="560">
        <v>1</v>
      </c>
      <c r="AA509" s="409">
        <v>2</v>
      </c>
      <c r="AB509" s="409">
        <v>3</v>
      </c>
      <c r="AC509" s="409">
        <v>4</v>
      </c>
      <c r="AD509" s="409">
        <v>5</v>
      </c>
      <c r="AE509" s="409">
        <v>6</v>
      </c>
    </row>
    <row r="510" spans="1:32" ht="25.5" customHeight="1" x14ac:dyDescent="0.2">
      <c r="C510" s="161"/>
      <c r="D510" s="18"/>
      <c r="E510" s="1242" t="str">
        <f>Translations!$B$266</f>
        <v>Моля, въведете тук междинните цели, изразени като специфични емисии, съответстващи на историческите емисии (базова линия), за края на всеки петгодишен период. Допълнително по избор могат да се въведат и целите за абсолютни емисии.</v>
      </c>
      <c r="F510" s="1242"/>
      <c r="G510" s="1242"/>
      <c r="H510" s="1242"/>
      <c r="I510" s="1242"/>
      <c r="J510" s="1242"/>
      <c r="K510" s="1242"/>
      <c r="L510" s="1242"/>
      <c r="M510" s="1242"/>
      <c r="N510" s="1243"/>
      <c r="P510" s="275"/>
      <c r="Q510" s="275"/>
      <c r="R510" s="134"/>
      <c r="S510" s="268"/>
    </row>
    <row r="511" spans="1:32" ht="12.75" customHeight="1" x14ac:dyDescent="0.2">
      <c r="C511" s="161"/>
      <c r="D511" s="18"/>
      <c r="E511" s="1244" t="str">
        <f>Translations!$B$267</f>
        <v>Базовата линия се изчислява автоматично въз основа на въведените исторически емисии в лист D_HistoricalEmissions.</v>
      </c>
      <c r="F511" s="1244"/>
      <c r="G511" s="1244"/>
      <c r="H511" s="1244"/>
      <c r="I511" s="1244"/>
      <c r="J511" s="1244"/>
      <c r="K511" s="1244"/>
      <c r="L511" s="1244"/>
      <c r="M511" s="1244"/>
      <c r="N511" s="1245"/>
    </row>
    <row r="512" spans="1:32" ht="5.0999999999999996" customHeight="1" x14ac:dyDescent="0.2">
      <c r="C512" s="161"/>
      <c r="D512" s="1005"/>
      <c r="E512" s="1005"/>
      <c r="F512" s="1005"/>
      <c r="G512" s="1005"/>
      <c r="H512" s="1005"/>
      <c r="I512" s="1005"/>
      <c r="J512" s="1005"/>
      <c r="K512" s="1005"/>
      <c r="L512" s="1005"/>
      <c r="M512" s="1005"/>
      <c r="N512" s="1219"/>
    </row>
    <row r="513" spans="1:31" ht="12.75" customHeight="1" x14ac:dyDescent="0.2">
      <c r="A513" s="19"/>
      <c r="B513" s="165"/>
      <c r="C513" s="161"/>
      <c r="D513" s="325"/>
      <c r="F513" s="324"/>
      <c r="G513" s="304" t="str">
        <f>Translations!$B$169</f>
        <v>Базова линия</v>
      </c>
      <c r="H513" s="422" t="str">
        <f xml:space="preserve"> EUconst_Unit</f>
        <v>Единица</v>
      </c>
      <c r="I513" s="424">
        <f t="shared" ref="I513" si="406">INDEX(EUconst_EndOfPeriods,Z509)</f>
        <v>2025</v>
      </c>
      <c r="J513" s="302">
        <f t="shared" ref="J513" si="407">INDEX(EUconst_EndOfPeriods,AA509)</f>
        <v>2030</v>
      </c>
      <c r="K513" s="302">
        <f t="shared" ref="K513" si="408">INDEX(EUconst_EndOfPeriods,AB509)</f>
        <v>2035</v>
      </c>
      <c r="L513" s="302">
        <f t="shared" ref="L513" si="409">INDEX(EUconst_EndOfPeriods,AC509)</f>
        <v>2040</v>
      </c>
      <c r="M513" s="302">
        <f t="shared" ref="M513" si="410">INDEX(EUconst_EndOfPeriods,AD509)</f>
        <v>2045</v>
      </c>
      <c r="N513" s="302">
        <f t="shared" ref="N513" si="411">INDEX(EUconst_EndOfPeriods,AE509)</f>
        <v>2050</v>
      </c>
      <c r="W513" s="166" t="s">
        <v>736</v>
      </c>
      <c r="Z513" s="205">
        <f t="shared" ref="Z513" si="412">I513</f>
        <v>2025</v>
      </c>
      <c r="AA513" s="205">
        <f t="shared" ref="AA513" si="413">J513</f>
        <v>2030</v>
      </c>
      <c r="AB513" s="205">
        <f t="shared" ref="AB513" si="414">K513</f>
        <v>2035</v>
      </c>
      <c r="AC513" s="205">
        <f t="shared" ref="AC513" si="415">L513</f>
        <v>2040</v>
      </c>
      <c r="AD513" s="205">
        <f t="shared" ref="AD513" si="416">M513</f>
        <v>2045</v>
      </c>
      <c r="AE513" s="205">
        <f t="shared" ref="AE513" si="417">N513</f>
        <v>2050</v>
      </c>
    </row>
    <row r="514" spans="1:31" ht="12.75" customHeight="1" x14ac:dyDescent="0.2">
      <c r="A514" s="19"/>
      <c r="B514" s="165"/>
      <c r="C514" s="161"/>
      <c r="D514" s="1237" t="s">
        <v>117</v>
      </c>
      <c r="E514" s="1238" t="str">
        <f>Translations!$B$264</f>
        <v>Специфични цели за емисиите</v>
      </c>
      <c r="F514" s="1239"/>
      <c r="G514" s="1272" t="str">
        <f>IF($M506=EUConst_NotRelevant,"",INDEX(D_HistoricalEmissions!$T:$T,MATCH(EUconst_HistorialEmissions&amp;$I506,D_HistoricalEmissions!$P:$P,0)))</f>
        <v/>
      </c>
      <c r="H514" s="1270" t="str">
        <f>IFERROR(INDEX(D_HistoricalEmissions!$H:$H,MATCH(EUconst_HistorialEmissions&amp;$I506,D_HistoricalEmissions!$P:$P,0)),"")</f>
        <v>t CO2e / t</v>
      </c>
      <c r="I514" s="430"/>
      <c r="J514" s="364"/>
      <c r="K514" s="364"/>
      <c r="L514" s="364"/>
      <c r="M514" s="364"/>
      <c r="N514" s="364"/>
      <c r="P514" s="312" t="str">
        <f>EUConst_Target&amp;I506</f>
        <v>Target_Подинсталация за технологични емисии, CBAM</v>
      </c>
      <c r="W514" s="175" t="str">
        <f>I506</f>
        <v>Подинсталация за технологични емисии, CBAM</v>
      </c>
      <c r="Y514" s="166" t="s">
        <v>838</v>
      </c>
      <c r="Z514" s="205" t="b">
        <f>AND(CNTR_ExistSubInstEntries,OR($W514="",INDEX($Z:$Z,MATCH(EUconst_StartRow&amp;$W514,$X:$X,0))&gt;COLUMNS($Z513:Z513),INDEX($AC:$AC,MATCH(EUconst_CessationRow&amp;$W514,$AA:$AA,0))&lt;=COLUMNS($Z513:Z513)))</f>
        <v>0</v>
      </c>
      <c r="AA514" s="205" t="b">
        <f>AND(CNTR_ExistSubInstEntries,OR($W514="",INDEX($Z:$Z,MATCH(EUconst_StartRow&amp;$W514,$X:$X,0))&gt;COLUMNS($Z513:AA513),INDEX($AC:$AC,MATCH(EUconst_CessationRow&amp;$W514,$AA:$AA,0))&lt;=COLUMNS($Z513:AA513)))</f>
        <v>0</v>
      </c>
      <c r="AB514" s="205" t="b">
        <f>AND(CNTR_ExistSubInstEntries,OR($W514="",INDEX($Z:$Z,MATCH(EUconst_StartRow&amp;$W514,$X:$X,0))&gt;COLUMNS($Z513:AB513),INDEX($AC:$AC,MATCH(EUconst_CessationRow&amp;$W514,$AA:$AA,0))&lt;=COLUMNS($Z513:AB513)))</f>
        <v>0</v>
      </c>
      <c r="AC514" s="205" t="b">
        <f>AND(CNTR_ExistSubInstEntries,OR($W514="",INDEX($Z:$Z,MATCH(EUconst_StartRow&amp;$W514,$X:$X,0))&gt;COLUMNS($Z513:AC513),INDEX($AC:$AC,MATCH(EUconst_CessationRow&amp;$W514,$AA:$AA,0))&lt;=COLUMNS($Z513:AC513)))</f>
        <v>0</v>
      </c>
      <c r="AD514" s="205" t="b">
        <f>AND(CNTR_ExistSubInstEntries,OR($W514="",INDEX($Z:$Z,MATCH(EUconst_StartRow&amp;$W514,$X:$X,0))&gt;COLUMNS($Z513:AD513),INDEX($AC:$AC,MATCH(EUconst_CessationRow&amp;$W514,$AA:$AA,0))&lt;=COLUMNS($Z513:AD513)))</f>
        <v>0</v>
      </c>
      <c r="AE514" s="205" t="b">
        <f>AND(CNTR_ExistSubInstEntries,OR($W514="",INDEX($Z:$Z,MATCH(EUconst_StartRow&amp;$W514,$X:$X,0))&gt;COLUMNS($Z513:AE513),INDEX($AC:$AC,MATCH(EUconst_CessationRow&amp;$W514,$AA:$AA,0))&lt;=COLUMNS($Z513:AE513)))</f>
        <v>0</v>
      </c>
    </row>
    <row r="515" spans="1:31" ht="9.9499999999999993" customHeight="1" x14ac:dyDescent="0.2">
      <c r="A515" s="19"/>
      <c r="B515" s="165"/>
      <c r="C515" s="161"/>
      <c r="D515" s="1237"/>
      <c r="E515" s="1240"/>
      <c r="F515" s="1241"/>
      <c r="G515" s="1273"/>
      <c r="H515" s="1271"/>
      <c r="I515" s="555" t="str">
        <f>IF(OR($G514="",$G514=0),"",REPT("|",SUM(I514)/$G514*28))</f>
        <v/>
      </c>
      <c r="J515" s="556" t="str">
        <f t="shared" ref="J515:N515" si="418">IF(OR($G514="",$G514=0),"",REPT("|",SUM(J514)/$G514*28))</f>
        <v/>
      </c>
      <c r="K515" s="556" t="str">
        <f t="shared" si="418"/>
        <v/>
      </c>
      <c r="L515" s="556" t="str">
        <f t="shared" si="418"/>
        <v/>
      </c>
      <c r="M515" s="556" t="str">
        <f t="shared" si="418"/>
        <v/>
      </c>
      <c r="N515" s="556" t="str">
        <f t="shared" si="418"/>
        <v/>
      </c>
      <c r="P515" s="284"/>
      <c r="Q515" s="134"/>
      <c r="R515" s="134"/>
      <c r="S515" s="362"/>
      <c r="W515" s="175" t="str">
        <f>W514</f>
        <v>Подинсталация за технологични емисии, CBAM</v>
      </c>
      <c r="Z515" s="457" t="b">
        <f>AND(CNTR_ExistSubInstEntries,OR($W515="",INDEX($Z:$Z,MATCH(EUconst_StartRow&amp;$W515,$X:$X,0))&gt;COLUMNS($Z514:Z514),INDEX($AC:$AC,MATCH(EUconst_CessationRow&amp;$W515,$AA:$AA,0))&lt;=COLUMNS($Z514:Z514)))</f>
        <v>0</v>
      </c>
      <c r="AA515" s="457" t="b">
        <f>AND(CNTR_ExistSubInstEntries,OR($W515="",INDEX($Z:$Z,MATCH(EUconst_StartRow&amp;$W515,$X:$X,0))&gt;COLUMNS($Z514:AA514),INDEX($AC:$AC,MATCH(EUconst_CessationRow&amp;$W515,$AA:$AA,0))&lt;=COLUMNS($Z514:AA514)))</f>
        <v>0</v>
      </c>
      <c r="AB515" s="457" t="b">
        <f>AND(CNTR_ExistSubInstEntries,OR($W515="",INDEX($Z:$Z,MATCH(EUconst_StartRow&amp;$W515,$X:$X,0))&gt;COLUMNS($Z514:AB514),INDEX($AC:$AC,MATCH(EUconst_CessationRow&amp;$W515,$AA:$AA,0))&lt;=COLUMNS($Z514:AB514)))</f>
        <v>0</v>
      </c>
      <c r="AC515" s="457" t="b">
        <f>AND(CNTR_ExistSubInstEntries,OR($W515="",INDEX($Z:$Z,MATCH(EUconst_StartRow&amp;$W515,$X:$X,0))&gt;COLUMNS($Z514:AC514),INDEX($AC:$AC,MATCH(EUconst_CessationRow&amp;$W515,$AA:$AA,0))&lt;=COLUMNS($Z514:AC514)))</f>
        <v>0</v>
      </c>
      <c r="AD515" s="457" t="b">
        <f>AND(CNTR_ExistSubInstEntries,OR($W515="",INDEX($Z:$Z,MATCH(EUconst_StartRow&amp;$W515,$X:$X,0))&gt;COLUMNS($Z514:AD514),INDEX($AC:$AC,MATCH(EUconst_CessationRow&amp;$W515,$AA:$AA,0))&lt;=COLUMNS($Z514:AD514)))</f>
        <v>0</v>
      </c>
      <c r="AE515" s="457" t="b">
        <f>AND(CNTR_ExistSubInstEntries,OR($W515="",INDEX($Z:$Z,MATCH(EUconst_StartRow&amp;$W515,$X:$X,0))&gt;COLUMNS($Z514:AE514),INDEX($AC:$AC,MATCH(EUconst_CessationRow&amp;$W515,$AA:$AA,0))&lt;=COLUMNS($Z514:AE514)))</f>
        <v>0</v>
      </c>
    </row>
    <row r="516" spans="1:31" ht="12.75" customHeight="1" x14ac:dyDescent="0.2">
      <c r="A516" s="19"/>
      <c r="B516" s="165"/>
      <c r="C516" s="161"/>
      <c r="D516" s="345" t="s">
        <v>118</v>
      </c>
      <c r="E516" s="1266" t="str">
        <f>Translations!$B$268</f>
        <v>Цели за абсолютни емисии</v>
      </c>
      <c r="F516" s="1267"/>
      <c r="G516" s="473" t="str">
        <f>IF($M506=EUConst_NotRelevant,"",INDEX(D_HistoricalEmissions!$T:$T,MATCH(EUconst_HistorialAbsEmissions&amp;$I506,D_HistoricalEmissions!$P:$P,0)))</f>
        <v/>
      </c>
      <c r="H516" s="423" t="str">
        <f>EUconst_tCO2e</f>
        <v>t CO2e</v>
      </c>
      <c r="I516" s="431"/>
      <c r="J516" s="305"/>
      <c r="K516" s="305"/>
      <c r="L516" s="305"/>
      <c r="M516" s="305"/>
      <c r="N516" s="305"/>
      <c r="P516" s="284"/>
      <c r="Q516" s="134"/>
      <c r="R516" s="134"/>
      <c r="S516" s="268"/>
      <c r="W516" s="175" t="str">
        <f t="shared" ref="W516" si="419">W515</f>
        <v>Подинсталация за технологични емисии, CBAM</v>
      </c>
      <c r="Z516" s="205" t="b">
        <f>AND(CNTR_ExistSubInstEntries,OR($W516="",INDEX($Z:$Z,MATCH(EUconst_StartRow&amp;$W516,$X:$X,0))&gt;COLUMNS($Z515:Z515),INDEX($AC:$AC,MATCH(EUconst_CessationRow&amp;$W516,$AA:$AA,0))&lt;=COLUMNS($Z515:Z515)))</f>
        <v>0</v>
      </c>
      <c r="AA516" s="205" t="b">
        <f>AND(CNTR_ExistSubInstEntries,OR($W516="",INDEX($Z:$Z,MATCH(EUconst_StartRow&amp;$W516,$X:$X,0))&gt;COLUMNS($Z515:AA515),INDEX($AC:$AC,MATCH(EUconst_CessationRow&amp;$W516,$AA:$AA,0))&lt;=COLUMNS($Z515:AA515)))</f>
        <v>0</v>
      </c>
      <c r="AB516" s="205" t="b">
        <f>AND(CNTR_ExistSubInstEntries,OR($W516="",INDEX($Z:$Z,MATCH(EUconst_StartRow&amp;$W516,$X:$X,0))&gt;COLUMNS($Z515:AB515),INDEX($AC:$AC,MATCH(EUconst_CessationRow&amp;$W516,$AA:$AA,0))&lt;=COLUMNS($Z515:AB515)))</f>
        <v>0</v>
      </c>
      <c r="AC516" s="205" t="b">
        <f>AND(CNTR_ExistSubInstEntries,OR($W516="",INDEX($Z:$Z,MATCH(EUconst_StartRow&amp;$W516,$X:$X,0))&gt;COLUMNS($Z515:AC515),INDEX($AC:$AC,MATCH(EUconst_CessationRow&amp;$W516,$AA:$AA,0))&lt;=COLUMNS($Z515:AC515)))</f>
        <v>0</v>
      </c>
      <c r="AD516" s="205" t="b">
        <f>AND(CNTR_ExistSubInstEntries,OR($W516="",INDEX($Z:$Z,MATCH(EUconst_StartRow&amp;$W516,$X:$X,0))&gt;COLUMNS($Z515:AD515),INDEX($AC:$AC,MATCH(EUconst_CessationRow&amp;$W516,$AA:$AA,0))&lt;=COLUMNS($Z515:AD515)))</f>
        <v>0</v>
      </c>
      <c r="AE516" s="205" t="b">
        <f>AND(CNTR_ExistSubInstEntries,OR($W516="",INDEX($Z:$Z,MATCH(EUconst_StartRow&amp;$W516,$X:$X,0))&gt;COLUMNS($Z515:AE515),INDEX($AC:$AC,MATCH(EUconst_CessationRow&amp;$W516,$AA:$AA,0))&lt;=COLUMNS($Z515:AE515)))</f>
        <v>0</v>
      </c>
    </row>
    <row r="517" spans="1:31" ht="5.0999999999999996" customHeight="1" x14ac:dyDescent="0.2">
      <c r="C517" s="161"/>
      <c r="D517" s="1005"/>
      <c r="E517" s="1005"/>
      <c r="F517" s="1005"/>
      <c r="G517" s="1005"/>
      <c r="H517" s="1005"/>
      <c r="I517" s="1005"/>
      <c r="J517" s="1005"/>
      <c r="K517" s="1005"/>
      <c r="L517" s="1005"/>
      <c r="M517" s="1005"/>
      <c r="N517" s="1219"/>
    </row>
    <row r="518" spans="1:31" ht="12.75" customHeight="1" x14ac:dyDescent="0.2">
      <c r="C518" s="161"/>
      <c r="D518" s="360" t="s">
        <v>687</v>
      </c>
      <c r="E518" s="18" t="str">
        <f>Translations!$B$269</f>
        <v>Относителни цели за емисиите</v>
      </c>
      <c r="H518" s="121"/>
      <c r="L518" s="557"/>
      <c r="N518" s="162"/>
      <c r="P518" s="276"/>
      <c r="Q518" s="134"/>
      <c r="R518" s="272"/>
      <c r="S518" s="268"/>
    </row>
    <row r="519" spans="1:31" ht="25.5" customHeight="1" x14ac:dyDescent="0.2">
      <c r="C519" s="161"/>
      <c r="D519" s="736"/>
      <c r="E519" s="1242" t="str">
        <f>Translations!$B$293</f>
        <v>Намалението на специфичните емисии спрямо базовата линия (средните исторически емисии или оценката в лист Г) и съответната референтна стойност се изчисляват автоматично въз основа на входящите данни за целите за специфични емисии съгласно буква а) по-горе.</v>
      </c>
      <c r="F519" s="1242"/>
      <c r="G519" s="1242"/>
      <c r="H519" s="1242"/>
      <c r="I519" s="1242"/>
      <c r="J519" s="1242"/>
      <c r="K519" s="1242"/>
      <c r="L519" s="1242"/>
      <c r="M519" s="1242"/>
      <c r="N519" s="1243"/>
    </row>
    <row r="520" spans="1:31" ht="25.5" customHeight="1" x14ac:dyDescent="0.2">
      <c r="C520" s="161"/>
      <c r="D520" s="736"/>
      <c r="E520" s="736"/>
      <c r="F520" s="736"/>
      <c r="G520" s="736"/>
      <c r="H520" s="746" t="str">
        <f>Translations!$B$271</f>
        <v>Референтна стойност</v>
      </c>
      <c r="I520" s="1246">
        <f t="shared" ref="I520" si="420">INDEX(EUconst_EndOfPeriods,Z509)</f>
        <v>2025</v>
      </c>
      <c r="J520" s="1268">
        <f t="shared" ref="J520" si="421">INDEX(EUconst_EndOfPeriods,AA509)</f>
        <v>2030</v>
      </c>
      <c r="K520" s="1268">
        <f t="shared" ref="K520" si="422">INDEX(EUconst_EndOfPeriods,AB509)</f>
        <v>2035</v>
      </c>
      <c r="L520" s="1268">
        <f t="shared" ref="L520" si="423">INDEX(EUconst_EndOfPeriods,AC509)</f>
        <v>2040</v>
      </c>
      <c r="M520" s="1268">
        <f t="shared" ref="M520" si="424">INDEX(EUconst_EndOfPeriods,AD509)</f>
        <v>2045</v>
      </c>
      <c r="N520" s="1268">
        <f t="shared" ref="N520" si="425">INDEX(EUconst_EndOfPeriods,AE509)</f>
        <v>2050</v>
      </c>
    </row>
    <row r="521" spans="1:31" ht="12.75" customHeight="1" x14ac:dyDescent="0.2">
      <c r="C521" s="161"/>
      <c r="D521" s="736"/>
      <c r="E521" s="736"/>
      <c r="F521" s="736"/>
      <c r="G521" s="736"/>
      <c r="H521" s="456" t="str">
        <f>H514</f>
        <v>t CO2e / t</v>
      </c>
      <c r="I521" s="1247"/>
      <c r="J521" s="1269"/>
      <c r="K521" s="1269"/>
      <c r="L521" s="1269"/>
      <c r="M521" s="1269"/>
      <c r="N521" s="1269"/>
    </row>
    <row r="522" spans="1:31" ht="12.75" customHeight="1" x14ac:dyDescent="0.2">
      <c r="A522" s="19"/>
      <c r="B522" s="165"/>
      <c r="C522" s="161"/>
      <c r="D522" s="345" t="s">
        <v>117</v>
      </c>
      <c r="E522" s="1275" t="str">
        <f>Translations!$B$272</f>
        <v>Относително към изходната стойност</v>
      </c>
      <c r="F522" s="1275"/>
      <c r="G522" s="1276"/>
      <c r="H522" s="474" t="str">
        <f>G514</f>
        <v/>
      </c>
      <c r="I522" s="475" t="str">
        <f t="shared" ref="I522:N522" si="426">IF($M506=EUConst_NotRelevant,"",IF($H522="",Euconst_NA,IF(IFERROR($AC506&lt;=Z509,FALSE),EUconst_Cessation,IF(ISBLANK(I514),"",IF($H522=0,Euconst_NA,(I514/$H522))))))</f>
        <v>N.A.</v>
      </c>
      <c r="J522" s="441" t="str">
        <f t="shared" si="426"/>
        <v>N.A.</v>
      </c>
      <c r="K522" s="441" t="str">
        <f t="shared" si="426"/>
        <v>N.A.</v>
      </c>
      <c r="L522" s="441" t="str">
        <f t="shared" si="426"/>
        <v>N.A.</v>
      </c>
      <c r="M522" s="441" t="str">
        <f t="shared" si="426"/>
        <v>N.A.</v>
      </c>
      <c r="N522" s="441" t="str">
        <f t="shared" si="426"/>
        <v>N.A.</v>
      </c>
      <c r="P522" s="312" t="str">
        <f>EUconst_SubRelToBaseline&amp;I506</f>
        <v>RelBL_Подинсталация за технологични емисии, CBAM</v>
      </c>
      <c r="Q522" s="134"/>
      <c r="R522" s="134"/>
      <c r="S522" s="268"/>
    </row>
    <row r="523" spans="1:31" ht="12.75" customHeight="1" x14ac:dyDescent="0.2">
      <c r="A523" s="19"/>
      <c r="B523" s="165"/>
      <c r="C523" s="161"/>
      <c r="D523" s="345" t="s">
        <v>118</v>
      </c>
      <c r="E523" s="1277" t="str">
        <f>Translations!$B$273</f>
        <v>Относително към съответната стойност на БМ</v>
      </c>
      <c r="F523" s="1277"/>
      <c r="G523" s="1278"/>
      <c r="H523" s="476">
        <f>IF($M506=EUConst_NotRelevant,"",INDEX(EUconst_FallBackListValues,MATCH(I506,EUconst_FallBackListNames,0)))</f>
        <v>0.97</v>
      </c>
      <c r="I523" s="429" t="str">
        <f>IF(OR($M506=EUConst_NotRelevant,INDEX(C_InstallationDescription!$U:$U,MATCH(EUconst_StartRow&amp;$I506,C_InstallationDescription!$P:$P,0))=FALSE),"",IF($H523="",Euconst_NA,IF(IFERROR($AC506&lt;=Z509,FALSE),EUconst_Cessation,IF(ISBLANK(I514),"",(I514/$H523)))))</f>
        <v/>
      </c>
      <c r="J523" s="381" t="str">
        <f>IF(OR($M506=EUConst_NotRelevant,INDEX(C_InstallationDescription!$U:$U,MATCH(EUconst_StartRow&amp;$I506,C_InstallationDescription!$P:$P,0))=FALSE),"",IF($H523="",Euconst_NA,IF(IFERROR($AC506&lt;=AA509,FALSE),EUconst_Cessation,IF(ISBLANK(J514),"",(J514/$H523)))))</f>
        <v/>
      </c>
      <c r="K523" s="381" t="str">
        <f>IF(OR($M506=EUConst_NotRelevant,INDEX(C_InstallationDescription!$U:$U,MATCH(EUconst_StartRow&amp;$I506,C_InstallationDescription!$P:$P,0))=FALSE),"",IF($H523="",Euconst_NA,IF(IFERROR($AC506&lt;=AB509,FALSE),EUconst_Cessation,IF(ISBLANK(K514),"",(K514/$H523)))))</f>
        <v/>
      </c>
      <c r="L523" s="381" t="str">
        <f>IF(OR($M506=EUConst_NotRelevant,INDEX(C_InstallationDescription!$U:$U,MATCH(EUconst_StartRow&amp;$I506,C_InstallationDescription!$P:$P,0))=FALSE),"",IF($H523="",Euconst_NA,IF(IFERROR($AC506&lt;=AC509,FALSE),EUconst_Cessation,IF(ISBLANK(L514),"",(L514/$H523)))))</f>
        <v/>
      </c>
      <c r="M523" s="381" t="str">
        <f>IF(OR($M506=EUConst_NotRelevant,INDEX(C_InstallationDescription!$U:$U,MATCH(EUconst_StartRow&amp;$I506,C_InstallationDescription!$P:$P,0))=FALSE),"",IF($H523="",Euconst_NA,IF(IFERROR($AC506&lt;=AD509,FALSE),EUconst_Cessation,IF(ISBLANK(M514),"",(M514/$H523)))))</f>
        <v/>
      </c>
      <c r="N523" s="381" t="str">
        <f>IF(OR($M506=EUConst_NotRelevant,INDEX(C_InstallationDescription!$U:$U,MATCH(EUconst_StartRow&amp;$I506,C_InstallationDescription!$P:$P,0))=FALSE),"",IF($H523="",Euconst_NA,IF(IFERROR($AC506&lt;=AE509,FALSE),EUconst_Cessation,IF(ISBLANK(N514),"",(N514/$H523)))))</f>
        <v/>
      </c>
      <c r="P523" s="312" t="str">
        <f>EUconst_SubRelToBM&amp;I506</f>
        <v>RelBM_Подинсталация за технологични емисии, CBAM</v>
      </c>
      <c r="Q523" s="134"/>
      <c r="R523" s="134"/>
      <c r="S523" s="268"/>
    </row>
    <row r="524" spans="1:31" ht="5.0999999999999996" customHeight="1" x14ac:dyDescent="0.2">
      <c r="A524" s="19"/>
      <c r="B524" s="165"/>
      <c r="C524" s="161"/>
      <c r="D524" s="20"/>
      <c r="E524" s="267"/>
      <c r="F524" s="267"/>
      <c r="G524" s="267"/>
      <c r="H524" s="303"/>
      <c r="I524" s="477"/>
      <c r="J524" s="477"/>
      <c r="K524" s="478"/>
      <c r="L524" s="477"/>
      <c r="M524" s="477"/>
      <c r="N524" s="479"/>
      <c r="P524" s="276"/>
      <c r="Q524" s="134"/>
      <c r="R524" s="134"/>
      <c r="S524" s="268"/>
    </row>
    <row r="525" spans="1:31" ht="12.75" customHeight="1" x14ac:dyDescent="0.2">
      <c r="C525" s="161"/>
      <c r="D525" s="360" t="s">
        <v>688</v>
      </c>
      <c r="E525" s="18" t="str">
        <f>Translations!$B$274</f>
        <v>Разпределение на намалението на специфичните емисии по мерки и инвестиции</v>
      </c>
      <c r="F525" s="285"/>
      <c r="G525" s="283"/>
      <c r="H525" s="472"/>
      <c r="N525" s="162"/>
      <c r="P525" s="134"/>
      <c r="Q525" s="134"/>
      <c r="R525" s="134"/>
      <c r="S525" s="268"/>
    </row>
    <row r="526" spans="1:31" ht="12.75" customHeight="1" x14ac:dyDescent="0.2">
      <c r="C526" s="161"/>
      <c r="D526" s="360"/>
      <c r="E526" s="1242" t="str">
        <f>Translations!$B$275</f>
        <v>Моля, изберете от падащия списък всяка мярка, която оказва въздействие върху целите, посочени по-горе за тази подинсталация.</v>
      </c>
      <c r="F526" s="1242"/>
      <c r="G526" s="1242"/>
      <c r="H526" s="1242"/>
      <c r="I526" s="1242"/>
      <c r="J526" s="1242"/>
      <c r="K526" s="1242"/>
      <c r="L526" s="1242"/>
      <c r="M526" s="1242"/>
      <c r="N526" s="1243"/>
      <c r="P526" s="134"/>
      <c r="Q526" s="134"/>
      <c r="R526" s="134"/>
      <c r="S526" s="268"/>
    </row>
    <row r="527" spans="1:31" ht="25.5" customHeight="1" x14ac:dyDescent="0.2">
      <c r="C527" s="161"/>
      <c r="D527" s="20"/>
      <c r="E527" s="1242" t="str">
        <f>Translations!$B$276</f>
        <v>За всяка мярка изберете от падащия списък съответните инвестиции. Когато няма инвестиции, свързани с мярката, например само оптимизация на процеса, моля, изберете "няма инвестиции". Когато повече от една инвестиция е свързана с определена мярка, моля въведете съответната информация под формата на "IN1, IN4" и т.н.</v>
      </c>
      <c r="F527" s="1242"/>
      <c r="G527" s="1242"/>
      <c r="H527" s="1242"/>
      <c r="I527" s="1242"/>
      <c r="J527" s="1242"/>
      <c r="K527" s="1242"/>
      <c r="L527" s="1242"/>
      <c r="M527" s="1242"/>
      <c r="N527" s="1243"/>
      <c r="P527" s="351"/>
      <c r="Q527" s="134"/>
      <c r="R527" s="134"/>
      <c r="S527" s="268"/>
    </row>
    <row r="528" spans="1:31" ht="25.5" customHeight="1" x14ac:dyDescent="0.2">
      <c r="C528" s="161"/>
      <c r="D528" s="20"/>
      <c r="E528" s="1242" t="str">
        <f>Translations!$B$294</f>
        <v>Впоследствие, моля, посочете за всеки период процента, с който всяка мярка и инвестиции допринасят за специфичното намаление на емисиите, показано в точка i. Сумата от всички мерки трябва да е равна на 100 % (проверка на съответствието в точка iv.), в който случай общото намаление на емисиите, показано в точка iii., е равно на специфичното намаление в точка i.</v>
      </c>
      <c r="F528" s="1242"/>
      <c r="G528" s="1242"/>
      <c r="H528" s="1242"/>
      <c r="I528" s="1242"/>
      <c r="J528" s="1242"/>
      <c r="K528" s="1242"/>
      <c r="L528" s="1242"/>
      <c r="M528" s="1242"/>
      <c r="N528" s="1243"/>
      <c r="P528" s="351"/>
      <c r="Q528" s="134"/>
      <c r="R528" s="134"/>
      <c r="S528" s="268"/>
    </row>
    <row r="529" spans="1:31" ht="25.5" customHeight="1" x14ac:dyDescent="0.2">
      <c r="C529" s="161"/>
      <c r="D529" s="20"/>
      <c r="E529" s="1242" t="str">
        <f>Translations!$B$278</f>
        <v>След вписванията, направени в раздели В.I и Д.I.1, годините, предхождащи периода, в който са приложени мерките, или годините, предхождащи и следващи въвеждането в експлоатация на подинсталацията, са отбелязани в сиво.</v>
      </c>
      <c r="F529" s="1242"/>
      <c r="G529" s="1242"/>
      <c r="H529" s="1242"/>
      <c r="I529" s="1242"/>
      <c r="J529" s="1242"/>
      <c r="K529" s="1242"/>
      <c r="L529" s="1242"/>
      <c r="M529" s="1242"/>
      <c r="N529" s="1243"/>
      <c r="P529" s="134"/>
      <c r="Q529" s="134"/>
      <c r="R529" s="134"/>
      <c r="S529" s="268"/>
    </row>
    <row r="530" spans="1:31" ht="12.75" customHeight="1" x14ac:dyDescent="0.2">
      <c r="C530" s="161"/>
      <c r="D530" s="20"/>
      <c r="E530" s="1242" t="str">
        <f>Translations!$B$279</f>
        <v>Проверката за съгласуваност под v. ще доведе до съобщение за грешка в следните случаи:</v>
      </c>
      <c r="F530" s="1242"/>
      <c r="G530" s="1242"/>
      <c r="H530" s="1242"/>
      <c r="I530" s="1242"/>
      <c r="J530" s="1242"/>
      <c r="K530" s="1242"/>
      <c r="L530" s="1242"/>
      <c r="M530" s="1242"/>
      <c r="N530" s="1243"/>
      <c r="P530" s="134"/>
      <c r="Q530" s="134"/>
      <c r="R530" s="134"/>
      <c r="S530" s="268"/>
    </row>
    <row r="531" spans="1:31" ht="12.75" customHeight="1" x14ac:dyDescent="0.2">
      <c r="C531" s="161"/>
      <c r="D531" s="20"/>
      <c r="E531" s="514" t="s">
        <v>747</v>
      </c>
      <c r="F531" s="1242" t="str">
        <f>Translations!$B$280</f>
        <v>не се определят цели преди прекратяване или се определят цели след прекратяване;</v>
      </c>
      <c r="G531" s="1242"/>
      <c r="H531" s="1242"/>
      <c r="I531" s="1242"/>
      <c r="J531" s="1242"/>
      <c r="K531" s="1242"/>
      <c r="L531" s="1242"/>
      <c r="M531" s="1242"/>
      <c r="N531" s="1243"/>
      <c r="O531" s="739"/>
      <c r="P531" s="134"/>
      <c r="Q531" s="134"/>
      <c r="R531" s="134"/>
      <c r="S531" s="268"/>
    </row>
    <row r="532" spans="1:31" ht="12.75" customHeight="1" x14ac:dyDescent="0.2">
      <c r="C532" s="161"/>
      <c r="D532" s="20"/>
      <c r="E532" s="514" t="s">
        <v>747</v>
      </c>
      <c r="F532" s="1242" t="str">
        <f>Translations!$B$281</f>
        <v>въздействията се въвеждат за годините, в които или няма определени цели, или целите са равни на базовия сценарий, т.е. намалението по i. е равно на нула;</v>
      </c>
      <c r="G532" s="1242"/>
      <c r="H532" s="1242"/>
      <c r="I532" s="1242"/>
      <c r="J532" s="1242"/>
      <c r="K532" s="1242"/>
      <c r="L532" s="1242"/>
      <c r="M532" s="1242"/>
      <c r="N532" s="1243"/>
      <c r="O532" s="739"/>
      <c r="P532" s="134"/>
      <c r="Q532" s="134"/>
      <c r="R532" s="134"/>
      <c r="S532" s="268"/>
    </row>
    <row r="533" spans="1:31" ht="12.75" customHeight="1" x14ac:dyDescent="0.2">
      <c r="C533" s="161"/>
      <c r="D533" s="20"/>
      <c r="E533" s="514" t="s">
        <v>747</v>
      </c>
      <c r="F533" s="1242" t="str">
        <f>Translations!$B$282</f>
        <v>въздействията не достигат 100%.</v>
      </c>
      <c r="G533" s="1242"/>
      <c r="H533" s="1242"/>
      <c r="I533" s="1242"/>
      <c r="J533" s="1242"/>
      <c r="K533" s="1242"/>
      <c r="L533" s="1242"/>
      <c r="M533" s="1242"/>
      <c r="N533" s="1243"/>
      <c r="O533" s="739"/>
      <c r="P533" s="134"/>
      <c r="Q533" s="134"/>
      <c r="R533" s="134"/>
      <c r="S533" s="268"/>
    </row>
    <row r="534" spans="1:31" ht="5.0999999999999996" customHeight="1" x14ac:dyDescent="0.2">
      <c r="C534" s="161"/>
      <c r="D534" s="1005"/>
      <c r="E534" s="1005"/>
      <c r="F534" s="1005"/>
      <c r="G534" s="1005"/>
      <c r="H534" s="1005"/>
      <c r="I534" s="1005"/>
      <c r="J534" s="1005"/>
      <c r="K534" s="1005"/>
      <c r="L534" s="1005"/>
      <c r="M534" s="1005"/>
      <c r="N534" s="1219"/>
    </row>
    <row r="535" spans="1:31" ht="25.5" customHeight="1" x14ac:dyDescent="0.2">
      <c r="C535" s="161"/>
      <c r="D535" s="736"/>
      <c r="E535" s="736"/>
      <c r="F535" s="736"/>
      <c r="G535" s="736"/>
      <c r="H535" s="746" t="str">
        <f>Translations!$B$271</f>
        <v>Референтна стойност</v>
      </c>
      <c r="I535" s="749">
        <f t="shared" ref="I535" si="427">INDEX(EUconst_EndOfPeriods,Z509)</f>
        <v>2025</v>
      </c>
      <c r="J535" s="750">
        <f t="shared" ref="J535" si="428">INDEX(EUconst_EndOfPeriods,AA509)</f>
        <v>2030</v>
      </c>
      <c r="K535" s="750">
        <f t="shared" ref="K535" si="429">INDEX(EUconst_EndOfPeriods,AB509)</f>
        <v>2035</v>
      </c>
      <c r="L535" s="750">
        <f t="shared" ref="L535" si="430">INDEX(EUconst_EndOfPeriods,AC509)</f>
        <v>2040</v>
      </c>
      <c r="M535" s="750">
        <f t="shared" ref="M535" si="431">INDEX(EUconst_EndOfPeriods,AD509)</f>
        <v>2045</v>
      </c>
      <c r="N535" s="750">
        <f t="shared" ref="N535" si="432">INDEX(EUconst_EndOfPeriods,AE509)</f>
        <v>2050</v>
      </c>
    </row>
    <row r="536" spans="1:31" ht="12.75" customHeight="1" x14ac:dyDescent="0.2">
      <c r="C536" s="161"/>
      <c r="G536" s="736"/>
      <c r="H536" s="540" t="str">
        <f>H521</f>
        <v>t CO2e / t</v>
      </c>
      <c r="I536" s="541" t="str">
        <f>H536</f>
        <v>t CO2e / t</v>
      </c>
      <c r="J536" s="539" t="str">
        <f t="shared" ref="J536" si="433">I536</f>
        <v>t CO2e / t</v>
      </c>
      <c r="K536" s="539" t="str">
        <f t="shared" ref="K536" si="434">J536</f>
        <v>t CO2e / t</v>
      </c>
      <c r="L536" s="539" t="str">
        <f t="shared" ref="L536" si="435">K536</f>
        <v>t CO2e / t</v>
      </c>
      <c r="M536" s="539" t="str">
        <f t="shared" ref="M536" si="436">L536</f>
        <v>t CO2e / t</v>
      </c>
      <c r="N536" s="539" t="str">
        <f t="shared" ref="N536" si="437">M536</f>
        <v>t CO2e / t</v>
      </c>
      <c r="S536" s="268"/>
    </row>
    <row r="537" spans="1:31" ht="12.75" customHeight="1" x14ac:dyDescent="0.2">
      <c r="C537" s="161"/>
      <c r="D537" s="345" t="s">
        <v>117</v>
      </c>
      <c r="E537" s="1274" t="str">
        <f>Translations!$B$283</f>
        <v>Специфично намаление (целево спрямо базово)</v>
      </c>
      <c r="F537" s="1274"/>
      <c r="G537" s="1274"/>
      <c r="H537" s="361" t="str">
        <f>H522</f>
        <v/>
      </c>
      <c r="I537" s="480" t="str">
        <f t="shared" ref="I537" si="438">IF(IFERROR($AC506&lt;=Z509,FALSE),EUconst_Cessation,IF(ISBLANK(I514),"",IF(OR($H537=0,$H537=""),Euconst_NA,(-($H537-I514)))))</f>
        <v/>
      </c>
      <c r="J537" s="481" t="str">
        <f t="shared" ref="J537" si="439">IF(IFERROR($AC506&lt;=AA509,FALSE),EUconst_Cessation,IF(ISBLANK(J514),"",IF(OR($H537=0,$H537=""),Euconst_NA,(-($H537-J514)))))</f>
        <v/>
      </c>
      <c r="K537" s="481" t="str">
        <f t="shared" ref="K537" si="440">IF(IFERROR($AC506&lt;=AB509,FALSE),EUconst_Cessation,IF(ISBLANK(K514),"",IF(OR($H537=0,$H537=""),Euconst_NA,(-($H537-K514)))))</f>
        <v/>
      </c>
      <c r="L537" s="481" t="str">
        <f t="shared" ref="L537" si="441">IF(IFERROR($AC506&lt;=AC509,FALSE),EUconst_Cessation,IF(ISBLANK(L514),"",IF(OR($H537=0,$H537=""),Euconst_NA,(-($H537-L514)))))</f>
        <v/>
      </c>
      <c r="M537" s="481" t="str">
        <f t="shared" ref="M537" si="442">IF(IFERROR($AC506&lt;=AD509,FALSE),EUconst_Cessation,IF(ISBLANK(M514),"",IF(OR($H537=0,$H537=""),Euconst_NA,(-($H537-M514)))))</f>
        <v/>
      </c>
      <c r="N537" s="481" t="str">
        <f t="shared" ref="N537" si="443">IF(IFERROR($AC506&lt;=AE509,FALSE),EUconst_Cessation,IF(ISBLANK(N514),"",IF(OR($H537=0,$H537=""),Euconst_NA,(-($H537-N514)))))</f>
        <v/>
      </c>
      <c r="P537" s="175" t="str">
        <f>EUconst_SubAbsoluteReduction&amp;I506</f>
        <v>AbsRed_Подинсталация за технологични емисии, CBAM</v>
      </c>
      <c r="S537" s="268"/>
    </row>
    <row r="538" spans="1:31" ht="5.0999999999999996" customHeight="1" x14ac:dyDescent="0.2">
      <c r="C538" s="161"/>
      <c r="D538" s="1005"/>
      <c r="E538" s="1005"/>
      <c r="F538" s="1005"/>
      <c r="G538" s="1005"/>
      <c r="H538" s="1005"/>
      <c r="I538" s="1005"/>
      <c r="J538" s="1005"/>
      <c r="K538" s="1005"/>
      <c r="L538" s="1005"/>
      <c r="M538" s="1005"/>
      <c r="N538" s="1219"/>
    </row>
    <row r="539" spans="1:31" ht="12.75" customHeight="1" x14ac:dyDescent="0.2">
      <c r="C539" s="161"/>
      <c r="D539" s="345" t="s">
        <v>118</v>
      </c>
      <c r="E539" s="1112" t="str">
        <f>Translations!$B$199</f>
        <v>Мярка</v>
      </c>
      <c r="F539" s="1114"/>
      <c r="G539" s="1112" t="str">
        <f>Translations!$B$229</f>
        <v>Инвестиции</v>
      </c>
      <c r="H539" s="1285"/>
      <c r="I539" s="424">
        <f t="shared" ref="I539" si="444">INDEX(EUconst_EndOfPeriods,Z509)</f>
        <v>2025</v>
      </c>
      <c r="J539" s="302">
        <f t="shared" ref="J539" si="445">INDEX(EUconst_EndOfPeriods,AA509)</f>
        <v>2030</v>
      </c>
      <c r="K539" s="302">
        <f t="shared" ref="K539" si="446">INDEX(EUconst_EndOfPeriods,AB509)</f>
        <v>2035</v>
      </c>
      <c r="L539" s="302">
        <f t="shared" ref="L539" si="447">INDEX(EUconst_EndOfPeriods,AC509)</f>
        <v>2040</v>
      </c>
      <c r="M539" s="302">
        <f t="shared" ref="M539" si="448">INDEX(EUconst_EndOfPeriods,AD509)</f>
        <v>2045</v>
      </c>
      <c r="N539" s="302">
        <f t="shared" ref="N539" si="449">INDEX(EUconst_EndOfPeriods,AE509)</f>
        <v>2050</v>
      </c>
      <c r="Q539" s="134"/>
      <c r="R539" s="272"/>
      <c r="S539" s="268"/>
    </row>
    <row r="540" spans="1:31" ht="12.75" customHeight="1" x14ac:dyDescent="0.2">
      <c r="C540" s="161"/>
      <c r="D540" s="363" t="s">
        <v>664</v>
      </c>
      <c r="E540" s="1279" t="str">
        <f>Translations!$B$284</f>
        <v>ME1: Оптимизация на процесите за различни периоди от 2027 г. нататък</v>
      </c>
      <c r="F540" s="1280"/>
      <c r="G540" s="1288" t="str">
        <f>Translations!$B$285</f>
        <v>IN1, IN3</v>
      </c>
      <c r="H540" s="1289"/>
      <c r="I540" s="447"/>
      <c r="J540" s="448">
        <v>1</v>
      </c>
      <c r="K540" s="448">
        <v>1</v>
      </c>
      <c r="L540" s="448">
        <v>0.3</v>
      </c>
      <c r="M540" s="448">
        <v>0.2</v>
      </c>
      <c r="N540" s="448"/>
      <c r="R540" s="273"/>
      <c r="S540" s="268"/>
    </row>
    <row r="541" spans="1:31" ht="12.75" customHeight="1" x14ac:dyDescent="0.2">
      <c r="C541" s="161"/>
      <c r="D541" s="363" t="s">
        <v>693</v>
      </c>
      <c r="E541" s="1281" t="str">
        <f>Translations!$B$286</f>
        <v>ME2: Нова пещ</v>
      </c>
      <c r="F541" s="1282"/>
      <c r="G541" s="1281" t="str">
        <f>Translations!$B$287</f>
        <v>IN2: Нова пещ</v>
      </c>
      <c r="H541" s="1290"/>
      <c r="I541" s="449"/>
      <c r="J541" s="450"/>
      <c r="K541" s="450"/>
      <c r="L541" s="450">
        <v>0.7</v>
      </c>
      <c r="M541" s="450">
        <v>0.8</v>
      </c>
      <c r="N541" s="450">
        <v>1</v>
      </c>
      <c r="S541" s="400" t="s">
        <v>561</v>
      </c>
      <c r="T541" s="166" t="str">
        <f>Translations!$B$288</f>
        <v>Начален период за мярката</v>
      </c>
      <c r="V541" s="166" t="s">
        <v>736</v>
      </c>
      <c r="X541" s="166" t="s">
        <v>738</v>
      </c>
      <c r="Y541" s="166" t="s">
        <v>737</v>
      </c>
      <c r="Z541" s="400">
        <v>2025</v>
      </c>
      <c r="AA541" s="400">
        <v>2030</v>
      </c>
      <c r="AB541" s="400">
        <v>2035</v>
      </c>
      <c r="AC541" s="400">
        <v>2040</v>
      </c>
      <c r="AD541" s="400">
        <v>2045</v>
      </c>
      <c r="AE541" s="400">
        <v>2050</v>
      </c>
    </row>
    <row r="542" spans="1:31" ht="12.75" customHeight="1" x14ac:dyDescent="0.2">
      <c r="A542" s="19"/>
      <c r="C542" s="161"/>
      <c r="D542" s="344">
        <v>1</v>
      </c>
      <c r="E542" s="1286"/>
      <c r="F542" s="1287"/>
      <c r="G542" s="1283"/>
      <c r="H542" s="1284"/>
      <c r="I542" s="425"/>
      <c r="J542" s="338"/>
      <c r="K542" s="338"/>
      <c r="L542" s="339"/>
      <c r="M542" s="338"/>
      <c r="N542" s="338"/>
      <c r="P542" s="288" t="str">
        <f>EUconst_SubMeasureImpact&amp;I506&amp;"_"&amp;D542</f>
        <v>SubMeasImp_Подинсталация за технологични емисии, CBAM_1</v>
      </c>
      <c r="S542" s="419" t="str">
        <f ca="1">IFERROR(INDEX(E_MeasuresInvestMilestones!$S$22:$S$31,MATCH($E542,CNTR_ListExistMeasures,0)),"")</f>
        <v/>
      </c>
      <c r="T542" s="419" t="str">
        <f ca="1">IF(S542="","",MATCH(INDEX(E_MeasuresInvestMilestones!$E$22:$E$31,MATCH($S542,E_MeasuresInvestMilestones!$Q$22:$Q$31,0)),EUconst_Periods,0))</f>
        <v/>
      </c>
      <c r="V542" s="175" t="str">
        <f>I506</f>
        <v>Подинсталация за технологични емисии, CBAM</v>
      </c>
      <c r="X542" s="175" t="b">
        <f>AND(I506&lt;&gt;"",$E542="")</f>
        <v>1</v>
      </c>
      <c r="Z542" s="175" t="b">
        <f>IF(OR(AND(CNTR_ExistSubInstEntries,$E542=""),INDEX($AC:$AC,MATCH(EUconst_CessationRow&amp;$V542,$AA:$AA,0))&lt;=COLUMNS($Z541:Z541),SUMIFS(I:I,$P:$P,EUconst_SubAbsoluteReduction&amp;$V542)=0),
TRUE,
AND(CNTR_ExistSubInstEntries,$T542&gt;COLUMNS($Z541:Z541)) )</f>
        <v>1</v>
      </c>
      <c r="AA542" s="175" t="b">
        <f>IF(OR(AND(CNTR_ExistSubInstEntries,$E542=""),INDEX($AC:$AC,MATCH(EUconst_CessationRow&amp;$V542,$AA:$AA,0))&lt;=COLUMNS($Z541:AA541),SUMIFS(J:J,$P:$P,EUconst_SubAbsoluteReduction&amp;$V542)=0),
TRUE,
AND(CNTR_ExistSubInstEntries,$T542&gt;COLUMNS($Z541:AA541)) )</f>
        <v>1</v>
      </c>
      <c r="AB542" s="175" t="b">
        <f>IF(OR(AND(CNTR_ExistSubInstEntries,$E542=""),INDEX($AC:$AC,MATCH(EUconst_CessationRow&amp;$V542,$AA:$AA,0))&lt;=COLUMNS($Z541:AB541),SUMIFS(K:K,$P:$P,EUconst_SubAbsoluteReduction&amp;$V542)=0),
TRUE,
AND(CNTR_ExistSubInstEntries,$T542&gt;COLUMNS($Z541:AB541)) )</f>
        <v>1</v>
      </c>
      <c r="AC542" s="175" t="b">
        <f>IF(OR(AND(CNTR_ExistSubInstEntries,$E542=""),INDEX($AC:$AC,MATCH(EUconst_CessationRow&amp;$V542,$AA:$AA,0))&lt;=COLUMNS($Z541:AC541),SUMIFS(L:L,$P:$P,EUconst_SubAbsoluteReduction&amp;$V542)=0),
TRUE,
AND(CNTR_ExistSubInstEntries,$T542&gt;COLUMNS($Z541:AC541)) )</f>
        <v>1</v>
      </c>
      <c r="AD542" s="175" t="b">
        <f>IF(OR(AND(CNTR_ExistSubInstEntries,$E542=""),INDEX($AC:$AC,MATCH(EUconst_CessationRow&amp;$V542,$AA:$AA,0))&lt;=COLUMNS($Z541:AD541),SUMIFS(M:M,$P:$P,EUconst_SubAbsoluteReduction&amp;$V542)=0),
TRUE,
AND(CNTR_ExistSubInstEntries,$T542&gt;COLUMNS($Z541:AD541)) )</f>
        <v>1</v>
      </c>
      <c r="AE542" s="175" t="b">
        <f>IF(OR(AND(CNTR_ExistSubInstEntries,$E542=""),INDEX($AC:$AC,MATCH(EUconst_CessationRow&amp;$V542,$AA:$AA,0))&lt;=COLUMNS($Z541:AE541),SUMIFS(N:N,$P:$P,EUconst_SubAbsoluteReduction&amp;$V542)=0),
TRUE,
AND(CNTR_ExistSubInstEntries,$T542&gt;COLUMNS($Z541:AE541)) )</f>
        <v>1</v>
      </c>
    </row>
    <row r="543" spans="1:31" ht="12.75" customHeight="1" x14ac:dyDescent="0.2">
      <c r="A543" s="19"/>
      <c r="C543" s="161"/>
      <c r="D543" s="344">
        <v>2</v>
      </c>
      <c r="E543" s="1223"/>
      <c r="F543" s="1224"/>
      <c r="G543" s="1223"/>
      <c r="H543" s="1233"/>
      <c r="I543" s="426"/>
      <c r="J543" s="306"/>
      <c r="K543" s="306"/>
      <c r="L543" s="314"/>
      <c r="M543" s="306"/>
      <c r="N543" s="306"/>
      <c r="P543" s="288" t="str">
        <f>EUconst_SubMeasureImpact&amp;I506&amp;"_"&amp;D543</f>
        <v>SubMeasImp_Подинсталация за технологични емисии, CBAM_2</v>
      </c>
      <c r="S543" s="419" t="str">
        <f ca="1">IFERROR(INDEX(E_MeasuresInvestMilestones!$S$22:$S$31,MATCH($E543,CNTR_ListExistMeasures,0)),"")</f>
        <v/>
      </c>
      <c r="T543" s="419" t="str">
        <f ca="1">IF(S543="","",MATCH(INDEX(E_MeasuresInvestMilestones!$E$22:$E$31,MATCH($S543,E_MeasuresInvestMilestones!$Q$22:$Q$31,0)),EUconst_Periods,0))</f>
        <v/>
      </c>
      <c r="V543" s="175" t="str">
        <f>V542</f>
        <v>Подинсталация за технологични емисии, CBAM</v>
      </c>
      <c r="X543" s="175" t="b">
        <f>AND(I506&lt;&gt;"",$E543="")</f>
        <v>1</v>
      </c>
      <c r="Z543" s="175" t="b">
        <f>IF(OR(AND(CNTR_ExistSubInstEntries,$E543=""),INDEX($AC:$AC,MATCH(EUconst_CessationRow&amp;$V543,$AA:$AA,0))&lt;=COLUMNS($Z542:Z542),SUMIFS(I:I,$P:$P,EUconst_SubAbsoluteReduction&amp;$V543)=0),
TRUE,
AND(CNTR_ExistSubInstEntries,$T543&gt;COLUMNS($Z542:Z542)) )</f>
        <v>1</v>
      </c>
      <c r="AA543" s="175" t="b">
        <f>IF(OR(AND(CNTR_ExistSubInstEntries,$E543=""),INDEX($AC:$AC,MATCH(EUconst_CessationRow&amp;$V543,$AA:$AA,0))&lt;=COLUMNS($Z542:AA542),SUMIFS(J:J,$P:$P,EUconst_SubAbsoluteReduction&amp;$V543)=0),
TRUE,
AND(CNTR_ExistSubInstEntries,$T543&gt;COLUMNS($Z542:AA542)) )</f>
        <v>1</v>
      </c>
      <c r="AB543" s="175" t="b">
        <f>IF(OR(AND(CNTR_ExistSubInstEntries,$E543=""),INDEX($AC:$AC,MATCH(EUconst_CessationRow&amp;$V543,$AA:$AA,0))&lt;=COLUMNS($Z542:AB542),SUMIFS(K:K,$P:$P,EUconst_SubAbsoluteReduction&amp;$V543)=0),
TRUE,
AND(CNTR_ExistSubInstEntries,$T543&gt;COLUMNS($Z542:AB542)) )</f>
        <v>1</v>
      </c>
      <c r="AC543" s="175" t="b">
        <f>IF(OR(AND(CNTR_ExistSubInstEntries,$E543=""),INDEX($AC:$AC,MATCH(EUconst_CessationRow&amp;$V543,$AA:$AA,0))&lt;=COLUMNS($Z542:AC542),SUMIFS(L:L,$P:$P,EUconst_SubAbsoluteReduction&amp;$V543)=0),
TRUE,
AND(CNTR_ExistSubInstEntries,$T543&gt;COLUMNS($Z542:AC542)) )</f>
        <v>1</v>
      </c>
      <c r="AD543" s="175" t="b">
        <f>IF(OR(AND(CNTR_ExistSubInstEntries,$E543=""),INDEX($AC:$AC,MATCH(EUconst_CessationRow&amp;$V543,$AA:$AA,0))&lt;=COLUMNS($Z542:AD542),SUMIFS(M:M,$P:$P,EUconst_SubAbsoluteReduction&amp;$V543)=0),
TRUE,
AND(CNTR_ExistSubInstEntries,$T543&gt;COLUMNS($Z542:AD542)) )</f>
        <v>1</v>
      </c>
      <c r="AE543" s="175" t="b">
        <f>IF(OR(AND(CNTR_ExistSubInstEntries,$E543=""),INDEX($AC:$AC,MATCH(EUconst_CessationRow&amp;$V543,$AA:$AA,0))&lt;=COLUMNS($Z542:AE542),SUMIFS(N:N,$P:$P,EUconst_SubAbsoluteReduction&amp;$V543)=0),
TRUE,
AND(CNTR_ExistSubInstEntries,$T543&gt;COLUMNS($Z542:AE542)) )</f>
        <v>1</v>
      </c>
    </row>
    <row r="544" spans="1:31" ht="12.75" customHeight="1" x14ac:dyDescent="0.2">
      <c r="A544" s="19"/>
      <c r="C544" s="161"/>
      <c r="D544" s="344">
        <v>3</v>
      </c>
      <c r="E544" s="1223"/>
      <c r="F544" s="1224"/>
      <c r="G544" s="1223"/>
      <c r="H544" s="1233"/>
      <c r="I544" s="426"/>
      <c r="J544" s="306"/>
      <c r="K544" s="306"/>
      <c r="L544" s="314"/>
      <c r="M544" s="306"/>
      <c r="N544" s="306"/>
      <c r="P544" s="288" t="str">
        <f>EUconst_SubMeasureImpact&amp;I506&amp;"_"&amp;D544</f>
        <v>SubMeasImp_Подинсталация за технологични емисии, CBAM_3</v>
      </c>
      <c r="S544" s="419" t="str">
        <f ca="1">IFERROR(INDEX(E_MeasuresInvestMilestones!$S$22:$S$31,MATCH($E544,CNTR_ListExistMeasures,0)),"")</f>
        <v/>
      </c>
      <c r="T544" s="419" t="str">
        <f ca="1">IF(S544="","",MATCH(INDEX(E_MeasuresInvestMilestones!$E$22:$E$31,MATCH($S544,E_MeasuresInvestMilestones!$Q$22:$Q$31,0)),EUconst_Periods,0))</f>
        <v/>
      </c>
      <c r="V544" s="175" t="str">
        <f t="shared" ref="V544:V551" si="450">V543</f>
        <v>Подинсталация за технологични емисии, CBAM</v>
      </c>
      <c r="X544" s="175" t="b">
        <f>AND(I506&lt;&gt;"",$E544="")</f>
        <v>1</v>
      </c>
      <c r="Z544" s="175" t="b">
        <f>IF(OR(AND(CNTR_ExistSubInstEntries,$E544=""),INDEX($AC:$AC,MATCH(EUconst_CessationRow&amp;$V544,$AA:$AA,0))&lt;=COLUMNS($Z543:Z543),SUMIFS(I:I,$P:$P,EUconst_SubAbsoluteReduction&amp;$V544)=0),
TRUE,
AND(CNTR_ExistSubInstEntries,$T544&gt;COLUMNS($Z543:Z543)) )</f>
        <v>1</v>
      </c>
      <c r="AA544" s="175" t="b">
        <f>IF(OR(AND(CNTR_ExistSubInstEntries,$E544=""),INDEX($AC:$AC,MATCH(EUconst_CessationRow&amp;$V544,$AA:$AA,0))&lt;=COLUMNS($Z543:AA543),SUMIFS(J:J,$P:$P,EUconst_SubAbsoluteReduction&amp;$V544)=0),
TRUE,
AND(CNTR_ExistSubInstEntries,$T544&gt;COLUMNS($Z543:AA543)) )</f>
        <v>1</v>
      </c>
      <c r="AB544" s="175" t="b">
        <f>IF(OR(AND(CNTR_ExistSubInstEntries,$E544=""),INDEX($AC:$AC,MATCH(EUconst_CessationRow&amp;$V544,$AA:$AA,0))&lt;=COLUMNS($Z543:AB543),SUMIFS(K:K,$P:$P,EUconst_SubAbsoluteReduction&amp;$V544)=0),
TRUE,
AND(CNTR_ExistSubInstEntries,$T544&gt;COLUMNS($Z543:AB543)) )</f>
        <v>1</v>
      </c>
      <c r="AC544" s="175" t="b">
        <f>IF(OR(AND(CNTR_ExistSubInstEntries,$E544=""),INDEX($AC:$AC,MATCH(EUconst_CessationRow&amp;$V544,$AA:$AA,0))&lt;=COLUMNS($Z543:AC543),SUMIFS(L:L,$P:$P,EUconst_SubAbsoluteReduction&amp;$V544)=0),
TRUE,
AND(CNTR_ExistSubInstEntries,$T544&gt;COLUMNS($Z543:AC543)) )</f>
        <v>1</v>
      </c>
      <c r="AD544" s="175" t="b">
        <f>IF(OR(AND(CNTR_ExistSubInstEntries,$E544=""),INDEX($AC:$AC,MATCH(EUconst_CessationRow&amp;$V544,$AA:$AA,0))&lt;=COLUMNS($Z543:AD543),SUMIFS(M:M,$P:$P,EUconst_SubAbsoluteReduction&amp;$V544)=0),
TRUE,
AND(CNTR_ExistSubInstEntries,$T544&gt;COLUMNS($Z543:AD543)) )</f>
        <v>1</v>
      </c>
      <c r="AE544" s="175" t="b">
        <f>IF(OR(AND(CNTR_ExistSubInstEntries,$E544=""),INDEX($AC:$AC,MATCH(EUconst_CessationRow&amp;$V544,$AA:$AA,0))&lt;=COLUMNS($Z543:AE543),SUMIFS(N:N,$P:$P,EUconst_SubAbsoluteReduction&amp;$V544)=0),
TRUE,
AND(CNTR_ExistSubInstEntries,$T544&gt;COLUMNS($Z543:AE543)) )</f>
        <v>1</v>
      </c>
    </row>
    <row r="545" spans="1:31" ht="12.75" customHeight="1" x14ac:dyDescent="0.2">
      <c r="A545" s="19"/>
      <c r="C545" s="161"/>
      <c r="D545" s="344">
        <v>4</v>
      </c>
      <c r="E545" s="1223"/>
      <c r="F545" s="1224"/>
      <c r="G545" s="1223"/>
      <c r="H545" s="1233"/>
      <c r="I545" s="426"/>
      <c r="J545" s="306"/>
      <c r="K545" s="306"/>
      <c r="L545" s="314"/>
      <c r="M545" s="306"/>
      <c r="N545" s="306"/>
      <c r="P545" s="288" t="str">
        <f>EUconst_SubMeasureImpact&amp;I506&amp;"_"&amp;D545</f>
        <v>SubMeasImp_Подинсталация за технологични емисии, CBAM_4</v>
      </c>
      <c r="S545" s="419" t="str">
        <f ca="1">IFERROR(INDEX(E_MeasuresInvestMilestones!$S$22:$S$31,MATCH($E545,CNTR_ListExistMeasures,0)),"")</f>
        <v/>
      </c>
      <c r="T545" s="419" t="str">
        <f ca="1">IF(S545="","",MATCH(INDEX(E_MeasuresInvestMilestones!$E$22:$E$31,MATCH($S545,E_MeasuresInvestMilestones!$Q$22:$Q$31,0)),EUconst_Periods,0))</f>
        <v/>
      </c>
      <c r="V545" s="175" t="str">
        <f t="shared" si="450"/>
        <v>Подинсталация за технологични емисии, CBAM</v>
      </c>
      <c r="X545" s="175" t="b">
        <f>AND(I506&lt;&gt;"",$E545="")</f>
        <v>1</v>
      </c>
      <c r="Z545" s="175" t="b">
        <f>IF(OR(AND(CNTR_ExistSubInstEntries,$E545=""),INDEX($AC:$AC,MATCH(EUconst_CessationRow&amp;$V545,$AA:$AA,0))&lt;=COLUMNS($Z544:Z544),SUMIFS(I:I,$P:$P,EUconst_SubAbsoluteReduction&amp;$V545)=0),
TRUE,
AND(CNTR_ExistSubInstEntries,$T545&gt;COLUMNS($Z544:Z544)) )</f>
        <v>1</v>
      </c>
      <c r="AA545" s="175" t="b">
        <f>IF(OR(AND(CNTR_ExistSubInstEntries,$E545=""),INDEX($AC:$AC,MATCH(EUconst_CessationRow&amp;$V545,$AA:$AA,0))&lt;=COLUMNS($Z544:AA544),SUMIFS(J:J,$P:$P,EUconst_SubAbsoluteReduction&amp;$V545)=0),
TRUE,
AND(CNTR_ExistSubInstEntries,$T545&gt;COLUMNS($Z544:AA544)) )</f>
        <v>1</v>
      </c>
      <c r="AB545" s="175" t="b">
        <f>IF(OR(AND(CNTR_ExistSubInstEntries,$E545=""),INDEX($AC:$AC,MATCH(EUconst_CessationRow&amp;$V545,$AA:$AA,0))&lt;=COLUMNS($Z544:AB544),SUMIFS(K:K,$P:$P,EUconst_SubAbsoluteReduction&amp;$V545)=0),
TRUE,
AND(CNTR_ExistSubInstEntries,$T545&gt;COLUMNS($Z544:AB544)) )</f>
        <v>1</v>
      </c>
      <c r="AC545" s="175" t="b">
        <f>IF(OR(AND(CNTR_ExistSubInstEntries,$E545=""),INDEX($AC:$AC,MATCH(EUconst_CessationRow&amp;$V545,$AA:$AA,0))&lt;=COLUMNS($Z544:AC544),SUMIFS(L:L,$P:$P,EUconst_SubAbsoluteReduction&amp;$V545)=0),
TRUE,
AND(CNTR_ExistSubInstEntries,$T545&gt;COLUMNS($Z544:AC544)) )</f>
        <v>1</v>
      </c>
      <c r="AD545" s="175" t="b">
        <f>IF(OR(AND(CNTR_ExistSubInstEntries,$E545=""),INDEX($AC:$AC,MATCH(EUconst_CessationRow&amp;$V545,$AA:$AA,0))&lt;=COLUMNS($Z544:AD544),SUMIFS(M:M,$P:$P,EUconst_SubAbsoluteReduction&amp;$V545)=0),
TRUE,
AND(CNTR_ExistSubInstEntries,$T545&gt;COLUMNS($Z544:AD544)) )</f>
        <v>1</v>
      </c>
      <c r="AE545" s="175" t="b">
        <f>IF(OR(AND(CNTR_ExistSubInstEntries,$E545=""),INDEX($AC:$AC,MATCH(EUconst_CessationRow&amp;$V545,$AA:$AA,0))&lt;=COLUMNS($Z544:AE544),SUMIFS(N:N,$P:$P,EUconst_SubAbsoluteReduction&amp;$V545)=0),
TRUE,
AND(CNTR_ExistSubInstEntries,$T545&gt;COLUMNS($Z544:AE544)) )</f>
        <v>1</v>
      </c>
    </row>
    <row r="546" spans="1:31" ht="12.75" customHeight="1" x14ac:dyDescent="0.2">
      <c r="A546" s="19"/>
      <c r="C546" s="161"/>
      <c r="D546" s="344">
        <v>5</v>
      </c>
      <c r="E546" s="1223"/>
      <c r="F546" s="1224"/>
      <c r="G546" s="1223"/>
      <c r="H546" s="1233"/>
      <c r="I546" s="426"/>
      <c r="J546" s="306"/>
      <c r="K546" s="306"/>
      <c r="L546" s="314"/>
      <c r="M546" s="306"/>
      <c r="N546" s="306"/>
      <c r="P546" s="288" t="str">
        <f>EUconst_SubMeasureImpact&amp;I506&amp;"_"&amp;D546</f>
        <v>SubMeasImp_Подинсталация за технологични емисии, CBAM_5</v>
      </c>
      <c r="S546" s="419" t="str">
        <f ca="1">IFERROR(INDEX(E_MeasuresInvestMilestones!$S$22:$S$31,MATCH($E546,CNTR_ListExistMeasures,0)),"")</f>
        <v/>
      </c>
      <c r="T546" s="419" t="str">
        <f ca="1">IF(S546="","",MATCH(INDEX(E_MeasuresInvestMilestones!$E$22:$E$31,MATCH($S546,E_MeasuresInvestMilestones!$Q$22:$Q$31,0)),EUconst_Periods,0))</f>
        <v/>
      </c>
      <c r="V546" s="175" t="str">
        <f t="shared" si="450"/>
        <v>Подинсталация за технологични емисии, CBAM</v>
      </c>
      <c r="X546" s="175" t="b">
        <f>AND(I506&lt;&gt;"",$E546="")</f>
        <v>1</v>
      </c>
      <c r="Z546" s="175" t="b">
        <f>IF(OR(AND(CNTR_ExistSubInstEntries,$E546=""),INDEX($AC:$AC,MATCH(EUconst_CessationRow&amp;$V546,$AA:$AA,0))&lt;=COLUMNS($Z545:Z545),SUMIFS(I:I,$P:$P,EUconst_SubAbsoluteReduction&amp;$V546)=0),
TRUE,
AND(CNTR_ExistSubInstEntries,$T546&gt;COLUMNS($Z545:Z545)) )</f>
        <v>1</v>
      </c>
      <c r="AA546" s="175" t="b">
        <f>IF(OR(AND(CNTR_ExistSubInstEntries,$E546=""),INDEX($AC:$AC,MATCH(EUconst_CessationRow&amp;$V546,$AA:$AA,0))&lt;=COLUMNS($Z545:AA545),SUMIFS(J:J,$P:$P,EUconst_SubAbsoluteReduction&amp;$V546)=0),
TRUE,
AND(CNTR_ExistSubInstEntries,$T546&gt;COLUMNS($Z545:AA545)) )</f>
        <v>1</v>
      </c>
      <c r="AB546" s="175" t="b">
        <f>IF(OR(AND(CNTR_ExistSubInstEntries,$E546=""),INDEX($AC:$AC,MATCH(EUconst_CessationRow&amp;$V546,$AA:$AA,0))&lt;=COLUMNS($Z545:AB545),SUMIFS(K:K,$P:$P,EUconst_SubAbsoluteReduction&amp;$V546)=0),
TRUE,
AND(CNTR_ExistSubInstEntries,$T546&gt;COLUMNS($Z545:AB545)) )</f>
        <v>1</v>
      </c>
      <c r="AC546" s="175" t="b">
        <f>IF(OR(AND(CNTR_ExistSubInstEntries,$E546=""),INDEX($AC:$AC,MATCH(EUconst_CessationRow&amp;$V546,$AA:$AA,0))&lt;=COLUMNS($Z545:AC545),SUMIFS(L:L,$P:$P,EUconst_SubAbsoluteReduction&amp;$V546)=0),
TRUE,
AND(CNTR_ExistSubInstEntries,$T546&gt;COLUMNS($Z545:AC545)) )</f>
        <v>1</v>
      </c>
      <c r="AD546" s="175" t="b">
        <f>IF(OR(AND(CNTR_ExistSubInstEntries,$E546=""),INDEX($AC:$AC,MATCH(EUconst_CessationRow&amp;$V546,$AA:$AA,0))&lt;=COLUMNS($Z545:AD545),SUMIFS(M:M,$P:$P,EUconst_SubAbsoluteReduction&amp;$V546)=0),
TRUE,
AND(CNTR_ExistSubInstEntries,$T546&gt;COLUMNS($Z545:AD545)) )</f>
        <v>1</v>
      </c>
      <c r="AE546" s="175" t="b">
        <f>IF(OR(AND(CNTR_ExistSubInstEntries,$E546=""),INDEX($AC:$AC,MATCH(EUconst_CessationRow&amp;$V546,$AA:$AA,0))&lt;=COLUMNS($Z545:AE545),SUMIFS(N:N,$P:$P,EUconst_SubAbsoluteReduction&amp;$V546)=0),
TRUE,
AND(CNTR_ExistSubInstEntries,$T546&gt;COLUMNS($Z545:AE545)) )</f>
        <v>1</v>
      </c>
    </row>
    <row r="547" spans="1:31" ht="12.75" customHeight="1" x14ac:dyDescent="0.2">
      <c r="A547" s="19"/>
      <c r="C547" s="161"/>
      <c r="D547" s="344">
        <v>6</v>
      </c>
      <c r="E547" s="1223"/>
      <c r="F547" s="1224"/>
      <c r="G547" s="1223"/>
      <c r="H547" s="1233"/>
      <c r="I547" s="426"/>
      <c r="J547" s="306"/>
      <c r="K547" s="306"/>
      <c r="L547" s="314"/>
      <c r="M547" s="306"/>
      <c r="N547" s="306"/>
      <c r="P547" s="288" t="str">
        <f>EUconst_SubMeasureImpact&amp;I506&amp;"_"&amp;D547</f>
        <v>SubMeasImp_Подинсталация за технологични емисии, CBAM_6</v>
      </c>
      <c r="S547" s="419" t="str">
        <f ca="1">IFERROR(INDEX(E_MeasuresInvestMilestones!$S$22:$S$31,MATCH($E547,CNTR_ListExistMeasures,0)),"")</f>
        <v/>
      </c>
      <c r="T547" s="419" t="str">
        <f ca="1">IF(S547="","",MATCH(INDEX(E_MeasuresInvestMilestones!$E$22:$E$31,MATCH($S547,E_MeasuresInvestMilestones!$Q$22:$Q$31,0)),EUconst_Periods,0))</f>
        <v/>
      </c>
      <c r="V547" s="175" t="str">
        <f t="shared" si="450"/>
        <v>Подинсталация за технологични емисии, CBAM</v>
      </c>
      <c r="X547" s="175" t="b">
        <f>AND(I506&lt;&gt;"",$E547="")</f>
        <v>1</v>
      </c>
      <c r="Z547" s="175" t="b">
        <f>IF(OR(AND(CNTR_ExistSubInstEntries,$E547=""),INDEX($AC:$AC,MATCH(EUconst_CessationRow&amp;$V547,$AA:$AA,0))&lt;=COLUMNS($Z546:Z546),SUMIFS(I:I,$P:$P,EUconst_SubAbsoluteReduction&amp;$V547)=0),
TRUE,
AND(CNTR_ExistSubInstEntries,$T547&gt;COLUMNS($Z546:Z546)) )</f>
        <v>1</v>
      </c>
      <c r="AA547" s="175" t="b">
        <f>IF(OR(AND(CNTR_ExistSubInstEntries,$E547=""),INDEX($AC:$AC,MATCH(EUconst_CessationRow&amp;$V547,$AA:$AA,0))&lt;=COLUMNS($Z546:AA546),SUMIFS(J:J,$P:$P,EUconst_SubAbsoluteReduction&amp;$V547)=0),
TRUE,
AND(CNTR_ExistSubInstEntries,$T547&gt;COLUMNS($Z546:AA546)) )</f>
        <v>1</v>
      </c>
      <c r="AB547" s="175" t="b">
        <f>IF(OR(AND(CNTR_ExistSubInstEntries,$E547=""),INDEX($AC:$AC,MATCH(EUconst_CessationRow&amp;$V547,$AA:$AA,0))&lt;=COLUMNS($Z546:AB546),SUMIFS(K:K,$P:$P,EUconst_SubAbsoluteReduction&amp;$V547)=0),
TRUE,
AND(CNTR_ExistSubInstEntries,$T547&gt;COLUMNS($Z546:AB546)) )</f>
        <v>1</v>
      </c>
      <c r="AC547" s="175" t="b">
        <f>IF(OR(AND(CNTR_ExistSubInstEntries,$E547=""),INDEX($AC:$AC,MATCH(EUconst_CessationRow&amp;$V547,$AA:$AA,0))&lt;=COLUMNS($Z546:AC546),SUMIFS(L:L,$P:$P,EUconst_SubAbsoluteReduction&amp;$V547)=0),
TRUE,
AND(CNTR_ExistSubInstEntries,$T547&gt;COLUMNS($Z546:AC546)) )</f>
        <v>1</v>
      </c>
      <c r="AD547" s="175" t="b">
        <f>IF(OR(AND(CNTR_ExistSubInstEntries,$E547=""),INDEX($AC:$AC,MATCH(EUconst_CessationRow&amp;$V547,$AA:$AA,0))&lt;=COLUMNS($Z546:AD546),SUMIFS(M:M,$P:$P,EUconst_SubAbsoluteReduction&amp;$V547)=0),
TRUE,
AND(CNTR_ExistSubInstEntries,$T547&gt;COLUMNS($Z546:AD546)) )</f>
        <v>1</v>
      </c>
      <c r="AE547" s="175" t="b">
        <f>IF(OR(AND(CNTR_ExistSubInstEntries,$E547=""),INDEX($AC:$AC,MATCH(EUconst_CessationRow&amp;$V547,$AA:$AA,0))&lt;=COLUMNS($Z546:AE546),SUMIFS(N:N,$P:$P,EUconst_SubAbsoluteReduction&amp;$V547)=0),
TRUE,
AND(CNTR_ExistSubInstEntries,$T547&gt;COLUMNS($Z546:AE546)) )</f>
        <v>1</v>
      </c>
    </row>
    <row r="548" spans="1:31" ht="12.75" customHeight="1" x14ac:dyDescent="0.2">
      <c r="A548" s="19"/>
      <c r="C548" s="193"/>
      <c r="D548" s="344">
        <v>7</v>
      </c>
      <c r="E548" s="1223"/>
      <c r="F548" s="1224"/>
      <c r="G548" s="1223"/>
      <c r="H548" s="1233"/>
      <c r="I548" s="426"/>
      <c r="J548" s="306"/>
      <c r="K548" s="306"/>
      <c r="L548" s="314"/>
      <c r="M548" s="306"/>
      <c r="N548" s="306"/>
      <c r="P548" s="288" t="str">
        <f>EUconst_SubMeasureImpact&amp;I506&amp;"_"&amp;D548</f>
        <v>SubMeasImp_Подинсталация за технологични емисии, CBAM_7</v>
      </c>
      <c r="S548" s="419" t="str">
        <f ca="1">IFERROR(INDEX(E_MeasuresInvestMilestones!$S$22:$S$31,MATCH($E548,CNTR_ListExistMeasures,0)),"")</f>
        <v/>
      </c>
      <c r="T548" s="419" t="str">
        <f ca="1">IF(S548="","",MATCH(INDEX(E_MeasuresInvestMilestones!$E$22:$E$31,MATCH($S548,E_MeasuresInvestMilestones!$Q$22:$Q$31,0)),EUconst_Periods,0))</f>
        <v/>
      </c>
      <c r="V548" s="175" t="str">
        <f t="shared" si="450"/>
        <v>Подинсталация за технологични емисии, CBAM</v>
      </c>
      <c r="X548" s="175" t="b">
        <f>AND(I506&lt;&gt;"",$E548="")</f>
        <v>1</v>
      </c>
      <c r="Z548" s="175" t="b">
        <f>IF(OR(AND(CNTR_ExistSubInstEntries,$E548=""),INDEX($AC:$AC,MATCH(EUconst_CessationRow&amp;$V548,$AA:$AA,0))&lt;=COLUMNS($Z547:Z547),SUMIFS(I:I,$P:$P,EUconst_SubAbsoluteReduction&amp;$V548)=0),
TRUE,
AND(CNTR_ExistSubInstEntries,$T548&gt;COLUMNS($Z547:Z547)) )</f>
        <v>1</v>
      </c>
      <c r="AA548" s="175" t="b">
        <f>IF(OR(AND(CNTR_ExistSubInstEntries,$E548=""),INDEX($AC:$AC,MATCH(EUconst_CessationRow&amp;$V548,$AA:$AA,0))&lt;=COLUMNS($Z547:AA547),SUMIFS(J:J,$P:$P,EUconst_SubAbsoluteReduction&amp;$V548)=0),
TRUE,
AND(CNTR_ExistSubInstEntries,$T548&gt;COLUMNS($Z547:AA547)) )</f>
        <v>1</v>
      </c>
      <c r="AB548" s="175" t="b">
        <f>IF(OR(AND(CNTR_ExistSubInstEntries,$E548=""),INDEX($AC:$AC,MATCH(EUconst_CessationRow&amp;$V548,$AA:$AA,0))&lt;=COLUMNS($Z547:AB547),SUMIFS(K:K,$P:$P,EUconst_SubAbsoluteReduction&amp;$V548)=0),
TRUE,
AND(CNTR_ExistSubInstEntries,$T548&gt;COLUMNS($Z547:AB547)) )</f>
        <v>1</v>
      </c>
      <c r="AC548" s="175" t="b">
        <f>IF(OR(AND(CNTR_ExistSubInstEntries,$E548=""),INDEX($AC:$AC,MATCH(EUconst_CessationRow&amp;$V548,$AA:$AA,0))&lt;=COLUMNS($Z547:AC547),SUMIFS(L:L,$P:$P,EUconst_SubAbsoluteReduction&amp;$V548)=0),
TRUE,
AND(CNTR_ExistSubInstEntries,$T548&gt;COLUMNS($Z547:AC547)) )</f>
        <v>1</v>
      </c>
      <c r="AD548" s="175" t="b">
        <f>IF(OR(AND(CNTR_ExistSubInstEntries,$E548=""),INDEX($AC:$AC,MATCH(EUconst_CessationRow&amp;$V548,$AA:$AA,0))&lt;=COLUMNS($Z547:AD547),SUMIFS(M:M,$P:$P,EUconst_SubAbsoluteReduction&amp;$V548)=0),
TRUE,
AND(CNTR_ExistSubInstEntries,$T548&gt;COLUMNS($Z547:AD547)) )</f>
        <v>1</v>
      </c>
      <c r="AE548" s="175" t="b">
        <f>IF(OR(AND(CNTR_ExistSubInstEntries,$E548=""),INDEX($AC:$AC,MATCH(EUconst_CessationRow&amp;$V548,$AA:$AA,0))&lt;=COLUMNS($Z547:AE547),SUMIFS(N:N,$P:$P,EUconst_SubAbsoluteReduction&amp;$V548)=0),
TRUE,
AND(CNTR_ExistSubInstEntries,$T548&gt;COLUMNS($Z547:AE547)) )</f>
        <v>1</v>
      </c>
    </row>
    <row r="549" spans="1:31" ht="12.75" customHeight="1" x14ac:dyDescent="0.2">
      <c r="A549" s="19"/>
      <c r="C549" s="161"/>
      <c r="D549" s="344">
        <v>8</v>
      </c>
      <c r="E549" s="1223"/>
      <c r="F549" s="1224"/>
      <c r="G549" s="1223"/>
      <c r="H549" s="1233"/>
      <c r="I549" s="426"/>
      <c r="J549" s="306"/>
      <c r="K549" s="306"/>
      <c r="L549" s="314"/>
      <c r="M549" s="306"/>
      <c r="N549" s="306"/>
      <c r="P549" s="288" t="str">
        <f>EUconst_SubMeasureImpact&amp;I506&amp;"_"&amp;D549</f>
        <v>SubMeasImp_Подинсталация за технологични емисии, CBAM_8</v>
      </c>
      <c r="S549" s="419" t="str">
        <f ca="1">IFERROR(INDEX(E_MeasuresInvestMilestones!$S$22:$S$31,MATCH($E549,CNTR_ListExistMeasures,0)),"")</f>
        <v/>
      </c>
      <c r="T549" s="419" t="str">
        <f ca="1">IF(S549="","",MATCH(INDEX(E_MeasuresInvestMilestones!$E$22:$E$31,MATCH($S549,E_MeasuresInvestMilestones!$Q$22:$Q$31,0)),EUconst_Periods,0))</f>
        <v/>
      </c>
      <c r="V549" s="175" t="str">
        <f t="shared" si="450"/>
        <v>Подинсталация за технологични емисии, CBAM</v>
      </c>
      <c r="X549" s="175" t="b">
        <f>AND(I506&lt;&gt;"",$E549="")</f>
        <v>1</v>
      </c>
      <c r="Z549" s="175" t="b">
        <f>IF(OR(AND(CNTR_ExistSubInstEntries,$E549=""),INDEX($AC:$AC,MATCH(EUconst_CessationRow&amp;$V549,$AA:$AA,0))&lt;=COLUMNS($Z548:Z548),SUMIFS(I:I,$P:$P,EUconst_SubAbsoluteReduction&amp;$V549)=0),
TRUE,
AND(CNTR_ExistSubInstEntries,$T549&gt;COLUMNS($Z548:Z548)) )</f>
        <v>1</v>
      </c>
      <c r="AA549" s="175" t="b">
        <f>IF(OR(AND(CNTR_ExistSubInstEntries,$E549=""),INDEX($AC:$AC,MATCH(EUconst_CessationRow&amp;$V549,$AA:$AA,0))&lt;=COLUMNS($Z548:AA548),SUMIFS(J:J,$P:$P,EUconst_SubAbsoluteReduction&amp;$V549)=0),
TRUE,
AND(CNTR_ExistSubInstEntries,$T549&gt;COLUMNS($Z548:AA548)) )</f>
        <v>1</v>
      </c>
      <c r="AB549" s="175" t="b">
        <f>IF(OR(AND(CNTR_ExistSubInstEntries,$E549=""),INDEX($AC:$AC,MATCH(EUconst_CessationRow&amp;$V549,$AA:$AA,0))&lt;=COLUMNS($Z548:AB548),SUMIFS(K:K,$P:$P,EUconst_SubAbsoluteReduction&amp;$V549)=0),
TRUE,
AND(CNTR_ExistSubInstEntries,$T549&gt;COLUMNS($Z548:AB548)) )</f>
        <v>1</v>
      </c>
      <c r="AC549" s="175" t="b">
        <f>IF(OR(AND(CNTR_ExistSubInstEntries,$E549=""),INDEX($AC:$AC,MATCH(EUconst_CessationRow&amp;$V549,$AA:$AA,0))&lt;=COLUMNS($Z548:AC548),SUMIFS(L:L,$P:$P,EUconst_SubAbsoluteReduction&amp;$V549)=0),
TRUE,
AND(CNTR_ExistSubInstEntries,$T549&gt;COLUMNS($Z548:AC548)) )</f>
        <v>1</v>
      </c>
      <c r="AD549" s="175" t="b">
        <f>IF(OR(AND(CNTR_ExistSubInstEntries,$E549=""),INDEX($AC:$AC,MATCH(EUconst_CessationRow&amp;$V549,$AA:$AA,0))&lt;=COLUMNS($Z548:AD548),SUMIFS(M:M,$P:$P,EUconst_SubAbsoluteReduction&amp;$V549)=0),
TRUE,
AND(CNTR_ExistSubInstEntries,$T549&gt;COLUMNS($Z548:AD548)) )</f>
        <v>1</v>
      </c>
      <c r="AE549" s="175" t="b">
        <f>IF(OR(AND(CNTR_ExistSubInstEntries,$E549=""),INDEX($AC:$AC,MATCH(EUconst_CessationRow&amp;$V549,$AA:$AA,0))&lt;=COLUMNS($Z548:AE548),SUMIFS(N:N,$P:$P,EUconst_SubAbsoluteReduction&amp;$V549)=0),
TRUE,
AND(CNTR_ExistSubInstEntries,$T549&gt;COLUMNS($Z548:AE548)) )</f>
        <v>1</v>
      </c>
    </row>
    <row r="550" spans="1:31" ht="12.75" customHeight="1" x14ac:dyDescent="0.2">
      <c r="A550" s="19"/>
      <c r="C550" s="161"/>
      <c r="D550" s="344">
        <v>9</v>
      </c>
      <c r="E550" s="1223"/>
      <c r="F550" s="1224"/>
      <c r="G550" s="1223"/>
      <c r="H550" s="1233"/>
      <c r="I550" s="426"/>
      <c r="J550" s="306"/>
      <c r="K550" s="306"/>
      <c r="L550" s="314"/>
      <c r="M550" s="306"/>
      <c r="N550" s="306"/>
      <c r="P550" s="288" t="str">
        <f>EUconst_SubMeasureImpact&amp;I506&amp;"_"&amp;D550</f>
        <v>SubMeasImp_Подинсталация за технологични емисии, CBAM_9</v>
      </c>
      <c r="S550" s="419" t="str">
        <f ca="1">IFERROR(INDEX(E_MeasuresInvestMilestones!$S$22:$S$31,MATCH($E550,CNTR_ListExistMeasures,0)),"")</f>
        <v/>
      </c>
      <c r="T550" s="419" t="str">
        <f ca="1">IF(S550="","",MATCH(INDEX(E_MeasuresInvestMilestones!$E$22:$E$31,MATCH($S550,E_MeasuresInvestMilestones!$Q$22:$Q$31,0)),EUconst_Periods,0))</f>
        <v/>
      </c>
      <c r="V550" s="175" t="str">
        <f t="shared" si="450"/>
        <v>Подинсталация за технологични емисии, CBAM</v>
      </c>
      <c r="X550" s="175" t="b">
        <f>AND(I506&lt;&gt;"",$E550="")</f>
        <v>1</v>
      </c>
      <c r="Z550" s="175" t="b">
        <f>IF(OR(AND(CNTR_ExistSubInstEntries,$E550=""),INDEX($AC:$AC,MATCH(EUconst_CessationRow&amp;$V550,$AA:$AA,0))&lt;=COLUMNS($Z549:Z549),SUMIFS(I:I,$P:$P,EUconst_SubAbsoluteReduction&amp;$V550)=0),
TRUE,
AND(CNTR_ExistSubInstEntries,$T550&gt;COLUMNS($Z549:Z549)) )</f>
        <v>1</v>
      </c>
      <c r="AA550" s="175" t="b">
        <f>IF(OR(AND(CNTR_ExistSubInstEntries,$E550=""),INDEX($AC:$AC,MATCH(EUconst_CessationRow&amp;$V550,$AA:$AA,0))&lt;=COLUMNS($Z549:AA549),SUMIFS(J:J,$P:$P,EUconst_SubAbsoluteReduction&amp;$V550)=0),
TRUE,
AND(CNTR_ExistSubInstEntries,$T550&gt;COLUMNS($Z549:AA549)) )</f>
        <v>1</v>
      </c>
      <c r="AB550" s="175" t="b">
        <f>IF(OR(AND(CNTR_ExistSubInstEntries,$E550=""),INDEX($AC:$AC,MATCH(EUconst_CessationRow&amp;$V550,$AA:$AA,0))&lt;=COLUMNS($Z549:AB549),SUMIFS(K:K,$P:$P,EUconst_SubAbsoluteReduction&amp;$V550)=0),
TRUE,
AND(CNTR_ExistSubInstEntries,$T550&gt;COLUMNS($Z549:AB549)) )</f>
        <v>1</v>
      </c>
      <c r="AC550" s="175" t="b">
        <f>IF(OR(AND(CNTR_ExistSubInstEntries,$E550=""),INDEX($AC:$AC,MATCH(EUconst_CessationRow&amp;$V550,$AA:$AA,0))&lt;=COLUMNS($Z549:AC549),SUMIFS(L:L,$P:$P,EUconst_SubAbsoluteReduction&amp;$V550)=0),
TRUE,
AND(CNTR_ExistSubInstEntries,$T550&gt;COLUMNS($Z549:AC549)) )</f>
        <v>1</v>
      </c>
      <c r="AD550" s="175" t="b">
        <f>IF(OR(AND(CNTR_ExistSubInstEntries,$E550=""),INDEX($AC:$AC,MATCH(EUconst_CessationRow&amp;$V550,$AA:$AA,0))&lt;=COLUMNS($Z549:AD549),SUMIFS(M:M,$P:$P,EUconst_SubAbsoluteReduction&amp;$V550)=0),
TRUE,
AND(CNTR_ExistSubInstEntries,$T550&gt;COLUMNS($Z549:AD549)) )</f>
        <v>1</v>
      </c>
      <c r="AE550" s="175" t="b">
        <f>IF(OR(AND(CNTR_ExistSubInstEntries,$E550=""),INDEX($AC:$AC,MATCH(EUconst_CessationRow&amp;$V550,$AA:$AA,0))&lt;=COLUMNS($Z549:AE549),SUMIFS(N:N,$P:$P,EUconst_SubAbsoluteReduction&amp;$V550)=0),
TRUE,
AND(CNTR_ExistSubInstEntries,$T550&gt;COLUMNS($Z549:AE549)) )</f>
        <v>1</v>
      </c>
    </row>
    <row r="551" spans="1:31" ht="12.75" customHeight="1" x14ac:dyDescent="0.2">
      <c r="A551" s="19"/>
      <c r="C551" s="161"/>
      <c r="D551" s="344">
        <v>10</v>
      </c>
      <c r="E551" s="1229"/>
      <c r="F551" s="1230"/>
      <c r="G551" s="1229"/>
      <c r="H551" s="1234"/>
      <c r="I551" s="427"/>
      <c r="J551" s="307"/>
      <c r="K551" s="307"/>
      <c r="L551" s="315"/>
      <c r="M551" s="307"/>
      <c r="N551" s="307"/>
      <c r="P551" s="288" t="str">
        <f>EUconst_SubMeasureImpact&amp;I506&amp;"_"&amp;D551</f>
        <v>SubMeasImp_Подинсталация за технологични емисии, CBAM_10</v>
      </c>
      <c r="S551" s="419" t="str">
        <f ca="1">IFERROR(INDEX(E_MeasuresInvestMilestones!$S$22:$S$31,MATCH($E551,CNTR_ListExistMeasures,0)),"")</f>
        <v/>
      </c>
      <c r="T551" s="419" t="str">
        <f ca="1">IF(S551="","",MATCH(INDEX(E_MeasuresInvestMilestones!$E$22:$E$31,MATCH($S551,E_MeasuresInvestMilestones!$Q$22:$Q$31,0)),EUconst_Periods,0))</f>
        <v/>
      </c>
      <c r="V551" s="175" t="str">
        <f t="shared" si="450"/>
        <v>Подинсталация за технологични емисии, CBAM</v>
      </c>
      <c r="X551" s="175" t="b">
        <f>AND(I506&lt;&gt;"",$E551="")</f>
        <v>1</v>
      </c>
      <c r="Z551" s="175" t="b">
        <f>IF(OR(AND(CNTR_ExistSubInstEntries,$E551=""),INDEX($AC:$AC,MATCH(EUconst_CessationRow&amp;$V551,$AA:$AA,0))&lt;=COLUMNS($Z550:Z550),SUMIFS(I:I,$P:$P,EUconst_SubAbsoluteReduction&amp;$V551)=0),
TRUE,
AND(CNTR_ExistSubInstEntries,$T551&gt;COLUMNS($Z550:Z550)) )</f>
        <v>1</v>
      </c>
      <c r="AA551" s="175" t="b">
        <f>IF(OR(AND(CNTR_ExistSubInstEntries,$E551=""),INDEX($AC:$AC,MATCH(EUconst_CessationRow&amp;$V551,$AA:$AA,0))&lt;=COLUMNS($Z550:AA550),SUMIFS(J:J,$P:$P,EUconst_SubAbsoluteReduction&amp;$V551)=0),
TRUE,
AND(CNTR_ExistSubInstEntries,$T551&gt;COLUMNS($Z550:AA550)) )</f>
        <v>1</v>
      </c>
      <c r="AB551" s="175" t="b">
        <f>IF(OR(AND(CNTR_ExistSubInstEntries,$E551=""),INDEX($AC:$AC,MATCH(EUconst_CessationRow&amp;$V551,$AA:$AA,0))&lt;=COLUMNS($Z550:AB550),SUMIFS(K:K,$P:$P,EUconst_SubAbsoluteReduction&amp;$V551)=0),
TRUE,
AND(CNTR_ExistSubInstEntries,$T551&gt;COLUMNS($Z550:AB550)) )</f>
        <v>1</v>
      </c>
      <c r="AC551" s="175" t="b">
        <f>IF(OR(AND(CNTR_ExistSubInstEntries,$E551=""),INDEX($AC:$AC,MATCH(EUconst_CessationRow&amp;$V551,$AA:$AA,0))&lt;=COLUMNS($Z550:AC550),SUMIFS(L:L,$P:$P,EUconst_SubAbsoluteReduction&amp;$V551)=0),
TRUE,
AND(CNTR_ExistSubInstEntries,$T551&gt;COLUMNS($Z550:AC550)) )</f>
        <v>1</v>
      </c>
      <c r="AD551" s="175" t="b">
        <f>IF(OR(AND(CNTR_ExistSubInstEntries,$E551=""),INDEX($AC:$AC,MATCH(EUconst_CessationRow&amp;$V551,$AA:$AA,0))&lt;=COLUMNS($Z550:AD550),SUMIFS(M:M,$P:$P,EUconst_SubAbsoluteReduction&amp;$V551)=0),
TRUE,
AND(CNTR_ExistSubInstEntries,$T551&gt;COLUMNS($Z550:AD550)) )</f>
        <v>1</v>
      </c>
      <c r="AE551" s="175" t="b">
        <f>IF(OR(AND(CNTR_ExistSubInstEntries,$E551=""),INDEX($AC:$AC,MATCH(EUconst_CessationRow&amp;$V551,$AA:$AA,0))&lt;=COLUMNS($Z550:AE550),SUMIFS(N:N,$P:$P,EUconst_SubAbsoluteReduction&amp;$V551)=0),
TRUE,
AND(CNTR_ExistSubInstEntries,$T551&gt;COLUMNS($Z550:AE550)) )</f>
        <v>1</v>
      </c>
    </row>
    <row r="552" spans="1:31" ht="12.75" customHeight="1" x14ac:dyDescent="0.2">
      <c r="A552" s="19"/>
      <c r="C552" s="161"/>
      <c r="D552" s="345" t="s">
        <v>119</v>
      </c>
      <c r="E552" s="1231" t="str">
        <f>Translations!$B$289</f>
        <v>Намаление в сравнение с изходното ниво (100% = стойности под i.)</v>
      </c>
      <c r="F552" s="1231"/>
      <c r="G552" s="1231"/>
      <c r="H552" s="1232"/>
      <c r="I552" s="428" t="str">
        <f>IF(AND(ISNUMBER(I537),COUNT(I542:I551)&gt;0),SUM(I542:I551)*I537,"")</f>
        <v/>
      </c>
      <c r="J552" s="380" t="str">
        <f t="shared" ref="J552" si="451">IF(AND(ISNUMBER(J537),COUNT(J542:J551)&gt;0),SUM(J542:J551)*J537,"")</f>
        <v/>
      </c>
      <c r="K552" s="380" t="str">
        <f>IF(AND(ISNUMBER(K537),COUNT(K542:K551)&gt;0),SUM(K542:K551)*K537,"")</f>
        <v/>
      </c>
      <c r="L552" s="380" t="str">
        <f t="shared" ref="L552:N552" si="452">IF(AND(ISNUMBER(L537),COUNT(L542:L551)&gt;0),SUM(L542:L551)*L537,"")</f>
        <v/>
      </c>
      <c r="M552" s="380" t="str">
        <f t="shared" si="452"/>
        <v/>
      </c>
      <c r="N552" s="380" t="str">
        <f t="shared" si="452"/>
        <v/>
      </c>
      <c r="P552" s="252"/>
      <c r="V552" s="369"/>
      <c r="X552" s="369"/>
    </row>
    <row r="553" spans="1:31" ht="12.75" customHeight="1" x14ac:dyDescent="0.2">
      <c r="A553" s="19"/>
      <c r="C553" s="161"/>
      <c r="D553" s="345" t="s">
        <v>120</v>
      </c>
      <c r="E553" s="1225" t="str">
        <f>Translations!$B$290</f>
        <v>Проверка на съответствието (= iii. / i.)</v>
      </c>
      <c r="F553" s="1225"/>
      <c r="G553" s="1225"/>
      <c r="H553" s="1226"/>
      <c r="I553" s="429" t="str">
        <f t="shared" ref="I553:N553" si="453">IF(COUNT(I542:I551)&gt;0,SUM(I542:I551),"")</f>
        <v/>
      </c>
      <c r="J553" s="381" t="str">
        <f t="shared" si="453"/>
        <v/>
      </c>
      <c r="K553" s="381" t="str">
        <f t="shared" si="453"/>
        <v/>
      </c>
      <c r="L553" s="381" t="str">
        <f t="shared" si="453"/>
        <v/>
      </c>
      <c r="M553" s="381" t="str">
        <f t="shared" si="453"/>
        <v/>
      </c>
      <c r="N553" s="381" t="str">
        <f t="shared" si="453"/>
        <v/>
      </c>
      <c r="P553" s="252"/>
      <c r="S553" s="316"/>
      <c r="T553" s="316"/>
      <c r="U553" s="316"/>
      <c r="V553" s="316"/>
    </row>
    <row r="554" spans="1:31" ht="12.75" customHeight="1" x14ac:dyDescent="0.2">
      <c r="A554" s="19"/>
      <c r="C554" s="161"/>
      <c r="D554" s="345" t="s">
        <v>121</v>
      </c>
      <c r="E554" s="1227" t="str">
        <f>Translations!$B$291</f>
        <v>Проверка на последователността (съобщение за грешка)</v>
      </c>
      <c r="F554" s="1228"/>
      <c r="G554" s="1228"/>
      <c r="H554" s="1228"/>
      <c r="I554" s="518" t="str">
        <f t="shared" ref="I554:N554" si="454">IF(OR($M506=EUConst_NotRelevant,$M506=""),"",IF(OR(OR(AND(I514&lt;&gt;0,I522=EUconst_Cessation),AND(I514="",OR(I522&lt;&gt;EUconst_Cessation),I522&lt;&gt;"")),OR(AND(I553="",I514&lt;&gt;"",I514&lt;&gt;$G514),AND(I553&lt;&gt;"",OR(I522=EUconst_Cessation,I514="",I514=$G514))),AND(I514&lt;&gt;"",I514&lt;&gt;$G514,IFERROR(ROUND(I553,2),1)&lt;&gt;1)),EUconst_Inconsistent,""))</f>
        <v/>
      </c>
      <c r="J554" s="519" t="str">
        <f t="shared" si="454"/>
        <v/>
      </c>
      <c r="K554" s="519" t="str">
        <f t="shared" si="454"/>
        <v/>
      </c>
      <c r="L554" s="519" t="str">
        <f t="shared" si="454"/>
        <v/>
      </c>
      <c r="M554" s="519" t="str">
        <f t="shared" si="454"/>
        <v/>
      </c>
      <c r="N554" s="519" t="str">
        <f t="shared" si="454"/>
        <v/>
      </c>
      <c r="P554" s="252"/>
    </row>
    <row r="555" spans="1:31" ht="5.0999999999999996" customHeight="1" x14ac:dyDescent="0.2">
      <c r="A555" s="19"/>
      <c r="B555" s="165"/>
      <c r="C555" s="161"/>
      <c r="D555" s="325"/>
      <c r="I555" s="136"/>
      <c r="J555" s="136"/>
      <c r="K555" s="136"/>
      <c r="L555" s="136"/>
      <c r="M555" s="136"/>
      <c r="N555" s="282"/>
      <c r="P555" s="252"/>
    </row>
    <row r="556" spans="1:31" ht="12.75" customHeight="1" x14ac:dyDescent="0.2">
      <c r="C556" s="161"/>
      <c r="D556" s="360" t="s">
        <v>116</v>
      </c>
      <c r="E556" s="1235" t="str">
        <f>Translations!$B$292</f>
        <v>Други коментари</v>
      </c>
      <c r="F556" s="1235"/>
      <c r="G556" s="1235"/>
      <c r="H556" s="1235"/>
      <c r="I556" s="1235"/>
      <c r="J556" s="1235"/>
      <c r="K556" s="1235"/>
      <c r="L556" s="1235"/>
      <c r="M556" s="1235"/>
      <c r="N556" s="1236"/>
      <c r="P556" s="134"/>
      <c r="Q556" s="134"/>
      <c r="R556" s="134"/>
      <c r="S556" s="268"/>
    </row>
    <row r="557" spans="1:31" ht="38.85" customHeight="1" x14ac:dyDescent="0.2">
      <c r="A557" s="19"/>
      <c r="B557" s="165"/>
      <c r="C557" s="161"/>
      <c r="D557" s="325"/>
      <c r="E557" s="1220"/>
      <c r="F557" s="1221"/>
      <c r="G557" s="1221"/>
      <c r="H557" s="1221"/>
      <c r="I557" s="1221"/>
      <c r="J557" s="1221"/>
      <c r="K557" s="1221"/>
      <c r="L557" s="1221"/>
      <c r="M557" s="1221"/>
      <c r="N557" s="1222"/>
      <c r="P557" s="252"/>
    </row>
    <row r="558" spans="1:31" ht="12.75" customHeight="1" x14ac:dyDescent="0.2">
      <c r="A558" s="19"/>
      <c r="B558" s="165"/>
      <c r="C558" s="650"/>
      <c r="D558" s="651"/>
      <c r="E558" s="652"/>
      <c r="F558" s="652"/>
      <c r="G558" s="652"/>
      <c r="H558" s="652"/>
      <c r="I558" s="652"/>
      <c r="J558" s="652"/>
      <c r="K558" s="652"/>
      <c r="L558" s="652"/>
      <c r="M558" s="652"/>
      <c r="N558" s="653"/>
    </row>
    <row r="559" spans="1:31" ht="12.75" customHeight="1" x14ac:dyDescent="0.2">
      <c r="A559" s="19"/>
      <c r="B559" s="165"/>
      <c r="E559" s="432"/>
      <c r="F559" s="644"/>
      <c r="G559" s="644"/>
      <c r="H559" s="644"/>
      <c r="I559" s="644"/>
      <c r="J559" s="644"/>
      <c r="K559" s="644"/>
      <c r="L559" s="644"/>
      <c r="M559" s="644"/>
      <c r="N559" s="644"/>
    </row>
    <row r="560" spans="1:31" ht="12.75" customHeight="1" x14ac:dyDescent="0.2">
      <c r="A560" s="301" t="s">
        <v>637</v>
      </c>
    </row>
    <row r="561" spans="1:32" s="644" customFormat="1" ht="12.75" hidden="1" customHeight="1" x14ac:dyDescent="0.25">
      <c r="A561" s="16" t="s">
        <v>248</v>
      </c>
      <c r="B561" s="19" t="s">
        <v>259</v>
      </c>
      <c r="C561" s="19" t="s">
        <v>259</v>
      </c>
      <c r="D561" s="19" t="s">
        <v>259</v>
      </c>
      <c r="E561" s="19" t="s">
        <v>259</v>
      </c>
      <c r="F561" s="19" t="s">
        <v>259</v>
      </c>
      <c r="G561" s="19" t="s">
        <v>259</v>
      </c>
      <c r="H561" s="19" t="s">
        <v>259</v>
      </c>
      <c r="I561" s="19" t="s">
        <v>259</v>
      </c>
      <c r="J561" s="19" t="s">
        <v>259</v>
      </c>
      <c r="K561" s="19" t="s">
        <v>259</v>
      </c>
      <c r="L561" s="19" t="s">
        <v>259</v>
      </c>
      <c r="M561" s="19" t="s">
        <v>259</v>
      </c>
      <c r="N561" s="19" t="s">
        <v>259</v>
      </c>
      <c r="O561" s="19" t="s">
        <v>259</v>
      </c>
      <c r="P561" s="16" t="s">
        <v>259</v>
      </c>
      <c r="Q561" s="16" t="s">
        <v>259</v>
      </c>
      <c r="R561" s="16" t="s">
        <v>259</v>
      </c>
      <c r="S561" s="16" t="s">
        <v>259</v>
      </c>
      <c r="T561" s="16" t="s">
        <v>259</v>
      </c>
      <c r="U561" s="16" t="s">
        <v>259</v>
      </c>
      <c r="V561" s="16" t="s">
        <v>259</v>
      </c>
      <c r="W561" s="16"/>
      <c r="X561" s="16"/>
      <c r="Y561" s="16"/>
      <c r="Z561" s="16"/>
      <c r="AA561" s="16"/>
      <c r="AB561" s="16"/>
      <c r="AC561" s="16"/>
      <c r="AD561" s="16"/>
      <c r="AE561" s="16"/>
      <c r="AF561" s="16"/>
    </row>
    <row r="562" spans="1:32" ht="12.75" hidden="1" customHeight="1" x14ac:dyDescent="0.2">
      <c r="A562" s="16" t="s">
        <v>248</v>
      </c>
      <c r="B562" s="16"/>
      <c r="C562" s="16"/>
      <c r="D562" s="16"/>
      <c r="E562" s="16"/>
      <c r="F562" s="16"/>
      <c r="G562" s="16"/>
      <c r="H562" s="16"/>
      <c r="I562" s="16"/>
      <c r="J562" s="16"/>
      <c r="K562" s="16"/>
      <c r="L562" s="16"/>
      <c r="M562" s="16"/>
      <c r="N562" s="16"/>
      <c r="O562" s="16" t="s">
        <v>613</v>
      </c>
    </row>
  </sheetData>
  <sheetProtection sheet="1" objects="1" scenarios="1" formatCells="0" formatColumns="0" formatRows="0"/>
  <mergeCells count="662">
    <mergeCell ref="E557:N557"/>
    <mergeCell ref="E551:F551"/>
    <mergeCell ref="G551:H551"/>
    <mergeCell ref="E552:H552"/>
    <mergeCell ref="E553:H553"/>
    <mergeCell ref="E554:H554"/>
    <mergeCell ref="E556:N556"/>
    <mergeCell ref="E548:F548"/>
    <mergeCell ref="G548:H548"/>
    <mergeCell ref="E549:F549"/>
    <mergeCell ref="G549:H549"/>
    <mergeCell ref="E550:F550"/>
    <mergeCell ref="G550:H550"/>
    <mergeCell ref="E545:F545"/>
    <mergeCell ref="G545:H545"/>
    <mergeCell ref="E546:F546"/>
    <mergeCell ref="G546:H546"/>
    <mergeCell ref="E547:F547"/>
    <mergeCell ref="G547:H547"/>
    <mergeCell ref="E542:F542"/>
    <mergeCell ref="G542:H542"/>
    <mergeCell ref="E543:F543"/>
    <mergeCell ref="G543:H543"/>
    <mergeCell ref="E544:F544"/>
    <mergeCell ref="G544:H544"/>
    <mergeCell ref="D538:N538"/>
    <mergeCell ref="E539:F539"/>
    <mergeCell ref="G539:H539"/>
    <mergeCell ref="E540:F540"/>
    <mergeCell ref="G540:H540"/>
    <mergeCell ref="E541:F541"/>
    <mergeCell ref="G541:H541"/>
    <mergeCell ref="E530:N530"/>
    <mergeCell ref="F531:N531"/>
    <mergeCell ref="F532:N532"/>
    <mergeCell ref="F533:N533"/>
    <mergeCell ref="D534:N534"/>
    <mergeCell ref="E537:G537"/>
    <mergeCell ref="E522:G522"/>
    <mergeCell ref="E523:G523"/>
    <mergeCell ref="E526:N526"/>
    <mergeCell ref="E527:N527"/>
    <mergeCell ref="E528:N528"/>
    <mergeCell ref="E529:N529"/>
    <mergeCell ref="E516:F516"/>
    <mergeCell ref="D517:N517"/>
    <mergeCell ref="E519:N519"/>
    <mergeCell ref="I520:I521"/>
    <mergeCell ref="J520:J521"/>
    <mergeCell ref="K520:K521"/>
    <mergeCell ref="L520:L521"/>
    <mergeCell ref="M520:M521"/>
    <mergeCell ref="N520:N521"/>
    <mergeCell ref="E511:N511"/>
    <mergeCell ref="D512:N512"/>
    <mergeCell ref="D514:D515"/>
    <mergeCell ref="E514:F515"/>
    <mergeCell ref="G514:G515"/>
    <mergeCell ref="H514:H515"/>
    <mergeCell ref="E502:N502"/>
    <mergeCell ref="D506:H506"/>
    <mergeCell ref="I506:L506"/>
    <mergeCell ref="M506:N506"/>
    <mergeCell ref="E507:N507"/>
    <mergeCell ref="E510:N510"/>
    <mergeCell ref="E496:F496"/>
    <mergeCell ref="G496:H496"/>
    <mergeCell ref="E497:H497"/>
    <mergeCell ref="E498:H498"/>
    <mergeCell ref="E499:H499"/>
    <mergeCell ref="E501:N501"/>
    <mergeCell ref="E493:F493"/>
    <mergeCell ref="G493:H493"/>
    <mergeCell ref="E494:F494"/>
    <mergeCell ref="G494:H494"/>
    <mergeCell ref="E495:F495"/>
    <mergeCell ref="G495:H495"/>
    <mergeCell ref="E490:F490"/>
    <mergeCell ref="G490:H490"/>
    <mergeCell ref="E491:F491"/>
    <mergeCell ref="G491:H491"/>
    <mergeCell ref="E492:F492"/>
    <mergeCell ref="G492:H492"/>
    <mergeCell ref="E487:F487"/>
    <mergeCell ref="G487:H487"/>
    <mergeCell ref="E488:F488"/>
    <mergeCell ref="G488:H488"/>
    <mergeCell ref="E489:F489"/>
    <mergeCell ref="G489:H489"/>
    <mergeCell ref="D483:N483"/>
    <mergeCell ref="E484:F484"/>
    <mergeCell ref="G484:H484"/>
    <mergeCell ref="E485:F485"/>
    <mergeCell ref="G485:H485"/>
    <mergeCell ref="E486:F486"/>
    <mergeCell ref="G486:H486"/>
    <mergeCell ref="E475:N475"/>
    <mergeCell ref="F476:N476"/>
    <mergeCell ref="F477:N477"/>
    <mergeCell ref="F478:N478"/>
    <mergeCell ref="D479:N479"/>
    <mergeCell ref="E482:G482"/>
    <mergeCell ref="E467:G467"/>
    <mergeCell ref="E468:G468"/>
    <mergeCell ref="E471:N471"/>
    <mergeCell ref="E472:N472"/>
    <mergeCell ref="E473:N473"/>
    <mergeCell ref="E474:N474"/>
    <mergeCell ref="E461:F461"/>
    <mergeCell ref="D462:N462"/>
    <mergeCell ref="E464:N464"/>
    <mergeCell ref="I465:I466"/>
    <mergeCell ref="J465:J466"/>
    <mergeCell ref="K465:K466"/>
    <mergeCell ref="L465:L466"/>
    <mergeCell ref="M465:M466"/>
    <mergeCell ref="N465:N466"/>
    <mergeCell ref="E456:N456"/>
    <mergeCell ref="D457:N457"/>
    <mergeCell ref="D459:D460"/>
    <mergeCell ref="E459:F460"/>
    <mergeCell ref="G459:G460"/>
    <mergeCell ref="H459:H460"/>
    <mergeCell ref="E447:N447"/>
    <mergeCell ref="D451:H451"/>
    <mergeCell ref="I451:L451"/>
    <mergeCell ref="M451:N451"/>
    <mergeCell ref="E452:N452"/>
    <mergeCell ref="E455:N455"/>
    <mergeCell ref="E441:F441"/>
    <mergeCell ref="G441:H441"/>
    <mergeCell ref="E442:H442"/>
    <mergeCell ref="E443:H443"/>
    <mergeCell ref="E444:H444"/>
    <mergeCell ref="E446:N446"/>
    <mergeCell ref="E438:F438"/>
    <mergeCell ref="G438:H438"/>
    <mergeCell ref="E439:F439"/>
    <mergeCell ref="G439:H439"/>
    <mergeCell ref="E440:F440"/>
    <mergeCell ref="G440:H440"/>
    <mergeCell ref="E435:F435"/>
    <mergeCell ref="G435:H435"/>
    <mergeCell ref="E436:F436"/>
    <mergeCell ref="G436:H436"/>
    <mergeCell ref="E437:F437"/>
    <mergeCell ref="G437:H437"/>
    <mergeCell ref="E432:F432"/>
    <mergeCell ref="G432:H432"/>
    <mergeCell ref="E433:F433"/>
    <mergeCell ref="G433:H433"/>
    <mergeCell ref="E434:F434"/>
    <mergeCell ref="G434:H434"/>
    <mergeCell ref="D428:N428"/>
    <mergeCell ref="E429:F429"/>
    <mergeCell ref="G429:H429"/>
    <mergeCell ref="E430:F430"/>
    <mergeCell ref="G430:H430"/>
    <mergeCell ref="E431:F431"/>
    <mergeCell ref="G431:H431"/>
    <mergeCell ref="E420:N420"/>
    <mergeCell ref="F421:N421"/>
    <mergeCell ref="F422:N422"/>
    <mergeCell ref="F423:N423"/>
    <mergeCell ref="D424:N424"/>
    <mergeCell ref="E427:G427"/>
    <mergeCell ref="E412:G412"/>
    <mergeCell ref="E413:G413"/>
    <mergeCell ref="E416:N416"/>
    <mergeCell ref="E417:N417"/>
    <mergeCell ref="E418:N418"/>
    <mergeCell ref="E419:N419"/>
    <mergeCell ref="E406:F406"/>
    <mergeCell ref="D407:N407"/>
    <mergeCell ref="E409:N409"/>
    <mergeCell ref="I410:I411"/>
    <mergeCell ref="J410:J411"/>
    <mergeCell ref="K410:K411"/>
    <mergeCell ref="L410:L411"/>
    <mergeCell ref="M410:M411"/>
    <mergeCell ref="N410:N411"/>
    <mergeCell ref="E401:N401"/>
    <mergeCell ref="D402:N402"/>
    <mergeCell ref="D404:D405"/>
    <mergeCell ref="E404:F405"/>
    <mergeCell ref="G404:G405"/>
    <mergeCell ref="H404:H405"/>
    <mergeCell ref="E392:N392"/>
    <mergeCell ref="D396:H396"/>
    <mergeCell ref="I396:L396"/>
    <mergeCell ref="M396:N396"/>
    <mergeCell ref="E397:N397"/>
    <mergeCell ref="E400:N400"/>
    <mergeCell ref="E386:F386"/>
    <mergeCell ref="G386:H386"/>
    <mergeCell ref="E387:H387"/>
    <mergeCell ref="E388:H388"/>
    <mergeCell ref="E389:H389"/>
    <mergeCell ref="E391:N391"/>
    <mergeCell ref="E383:F383"/>
    <mergeCell ref="G383:H383"/>
    <mergeCell ref="E384:F384"/>
    <mergeCell ref="G384:H384"/>
    <mergeCell ref="E385:F385"/>
    <mergeCell ref="G385:H385"/>
    <mergeCell ref="E380:F380"/>
    <mergeCell ref="G380:H380"/>
    <mergeCell ref="E381:F381"/>
    <mergeCell ref="G381:H381"/>
    <mergeCell ref="E382:F382"/>
    <mergeCell ref="G382:H382"/>
    <mergeCell ref="E377:F377"/>
    <mergeCell ref="G377:H377"/>
    <mergeCell ref="E378:F378"/>
    <mergeCell ref="G378:H378"/>
    <mergeCell ref="E379:F379"/>
    <mergeCell ref="G379:H379"/>
    <mergeCell ref="D373:N373"/>
    <mergeCell ref="E374:F374"/>
    <mergeCell ref="G374:H374"/>
    <mergeCell ref="E375:F375"/>
    <mergeCell ref="G375:H375"/>
    <mergeCell ref="E376:F376"/>
    <mergeCell ref="G376:H376"/>
    <mergeCell ref="E365:N365"/>
    <mergeCell ref="F366:N366"/>
    <mergeCell ref="F367:N367"/>
    <mergeCell ref="F368:N368"/>
    <mergeCell ref="D369:N369"/>
    <mergeCell ref="E372:G372"/>
    <mergeCell ref="E357:G357"/>
    <mergeCell ref="E358:G358"/>
    <mergeCell ref="E361:N361"/>
    <mergeCell ref="E362:N362"/>
    <mergeCell ref="E363:N363"/>
    <mergeCell ref="E364:N364"/>
    <mergeCell ref="E351:F351"/>
    <mergeCell ref="D352:N352"/>
    <mergeCell ref="E354:N354"/>
    <mergeCell ref="I355:I356"/>
    <mergeCell ref="J355:J356"/>
    <mergeCell ref="K355:K356"/>
    <mergeCell ref="L355:L356"/>
    <mergeCell ref="M355:M356"/>
    <mergeCell ref="N355:N356"/>
    <mergeCell ref="E346:N346"/>
    <mergeCell ref="D347:N347"/>
    <mergeCell ref="D349:D350"/>
    <mergeCell ref="E349:F350"/>
    <mergeCell ref="G349:G350"/>
    <mergeCell ref="H349:H350"/>
    <mergeCell ref="E337:N337"/>
    <mergeCell ref="D341:H341"/>
    <mergeCell ref="I341:L341"/>
    <mergeCell ref="M341:N341"/>
    <mergeCell ref="E342:N342"/>
    <mergeCell ref="E345:N345"/>
    <mergeCell ref="E331:F331"/>
    <mergeCell ref="G331:H331"/>
    <mergeCell ref="E332:H332"/>
    <mergeCell ref="E333:H333"/>
    <mergeCell ref="E334:H334"/>
    <mergeCell ref="E336:N336"/>
    <mergeCell ref="E328:F328"/>
    <mergeCell ref="G328:H328"/>
    <mergeCell ref="E329:F329"/>
    <mergeCell ref="G329:H329"/>
    <mergeCell ref="E330:F330"/>
    <mergeCell ref="G330:H330"/>
    <mergeCell ref="E325:F325"/>
    <mergeCell ref="G325:H325"/>
    <mergeCell ref="E326:F326"/>
    <mergeCell ref="G326:H326"/>
    <mergeCell ref="E327:F327"/>
    <mergeCell ref="G327:H327"/>
    <mergeCell ref="E322:F322"/>
    <mergeCell ref="G322:H322"/>
    <mergeCell ref="E323:F323"/>
    <mergeCell ref="G323:H323"/>
    <mergeCell ref="E324:F324"/>
    <mergeCell ref="G324:H324"/>
    <mergeCell ref="D318:N318"/>
    <mergeCell ref="E319:F319"/>
    <mergeCell ref="G319:H319"/>
    <mergeCell ref="E320:F320"/>
    <mergeCell ref="G320:H320"/>
    <mergeCell ref="E321:F321"/>
    <mergeCell ref="G321:H321"/>
    <mergeCell ref="E310:N310"/>
    <mergeCell ref="F311:N311"/>
    <mergeCell ref="F312:N312"/>
    <mergeCell ref="F313:N313"/>
    <mergeCell ref="D314:N314"/>
    <mergeCell ref="E317:G317"/>
    <mergeCell ref="E302:G302"/>
    <mergeCell ref="E303:G303"/>
    <mergeCell ref="E306:N306"/>
    <mergeCell ref="E307:N307"/>
    <mergeCell ref="E308:N308"/>
    <mergeCell ref="E309:N309"/>
    <mergeCell ref="E296:F296"/>
    <mergeCell ref="D297:N297"/>
    <mergeCell ref="E299:N299"/>
    <mergeCell ref="I300:I301"/>
    <mergeCell ref="J300:J301"/>
    <mergeCell ref="K300:K301"/>
    <mergeCell ref="L300:L301"/>
    <mergeCell ref="M300:M301"/>
    <mergeCell ref="N300:N301"/>
    <mergeCell ref="E291:N291"/>
    <mergeCell ref="D292:N292"/>
    <mergeCell ref="D294:D295"/>
    <mergeCell ref="E294:F295"/>
    <mergeCell ref="G294:G295"/>
    <mergeCell ref="H294:H295"/>
    <mergeCell ref="E282:N282"/>
    <mergeCell ref="D286:H286"/>
    <mergeCell ref="I286:L286"/>
    <mergeCell ref="M286:N286"/>
    <mergeCell ref="E287:N287"/>
    <mergeCell ref="E290:N290"/>
    <mergeCell ref="E276:F276"/>
    <mergeCell ref="G276:H276"/>
    <mergeCell ref="E277:H277"/>
    <mergeCell ref="E278:H278"/>
    <mergeCell ref="E279:H279"/>
    <mergeCell ref="E281:N281"/>
    <mergeCell ref="E273:F273"/>
    <mergeCell ref="G273:H273"/>
    <mergeCell ref="E274:F274"/>
    <mergeCell ref="G274:H274"/>
    <mergeCell ref="E275:F275"/>
    <mergeCell ref="G275:H275"/>
    <mergeCell ref="E270:F270"/>
    <mergeCell ref="G270:H270"/>
    <mergeCell ref="E271:F271"/>
    <mergeCell ref="G271:H271"/>
    <mergeCell ref="E272:F272"/>
    <mergeCell ref="G272:H272"/>
    <mergeCell ref="E267:F267"/>
    <mergeCell ref="G267:H267"/>
    <mergeCell ref="E268:F268"/>
    <mergeCell ref="G268:H268"/>
    <mergeCell ref="E269:F269"/>
    <mergeCell ref="G269:H269"/>
    <mergeCell ref="D263:N263"/>
    <mergeCell ref="E264:F264"/>
    <mergeCell ref="G264:H264"/>
    <mergeCell ref="E265:F265"/>
    <mergeCell ref="G265:H265"/>
    <mergeCell ref="E266:F266"/>
    <mergeCell ref="G266:H266"/>
    <mergeCell ref="E255:N255"/>
    <mergeCell ref="F256:N256"/>
    <mergeCell ref="F257:N257"/>
    <mergeCell ref="F258:N258"/>
    <mergeCell ref="D259:N259"/>
    <mergeCell ref="E262:G262"/>
    <mergeCell ref="E247:G247"/>
    <mergeCell ref="E248:G248"/>
    <mergeCell ref="E251:N251"/>
    <mergeCell ref="E252:N252"/>
    <mergeCell ref="E253:N253"/>
    <mergeCell ref="E254:N254"/>
    <mergeCell ref="E241:F241"/>
    <mergeCell ref="D242:N242"/>
    <mergeCell ref="E244:N244"/>
    <mergeCell ref="I245:I246"/>
    <mergeCell ref="J245:J246"/>
    <mergeCell ref="K245:K246"/>
    <mergeCell ref="L245:L246"/>
    <mergeCell ref="M245:M246"/>
    <mergeCell ref="N245:N246"/>
    <mergeCell ref="E236:N236"/>
    <mergeCell ref="D237:N237"/>
    <mergeCell ref="D239:D240"/>
    <mergeCell ref="E239:F240"/>
    <mergeCell ref="G239:G240"/>
    <mergeCell ref="H239:H240"/>
    <mergeCell ref="E227:N227"/>
    <mergeCell ref="D231:H231"/>
    <mergeCell ref="I231:L231"/>
    <mergeCell ref="M231:N231"/>
    <mergeCell ref="E232:N232"/>
    <mergeCell ref="E235:N235"/>
    <mergeCell ref="E221:F221"/>
    <mergeCell ref="G221:H221"/>
    <mergeCell ref="E222:H222"/>
    <mergeCell ref="E223:H223"/>
    <mergeCell ref="E224:H224"/>
    <mergeCell ref="E226:N226"/>
    <mergeCell ref="E218:F218"/>
    <mergeCell ref="G218:H218"/>
    <mergeCell ref="E219:F219"/>
    <mergeCell ref="G219:H219"/>
    <mergeCell ref="E220:F220"/>
    <mergeCell ref="G220:H220"/>
    <mergeCell ref="E215:F215"/>
    <mergeCell ref="G215:H215"/>
    <mergeCell ref="E216:F216"/>
    <mergeCell ref="G216:H216"/>
    <mergeCell ref="E217:F217"/>
    <mergeCell ref="G217:H217"/>
    <mergeCell ref="E212:F212"/>
    <mergeCell ref="G212:H212"/>
    <mergeCell ref="E213:F213"/>
    <mergeCell ref="G213:H213"/>
    <mergeCell ref="E214:F214"/>
    <mergeCell ref="G214:H214"/>
    <mergeCell ref="D208:N208"/>
    <mergeCell ref="E209:F209"/>
    <mergeCell ref="G209:H209"/>
    <mergeCell ref="E210:F210"/>
    <mergeCell ref="G210:H210"/>
    <mergeCell ref="E211:F211"/>
    <mergeCell ref="G211:H211"/>
    <mergeCell ref="E200:N200"/>
    <mergeCell ref="F201:N201"/>
    <mergeCell ref="F202:N202"/>
    <mergeCell ref="F203:N203"/>
    <mergeCell ref="D204:N204"/>
    <mergeCell ref="E207:G207"/>
    <mergeCell ref="E192:G192"/>
    <mergeCell ref="E193:G193"/>
    <mergeCell ref="E196:N196"/>
    <mergeCell ref="E197:N197"/>
    <mergeCell ref="E198:N198"/>
    <mergeCell ref="E199:N199"/>
    <mergeCell ref="E186:F186"/>
    <mergeCell ref="D187:N187"/>
    <mergeCell ref="E189:N189"/>
    <mergeCell ref="I190:I191"/>
    <mergeCell ref="J190:J191"/>
    <mergeCell ref="K190:K191"/>
    <mergeCell ref="L190:L191"/>
    <mergeCell ref="M190:M191"/>
    <mergeCell ref="N190:N191"/>
    <mergeCell ref="E181:N181"/>
    <mergeCell ref="D182:N182"/>
    <mergeCell ref="D184:D185"/>
    <mergeCell ref="E184:F185"/>
    <mergeCell ref="G184:G185"/>
    <mergeCell ref="H184:H185"/>
    <mergeCell ref="E172:N172"/>
    <mergeCell ref="D176:H176"/>
    <mergeCell ref="I176:L176"/>
    <mergeCell ref="M176:N176"/>
    <mergeCell ref="E177:N177"/>
    <mergeCell ref="E180:N180"/>
    <mergeCell ref="E166:F166"/>
    <mergeCell ref="G166:H166"/>
    <mergeCell ref="E167:H167"/>
    <mergeCell ref="E168:H168"/>
    <mergeCell ref="E169:H169"/>
    <mergeCell ref="E171:N171"/>
    <mergeCell ref="E163:F163"/>
    <mergeCell ref="G163:H163"/>
    <mergeCell ref="E164:F164"/>
    <mergeCell ref="G164:H164"/>
    <mergeCell ref="E165:F165"/>
    <mergeCell ref="G165:H165"/>
    <mergeCell ref="E160:F160"/>
    <mergeCell ref="G160:H160"/>
    <mergeCell ref="E161:F161"/>
    <mergeCell ref="G161:H161"/>
    <mergeCell ref="E162:F162"/>
    <mergeCell ref="G162:H162"/>
    <mergeCell ref="E157:F157"/>
    <mergeCell ref="G157:H157"/>
    <mergeCell ref="E158:F158"/>
    <mergeCell ref="G158:H158"/>
    <mergeCell ref="E159:F159"/>
    <mergeCell ref="G159:H159"/>
    <mergeCell ref="D153:N153"/>
    <mergeCell ref="E154:F154"/>
    <mergeCell ref="G154:H154"/>
    <mergeCell ref="E155:F155"/>
    <mergeCell ref="G155:H155"/>
    <mergeCell ref="E156:F156"/>
    <mergeCell ref="G156:H156"/>
    <mergeCell ref="E145:N145"/>
    <mergeCell ref="F146:N146"/>
    <mergeCell ref="F147:N147"/>
    <mergeCell ref="F148:N148"/>
    <mergeCell ref="D149:N149"/>
    <mergeCell ref="E152:G152"/>
    <mergeCell ref="E137:G137"/>
    <mergeCell ref="E138:G138"/>
    <mergeCell ref="E141:N141"/>
    <mergeCell ref="E142:N142"/>
    <mergeCell ref="E143:N143"/>
    <mergeCell ref="E144:N144"/>
    <mergeCell ref="D132:N132"/>
    <mergeCell ref="E134:N134"/>
    <mergeCell ref="I135:I136"/>
    <mergeCell ref="J135:J136"/>
    <mergeCell ref="K135:K136"/>
    <mergeCell ref="L135:L136"/>
    <mergeCell ref="M135:M136"/>
    <mergeCell ref="N135:N136"/>
    <mergeCell ref="D127:N127"/>
    <mergeCell ref="D129:D130"/>
    <mergeCell ref="E129:F130"/>
    <mergeCell ref="G129:G130"/>
    <mergeCell ref="H129:H130"/>
    <mergeCell ref="E131:F131"/>
    <mergeCell ref="D121:H121"/>
    <mergeCell ref="I121:L121"/>
    <mergeCell ref="M121:N121"/>
    <mergeCell ref="E122:N122"/>
    <mergeCell ref="E125:N125"/>
    <mergeCell ref="E126:N126"/>
    <mergeCell ref="E117:N117"/>
    <mergeCell ref="M11:N11"/>
    <mergeCell ref="I11:L11"/>
    <mergeCell ref="D66:H66"/>
    <mergeCell ref="I66:L66"/>
    <mergeCell ref="M66:N66"/>
    <mergeCell ref="E67:N67"/>
    <mergeCell ref="E70:N70"/>
    <mergeCell ref="E71:N71"/>
    <mergeCell ref="E111:F111"/>
    <mergeCell ref="G111:H111"/>
    <mergeCell ref="E112:H112"/>
    <mergeCell ref="E113:H113"/>
    <mergeCell ref="E114:H114"/>
    <mergeCell ref="E116:N116"/>
    <mergeCell ref="E108:F108"/>
    <mergeCell ref="G108:H108"/>
    <mergeCell ref="E109:F109"/>
    <mergeCell ref="G109:H109"/>
    <mergeCell ref="E110:F110"/>
    <mergeCell ref="G110:H110"/>
    <mergeCell ref="E105:F105"/>
    <mergeCell ref="G105:H105"/>
    <mergeCell ref="E106:F106"/>
    <mergeCell ref="G106:H106"/>
    <mergeCell ref="E107:F107"/>
    <mergeCell ref="G107:H107"/>
    <mergeCell ref="E102:F102"/>
    <mergeCell ref="G102:H102"/>
    <mergeCell ref="E103:F103"/>
    <mergeCell ref="G103:H103"/>
    <mergeCell ref="E104:F104"/>
    <mergeCell ref="G104:H104"/>
    <mergeCell ref="D98:N98"/>
    <mergeCell ref="E99:F99"/>
    <mergeCell ref="G99:H99"/>
    <mergeCell ref="E100:F100"/>
    <mergeCell ref="G100:H100"/>
    <mergeCell ref="E101:F101"/>
    <mergeCell ref="G101:H101"/>
    <mergeCell ref="E90:N90"/>
    <mergeCell ref="F91:N91"/>
    <mergeCell ref="F92:N92"/>
    <mergeCell ref="F93:N93"/>
    <mergeCell ref="D94:N94"/>
    <mergeCell ref="E97:G97"/>
    <mergeCell ref="E82:G82"/>
    <mergeCell ref="E83:G83"/>
    <mergeCell ref="E86:N86"/>
    <mergeCell ref="E87:N87"/>
    <mergeCell ref="E88:N88"/>
    <mergeCell ref="E89:N89"/>
    <mergeCell ref="D77:N77"/>
    <mergeCell ref="E79:N79"/>
    <mergeCell ref="I80:I81"/>
    <mergeCell ref="J80:J81"/>
    <mergeCell ref="K80:K81"/>
    <mergeCell ref="L80:L81"/>
    <mergeCell ref="M80:M81"/>
    <mergeCell ref="N80:N81"/>
    <mergeCell ref="D72:N72"/>
    <mergeCell ref="D74:D75"/>
    <mergeCell ref="E74:F75"/>
    <mergeCell ref="G74:G75"/>
    <mergeCell ref="H74:H75"/>
    <mergeCell ref="E76:F76"/>
    <mergeCell ref="E62:N62"/>
    <mergeCell ref="E56:F56"/>
    <mergeCell ref="G56:H56"/>
    <mergeCell ref="E57:H57"/>
    <mergeCell ref="E58:H58"/>
    <mergeCell ref="E59:H59"/>
    <mergeCell ref="E61:N61"/>
    <mergeCell ref="E53:F53"/>
    <mergeCell ref="G53:H53"/>
    <mergeCell ref="E54:F54"/>
    <mergeCell ref="G54:H54"/>
    <mergeCell ref="E55:F55"/>
    <mergeCell ref="G55:H55"/>
    <mergeCell ref="E50:F50"/>
    <mergeCell ref="G50:H50"/>
    <mergeCell ref="E51:F51"/>
    <mergeCell ref="G51:H51"/>
    <mergeCell ref="E52:F52"/>
    <mergeCell ref="G52:H52"/>
    <mergeCell ref="E47:F47"/>
    <mergeCell ref="G47:H47"/>
    <mergeCell ref="E48:F48"/>
    <mergeCell ref="G48:H48"/>
    <mergeCell ref="E49:F49"/>
    <mergeCell ref="G49:H49"/>
    <mergeCell ref="D43:N43"/>
    <mergeCell ref="E44:F44"/>
    <mergeCell ref="G44:H44"/>
    <mergeCell ref="E45:F45"/>
    <mergeCell ref="G45:H45"/>
    <mergeCell ref="E46:F46"/>
    <mergeCell ref="G46:H46"/>
    <mergeCell ref="E35:N35"/>
    <mergeCell ref="F36:N36"/>
    <mergeCell ref="F37:N37"/>
    <mergeCell ref="F38:N38"/>
    <mergeCell ref="D39:N39"/>
    <mergeCell ref="E42:G42"/>
    <mergeCell ref="E27:G27"/>
    <mergeCell ref="E28:G28"/>
    <mergeCell ref="E31:N31"/>
    <mergeCell ref="E32:N32"/>
    <mergeCell ref="E33:N33"/>
    <mergeCell ref="E34:N34"/>
    <mergeCell ref="E21:F21"/>
    <mergeCell ref="D22:N22"/>
    <mergeCell ref="E24:N24"/>
    <mergeCell ref="I25:I26"/>
    <mergeCell ref="J25:J26"/>
    <mergeCell ref="K25:K26"/>
    <mergeCell ref="L25:L26"/>
    <mergeCell ref="M25:M26"/>
    <mergeCell ref="N25:N26"/>
    <mergeCell ref="E16:N16"/>
    <mergeCell ref="D17:N17"/>
    <mergeCell ref="D19:D20"/>
    <mergeCell ref="E19:F20"/>
    <mergeCell ref="G19:G20"/>
    <mergeCell ref="H19:H20"/>
    <mergeCell ref="D7:N7"/>
    <mergeCell ref="D9:N9"/>
    <mergeCell ref="D11:H11"/>
    <mergeCell ref="E12:N12"/>
    <mergeCell ref="E15:N15"/>
    <mergeCell ref="B2:D5"/>
    <mergeCell ref="G2:H2"/>
    <mergeCell ref="I2:J2"/>
    <mergeCell ref="K2:L2"/>
    <mergeCell ref="M2:N2"/>
    <mergeCell ref="E3:F3"/>
    <mergeCell ref="G3:H3"/>
    <mergeCell ref="I3:J3"/>
    <mergeCell ref="K3:L3"/>
    <mergeCell ref="M3:N3"/>
    <mergeCell ref="E4:F4"/>
    <mergeCell ref="G4:H4"/>
    <mergeCell ref="I4:J4"/>
    <mergeCell ref="K4:L4"/>
    <mergeCell ref="M4:N4"/>
    <mergeCell ref="E5:F5"/>
    <mergeCell ref="G5:H5"/>
    <mergeCell ref="I5:J5"/>
    <mergeCell ref="K5:L5"/>
    <mergeCell ref="M5:N5"/>
  </mergeCells>
  <conditionalFormatting sqref="C12:N63 C11:I11 M11 C67:N118 C66:I66 M66 C122:N173 C121:I121 M121 C176:I176 M176 C177:N228 C231:I231 M231 C232:N283 C286:I286 M286 C287:N338 C341:I341 M341 C342:N393 C396:I396 M396 C397:N448 C451:I451 M451 C452:N503 C506:I506 M506 C507:N558">
    <cfRule type="expression" dxfId="118" priority="62">
      <formula>INDEX($AE:$AE,MATCH(MAX(INDIRECT(ADDRESS(1,3)&amp;":"&amp;ADDRESS(ROW(D11),3))),$C:$C,0))</formula>
    </cfRule>
  </conditionalFormatting>
  <conditionalFormatting sqref="I58:N58">
    <cfRule type="expression" dxfId="117" priority="67">
      <formula>ROUND(I58,2)&lt;&gt;100%</formula>
    </cfRule>
  </conditionalFormatting>
  <conditionalFormatting sqref="I47:N56">
    <cfRule type="expression" dxfId="116" priority="66">
      <formula>Z47</formula>
    </cfRule>
  </conditionalFormatting>
  <conditionalFormatting sqref="G47:G56">
    <cfRule type="expression" dxfId="115" priority="65">
      <formula>$X47</formula>
    </cfRule>
  </conditionalFormatting>
  <conditionalFormatting sqref="I19:N21">
    <cfRule type="expression" dxfId="114" priority="64">
      <formula>Z19</formula>
    </cfRule>
  </conditionalFormatting>
  <conditionalFormatting sqref="I113:N113">
    <cfRule type="expression" dxfId="113" priority="55">
      <formula>ROUND(I113,2)&lt;&gt;100%</formula>
    </cfRule>
  </conditionalFormatting>
  <conditionalFormatting sqref="I102:N111">
    <cfRule type="expression" dxfId="112" priority="54">
      <formula>Z102</formula>
    </cfRule>
  </conditionalFormatting>
  <conditionalFormatting sqref="G102:G111">
    <cfRule type="expression" dxfId="111" priority="53">
      <formula>$X102</formula>
    </cfRule>
  </conditionalFormatting>
  <conditionalFormatting sqref="I74:N76">
    <cfRule type="expression" dxfId="110" priority="52">
      <formula>Z74</formula>
    </cfRule>
  </conditionalFormatting>
  <conditionalFormatting sqref="I168:N168">
    <cfRule type="expression" dxfId="109" priority="48">
      <formula>ROUND(I168,2)&lt;&gt;100%</formula>
    </cfRule>
  </conditionalFormatting>
  <conditionalFormatting sqref="I157:N166">
    <cfRule type="expression" dxfId="108" priority="47">
      <formula>Z157</formula>
    </cfRule>
  </conditionalFormatting>
  <conditionalFormatting sqref="G157:G166">
    <cfRule type="expression" dxfId="107" priority="46">
      <formula>$X157</formula>
    </cfRule>
  </conditionalFormatting>
  <conditionalFormatting sqref="I129:N131">
    <cfRule type="expression" dxfId="106" priority="45">
      <formula>Z129</formula>
    </cfRule>
  </conditionalFormatting>
  <conditionalFormatting sqref="I223:N223">
    <cfRule type="expression" dxfId="105" priority="42">
      <formula>ROUND(I223,2)&lt;&gt;100%</formula>
    </cfRule>
  </conditionalFormatting>
  <conditionalFormatting sqref="I212:N221">
    <cfRule type="expression" dxfId="104" priority="41">
      <formula>Z212</formula>
    </cfRule>
  </conditionalFormatting>
  <conditionalFormatting sqref="G212:G221">
    <cfRule type="expression" dxfId="103" priority="40">
      <formula>$X212</formula>
    </cfRule>
  </conditionalFormatting>
  <conditionalFormatting sqref="I184:N186">
    <cfRule type="expression" dxfId="102" priority="39">
      <formula>Z184</formula>
    </cfRule>
  </conditionalFormatting>
  <conditionalFormatting sqref="I278:N278">
    <cfRule type="expression" dxfId="101" priority="35">
      <formula>ROUND(I278,2)&lt;&gt;100%</formula>
    </cfRule>
  </conditionalFormatting>
  <conditionalFormatting sqref="I267:N276">
    <cfRule type="expression" dxfId="100" priority="34">
      <formula>Z267</formula>
    </cfRule>
  </conditionalFormatting>
  <conditionalFormatting sqref="G267:G276">
    <cfRule type="expression" dxfId="99" priority="33">
      <formula>$X267</formula>
    </cfRule>
  </conditionalFormatting>
  <conditionalFormatting sqref="I239:N241">
    <cfRule type="expression" dxfId="98" priority="32">
      <formula>Z239</formula>
    </cfRule>
  </conditionalFormatting>
  <conditionalFormatting sqref="I333:N333">
    <cfRule type="expression" dxfId="97" priority="29">
      <formula>ROUND(I333,2)&lt;&gt;100%</formula>
    </cfRule>
  </conditionalFormatting>
  <conditionalFormatting sqref="I322:N331">
    <cfRule type="expression" dxfId="96" priority="28">
      <formula>Z322</formula>
    </cfRule>
  </conditionalFormatting>
  <conditionalFormatting sqref="G322:G331">
    <cfRule type="expression" dxfId="95" priority="27">
      <formula>$X322</formula>
    </cfRule>
  </conditionalFormatting>
  <conditionalFormatting sqref="I294:N296">
    <cfRule type="expression" dxfId="94" priority="26">
      <formula>Z294</formula>
    </cfRule>
  </conditionalFormatting>
  <conditionalFormatting sqref="I388:N388">
    <cfRule type="expression" dxfId="93" priority="23">
      <formula>ROUND(I388,2)&lt;&gt;100%</formula>
    </cfRule>
  </conditionalFormatting>
  <conditionalFormatting sqref="I377:N386">
    <cfRule type="expression" dxfId="92" priority="22">
      <formula>Z377</formula>
    </cfRule>
  </conditionalFormatting>
  <conditionalFormatting sqref="G377:G386">
    <cfRule type="expression" dxfId="91" priority="21">
      <formula>$X377</formula>
    </cfRule>
  </conditionalFormatting>
  <conditionalFormatting sqref="I349:N351">
    <cfRule type="expression" dxfId="90" priority="20">
      <formula>Z349</formula>
    </cfRule>
  </conditionalFormatting>
  <conditionalFormatting sqref="I443:N443">
    <cfRule type="expression" dxfId="89" priority="17">
      <formula>ROUND(I443,2)&lt;&gt;100%</formula>
    </cfRule>
  </conditionalFormatting>
  <conditionalFormatting sqref="I432:N441">
    <cfRule type="expression" dxfId="88" priority="16">
      <formula>Z432</formula>
    </cfRule>
  </conditionalFormatting>
  <conditionalFormatting sqref="G432:G441">
    <cfRule type="expression" dxfId="87" priority="15">
      <formula>$X432</formula>
    </cfRule>
  </conditionalFormatting>
  <conditionalFormatting sqref="I404:N406">
    <cfRule type="expression" dxfId="86" priority="14">
      <formula>Z404</formula>
    </cfRule>
  </conditionalFormatting>
  <conditionalFormatting sqref="I498:N498">
    <cfRule type="expression" dxfId="85" priority="11">
      <formula>ROUND(I498,2)&lt;&gt;100%</formula>
    </cfRule>
  </conditionalFormatting>
  <conditionalFormatting sqref="I487:N496">
    <cfRule type="expression" dxfId="84" priority="10">
      <formula>Z487</formula>
    </cfRule>
  </conditionalFormatting>
  <conditionalFormatting sqref="G487:G496">
    <cfRule type="expression" dxfId="83" priority="9">
      <formula>$X487</formula>
    </cfRule>
  </conditionalFormatting>
  <conditionalFormatting sqref="I459:N461">
    <cfRule type="expression" dxfId="82" priority="8">
      <formula>Z459</formula>
    </cfRule>
  </conditionalFormatting>
  <conditionalFormatting sqref="I553:N553">
    <cfRule type="expression" dxfId="81" priority="5">
      <formula>ROUND(I553,2)&lt;&gt;100%</formula>
    </cfRule>
  </conditionalFormatting>
  <conditionalFormatting sqref="I542:N551">
    <cfRule type="expression" dxfId="80" priority="4">
      <formula>Z542</formula>
    </cfRule>
  </conditionalFormatting>
  <conditionalFormatting sqref="G542:G551">
    <cfRule type="expression" dxfId="79" priority="3">
      <formula>$X542</formula>
    </cfRule>
  </conditionalFormatting>
  <conditionalFormatting sqref="I514:N516">
    <cfRule type="expression" dxfId="78" priority="2">
      <formula>Z514</formula>
    </cfRule>
  </conditionalFormatting>
  <dataValidations count="4">
    <dataValidation type="decimal" operator="greaterThanOrEqual" allowBlank="1" showInputMessage="1" showErrorMessage="1" sqref="I19:N19 I21:N21 I74:N74 I76:N76 I129:N129 I131:N131 I184:N184 I186:N186 I239:N239 I241:N241 I294:N294 I296:N296 I349:N349 I351:N351 I404:N404 I406:N406 I459:N459 I461:N461 I514:N514 I516:N516">
      <formula1>0</formula1>
    </dataValidation>
    <dataValidation type="decimal" allowBlank="1" showInputMessage="1" showErrorMessage="1" sqref="I47:N56 I102:N111 I157:N166 I212:N221 I267:N276 I322:N331 I377:N386 I432:N441 I487:N496 I542:N551">
      <formula1>0.01</formula1>
      <formula2>1</formula2>
    </dataValidation>
    <dataValidation type="list" allowBlank="1" showInputMessage="1" sqref="G47:G56 G102:G111 G157:G166 G212:G221 G267:G276 G322:G331 G377:G386 G432:G441 G487:G496 G542:G551">
      <formula1>CNTR_ListExistInvestments</formula1>
    </dataValidation>
    <dataValidation type="list" allowBlank="1" showInputMessage="1" showErrorMessage="1" sqref="E47:E56 E102:E111 E157:E166 E212:E221 E267:E276 E322:E331 E377:E386 E432:E441 E487:E496 E542:E551">
      <formula1>CNTR_ListExistMeasures</formula1>
    </dataValidation>
  </dataValidations>
  <hyperlinks>
    <hyperlink ref="G2:H2" location="JUMP_TOC_Home" display="Table of contents"/>
  </hyperlinks>
  <pageMargins left="0.7" right="0.7" top="0.78740157499999996" bottom="0.78740157499999996" header="0.3" footer="0.3"/>
  <pageSetup paperSize="9" scale="56" orientation="portrait" r:id="rId1"/>
  <colBreaks count="1" manualBreakCount="1">
    <brk id="15" max="1048575" man="1"/>
  </colBreaks>
  <extLst>
    <ext xmlns:x14="http://schemas.microsoft.com/office/spreadsheetml/2009/9/main" uri="{78C0D931-6437-407d-A8EE-F0AAD7539E65}">
      <x14:conditionalFormattings>
        <x14:conditionalFormatting xmlns:xm="http://schemas.microsoft.com/office/excel/2006/main">
          <x14:cfRule type="expression" priority="63" id="{A178DAA9-54A3-4009-A386-AD63C146D6DA}">
            <xm:f>IF(E47="","",COUNTIF(E_MeasuresInvestMilestones!$T$22:$T$31,$E47)=0)</xm:f>
            <x14:dxf>
              <fill>
                <patternFill>
                  <bgColor rgb="FFFF0000"/>
                </patternFill>
              </fill>
            </x14:dxf>
          </x14:cfRule>
          <xm:sqref>D47:D56</xm:sqref>
        </x14:conditionalFormatting>
        <x14:conditionalFormatting xmlns:xm="http://schemas.microsoft.com/office/excel/2006/main">
          <x14:cfRule type="expression" priority="51" id="{FB68C8AF-284A-4898-A73F-5EF86FDA7FEC}">
            <xm:f>IF(E102="","",COUNTIF(E_MeasuresInvestMilestones!$T$22:$T$31,$E102)=0)</xm:f>
            <x14:dxf>
              <fill>
                <patternFill>
                  <bgColor rgb="FFFF0000"/>
                </patternFill>
              </fill>
            </x14:dxf>
          </x14:cfRule>
          <xm:sqref>D102:D111</xm:sqref>
        </x14:conditionalFormatting>
        <x14:conditionalFormatting xmlns:xm="http://schemas.microsoft.com/office/excel/2006/main">
          <x14:cfRule type="expression" priority="44" id="{B680212D-01A8-45AB-8092-392E54DE395E}">
            <xm:f>IF(E157="","",COUNTIF(E_MeasuresInvestMilestones!$T$22:$T$31,$E157)=0)</xm:f>
            <x14:dxf>
              <fill>
                <patternFill>
                  <bgColor rgb="FFFF0000"/>
                </patternFill>
              </fill>
            </x14:dxf>
          </x14:cfRule>
          <xm:sqref>D157:D166</xm:sqref>
        </x14:conditionalFormatting>
        <x14:conditionalFormatting xmlns:xm="http://schemas.microsoft.com/office/excel/2006/main">
          <x14:cfRule type="expression" priority="38" id="{9DC108F4-E588-408E-B487-3EA8C9BE93FF}">
            <xm:f>IF(E212="","",COUNTIF(E_MeasuresInvestMilestones!$T$22:$T$31,$E212)=0)</xm:f>
            <x14:dxf>
              <fill>
                <patternFill>
                  <bgColor rgb="FFFF0000"/>
                </patternFill>
              </fill>
            </x14:dxf>
          </x14:cfRule>
          <xm:sqref>D212:D221</xm:sqref>
        </x14:conditionalFormatting>
        <x14:conditionalFormatting xmlns:xm="http://schemas.microsoft.com/office/excel/2006/main">
          <x14:cfRule type="expression" priority="31" id="{3BB4043D-C84D-413B-A6A3-52E1634C88E7}">
            <xm:f>IF(E267="","",COUNTIF(E_MeasuresInvestMilestones!$T$22:$T$31,$E267)=0)</xm:f>
            <x14:dxf>
              <fill>
                <patternFill>
                  <bgColor rgb="FFFF0000"/>
                </patternFill>
              </fill>
            </x14:dxf>
          </x14:cfRule>
          <xm:sqref>D267:D276</xm:sqref>
        </x14:conditionalFormatting>
        <x14:conditionalFormatting xmlns:xm="http://schemas.microsoft.com/office/excel/2006/main">
          <x14:cfRule type="expression" priority="25" id="{444BE490-5EC3-42B5-A41B-310A0F3ED7F9}">
            <xm:f>IF(E322="","",COUNTIF(E_MeasuresInvestMilestones!$T$22:$T$31,$E322)=0)</xm:f>
            <x14:dxf>
              <fill>
                <patternFill>
                  <bgColor rgb="FFFF0000"/>
                </patternFill>
              </fill>
            </x14:dxf>
          </x14:cfRule>
          <xm:sqref>D322:D331</xm:sqref>
        </x14:conditionalFormatting>
        <x14:conditionalFormatting xmlns:xm="http://schemas.microsoft.com/office/excel/2006/main">
          <x14:cfRule type="expression" priority="19" id="{A71FE4A4-EB39-4F8A-80AD-A72805517F27}">
            <xm:f>IF(E377="","",COUNTIF(E_MeasuresInvestMilestones!$T$22:$T$31,$E377)=0)</xm:f>
            <x14:dxf>
              <fill>
                <patternFill>
                  <bgColor rgb="FFFF0000"/>
                </patternFill>
              </fill>
            </x14:dxf>
          </x14:cfRule>
          <xm:sqref>D377:D386</xm:sqref>
        </x14:conditionalFormatting>
        <x14:conditionalFormatting xmlns:xm="http://schemas.microsoft.com/office/excel/2006/main">
          <x14:cfRule type="expression" priority="13" id="{506DE0B3-FC0C-4178-AF88-E24DE534C3C2}">
            <xm:f>IF(E432="","",COUNTIF(E_MeasuresInvestMilestones!$T$22:$T$31,$E432)=0)</xm:f>
            <x14:dxf>
              <fill>
                <patternFill>
                  <bgColor rgb="FFFF0000"/>
                </patternFill>
              </fill>
            </x14:dxf>
          </x14:cfRule>
          <xm:sqref>D432:D441</xm:sqref>
        </x14:conditionalFormatting>
        <x14:conditionalFormatting xmlns:xm="http://schemas.microsoft.com/office/excel/2006/main">
          <x14:cfRule type="expression" priority="7" id="{7E9B9ED7-9970-4805-B0DF-BEE3B129789D}">
            <xm:f>IF(E487="","",COUNTIF(E_MeasuresInvestMilestones!$T$22:$T$31,$E487)=0)</xm:f>
            <x14:dxf>
              <fill>
                <patternFill>
                  <bgColor rgb="FFFF0000"/>
                </patternFill>
              </fill>
            </x14:dxf>
          </x14:cfRule>
          <xm:sqref>D487:D496</xm:sqref>
        </x14:conditionalFormatting>
        <x14:conditionalFormatting xmlns:xm="http://schemas.microsoft.com/office/excel/2006/main">
          <x14:cfRule type="expression" priority="1" id="{A8F2622F-E38E-4499-8FF2-C4A83CEF8169}">
            <xm:f>IF(E542="","",COUNTIF(E_MeasuresInvestMilestones!$T$22:$T$31,$E542)=0)</xm:f>
            <x14:dxf>
              <fill>
                <patternFill>
                  <bgColor rgb="FFFF0000"/>
                </patternFill>
              </fill>
            </x14:dxf>
          </x14:cfRule>
          <xm:sqref>D542:D551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8A14644E82B84E961AE4815488DB75" ma:contentTypeVersion="3" ma:contentTypeDescription="Create a new document." ma:contentTypeScope="" ma:versionID="9bc3880500417d57ccd0e7aa1058aceb">
  <xsd:schema xmlns:xsd="http://www.w3.org/2001/XMLSchema" xmlns:xs="http://www.w3.org/2001/XMLSchema" xmlns:p="http://schemas.microsoft.com/office/2006/metadata/properties" xmlns:ns2="d7d67651-dabb-4942-a920-bbd8d1865ca3" xmlns:ns3="0ca66001-fc9a-4c3c-9061-a293c2d89eaa" targetNamespace="http://schemas.microsoft.com/office/2006/metadata/properties" ma:root="true" ma:fieldsID="032e0a23ccac36cf41c55f38d408623f" ns2:_="" ns3:_="">
    <xsd:import namespace="d7d67651-dabb-4942-a920-bbd8d1865ca3"/>
    <xsd:import namespace="0ca66001-fc9a-4c3c-9061-a293c2d89eaa"/>
    <xsd:element name="properties">
      <xsd:complexType>
        <xsd:sequence>
          <xsd:element name="documentManagement">
            <xsd:complexType>
              <xsd:all>
                <xsd:element ref="ns2:SharedWithUsers" minOccurs="0"/>
                <xsd:element ref="ns3:hpsTas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d67651-dabb-4942-a920-bbd8d1865ca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a66001-fc9a-4c3c-9061-a293c2d89eaa" elementFormDefault="qualified">
    <xsd:import namespace="http://schemas.microsoft.com/office/2006/documentManagement/types"/>
    <xsd:import namespace="http://schemas.microsoft.com/office/infopath/2007/PartnerControls"/>
    <xsd:element name="hpsTasks" ma:index="9" nillable="true" ma:displayName="Arbeitspakete" ma:list="{94818b2c-c1d6-420e-9716-17fc3a74c162}" ma:internalName="hpsTasks"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psTasks xmlns="0ca66001-fc9a-4c3c-9061-a293c2d89eaa" xsi:nil="true"/>
  </documentManagement>
</p:properties>
</file>

<file path=customXml/itemProps1.xml><?xml version="1.0" encoding="utf-8"?>
<ds:datastoreItem xmlns:ds="http://schemas.openxmlformats.org/officeDocument/2006/customXml" ds:itemID="{CB20C79D-E7BE-492D-8509-18EA1593E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d67651-dabb-4942-a920-bbd8d1865ca3"/>
    <ds:schemaRef ds:uri="0ca66001-fc9a-4c3c-9061-a293c2d89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92443-51F3-453F-BE8D-25D137E34F77}">
  <ds:schemaRefs>
    <ds:schemaRef ds:uri="http://schemas.microsoft.com/sharepoint/v3/contenttype/forms"/>
  </ds:schemaRefs>
</ds:datastoreItem>
</file>

<file path=customXml/itemProps3.xml><?xml version="1.0" encoding="utf-8"?>
<ds:datastoreItem xmlns:ds="http://schemas.openxmlformats.org/officeDocument/2006/customXml" ds:itemID="{F7A7F0F8-6F85-4E13-AB1C-6E204962B1E0}">
  <ds:schemaRefs>
    <ds:schemaRef ds:uri="http://purl.org/dc/elements/1.1/"/>
    <ds:schemaRef ds:uri="http://schemas.microsoft.com/office/2006/metadata/properties"/>
    <ds:schemaRef ds:uri="d7d67651-dabb-4942-a920-bbd8d1865ca3"/>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0ca66001-fc9a-4c3c-9061-a293c2d89ea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115</vt:i4>
      </vt:variant>
    </vt:vector>
  </HeadingPairs>
  <TitlesOfParts>
    <vt:vector size="132" baseType="lpstr">
      <vt:lpstr>a_Contents</vt:lpstr>
      <vt:lpstr>b_GuidelinesConditions</vt:lpstr>
      <vt:lpstr>A_VersionCNP</vt:lpstr>
      <vt:lpstr>B_InstallationData</vt:lpstr>
      <vt:lpstr>C_InstallationDescription</vt:lpstr>
      <vt:lpstr>D_HistoricalEmissions</vt:lpstr>
      <vt:lpstr>E_MeasuresInvestMilestones</vt:lpstr>
      <vt:lpstr>F_ProdBM</vt:lpstr>
      <vt:lpstr>G_FallBackBM</vt:lpstr>
      <vt:lpstr>H_OtherProcesses</vt:lpstr>
      <vt:lpstr>I_Summary</vt:lpstr>
      <vt:lpstr>J_MSspecific</vt:lpstr>
      <vt:lpstr>K_Comments</vt:lpstr>
      <vt:lpstr>MSParameters</vt:lpstr>
      <vt:lpstr>EUwideConstants</vt:lpstr>
      <vt:lpstr>Translations</vt:lpstr>
      <vt:lpstr>VersionDocumentation</vt:lpstr>
      <vt:lpstr>CNTR_AnnexIActivities</vt:lpstr>
      <vt:lpstr>CNTR_ExistConnectionEntries</vt:lpstr>
      <vt:lpstr>CNTR_ExistSubInstEntries</vt:lpstr>
      <vt:lpstr>CNTR_FallBackSpecificUnits</vt:lpstr>
      <vt:lpstr>D_HistoricalEmissions!CNTR_FallBackSubInstRelevant</vt:lpstr>
      <vt:lpstr>CNTR_FallBackSubInstRelevant</vt:lpstr>
      <vt:lpstr>CNTR_MoreThan1Sub</vt:lpstr>
      <vt:lpstr>CNTR_SubInstListIsProdBM</vt:lpstr>
      <vt:lpstr>CNTR_SubInstListNames</vt:lpstr>
      <vt:lpstr>CNTR_SubInstListSorting</vt:lpstr>
      <vt:lpstr>CNTR_TemplateVersion</vt:lpstr>
      <vt:lpstr>EUconst_2025OrPrior</vt:lpstr>
      <vt:lpstr>EUconst_BM</vt:lpstr>
      <vt:lpstr>EUconst_BMlistBMvalue</vt:lpstr>
      <vt:lpstr>EUconst_BMlistCBAMstatus</vt:lpstr>
      <vt:lpstr>EUconst_BMlistCLstatus</vt:lpstr>
      <vt:lpstr>EUconst_BMlistElExchangability</vt:lpstr>
      <vt:lpstr>EUconst_BMlistNames</vt:lpstr>
      <vt:lpstr>EUconst_BMlistNumberOfActivity</vt:lpstr>
      <vt:lpstr>EUconst_BMlistNumberOfBM</vt:lpstr>
      <vt:lpstr>EUconst_BMlistSpecialJumpTable</vt:lpstr>
      <vt:lpstr>EUconst_BMlistSpecialReporting</vt:lpstr>
      <vt:lpstr>EUconst_BMlistUnitHE</vt:lpstr>
      <vt:lpstr>EUconst_BMlistUnits</vt:lpstr>
      <vt:lpstr>EUconst_Cessation</vt:lpstr>
      <vt:lpstr>EUconst_CessationRow</vt:lpstr>
      <vt:lpstr>EUconst_CNPstatus</vt:lpstr>
      <vt:lpstr>EUconst_ConfirmAllowUseOfData</vt:lpstr>
      <vt:lpstr>EUconst_ConfirmHistoricalEmissions</vt:lpstr>
      <vt:lpstr>EUconst_ConfirmMilestones</vt:lpstr>
      <vt:lpstr>EUconst_ConfirmTargets</vt:lpstr>
      <vt:lpstr>EUconst_ConnectedEntityTypes</vt:lpstr>
      <vt:lpstr>EUconst_ConnectionShortTypes</vt:lpstr>
      <vt:lpstr>EUconst_ConnectionTransferTypes</vt:lpstr>
      <vt:lpstr>EUconst_ConnectionTypes</vt:lpstr>
      <vt:lpstr>EUconst_Consistent</vt:lpstr>
      <vt:lpstr>Euconst_date</vt:lpstr>
      <vt:lpstr>EUconst_DHErrorMessage</vt:lpstr>
      <vt:lpstr>EUconst_EffEvalPeriods</vt:lpstr>
      <vt:lpstr>EUconst_EndOfPeriods</vt:lpstr>
      <vt:lpstr>EUconst_FallBackListCBAMstatus</vt:lpstr>
      <vt:lpstr>EUconst_FallBackListCLstatus</vt:lpstr>
      <vt:lpstr>EUconst_FallBackListNames</vt:lpstr>
      <vt:lpstr>EUconst_FallBackListNumber</vt:lpstr>
      <vt:lpstr>EUconst_FallBackListUnitHE</vt:lpstr>
      <vt:lpstr>EUconst_FallBackListUnits</vt:lpstr>
      <vt:lpstr>EUconst_FallBackListValues</vt:lpstr>
      <vt:lpstr>EUconst_Fuel</vt:lpstr>
      <vt:lpstr>EUconst_HistorialAbsEmissions</vt:lpstr>
      <vt:lpstr>EUconst_HistorialEmissions</vt:lpstr>
      <vt:lpstr>EUconst_Inconsistent</vt:lpstr>
      <vt:lpstr>EUconst_MeInCategories</vt:lpstr>
      <vt:lpstr>EUconst_MeInCategoriesNumbers</vt:lpstr>
      <vt:lpstr>EUConst_MsgDescription</vt:lpstr>
      <vt:lpstr>EUconst_MsgEnterThisSection</vt:lpstr>
      <vt:lpstr>EUconst_MsgGoOn</vt:lpstr>
      <vt:lpstr>EUconst_MsgGoToNextSubInst</vt:lpstr>
      <vt:lpstr>EUconst_MsgSeeFirst</vt:lpstr>
      <vt:lpstr>EUconst_MSlist</vt:lpstr>
      <vt:lpstr>EUconst_MSlistDistrictHeating</vt:lpstr>
      <vt:lpstr>EUconst_MSlistEUTLcodes</vt:lpstr>
      <vt:lpstr>Euconst_NA</vt:lpstr>
      <vt:lpstr>EUconst_NextSheet</vt:lpstr>
      <vt:lpstr>EUconst_NoInvestment</vt:lpstr>
      <vt:lpstr>EUConst_NotRelevant</vt:lpstr>
      <vt:lpstr>EUconst_OtherProcess</vt:lpstr>
      <vt:lpstr>EUconst_Periods</vt:lpstr>
      <vt:lpstr>EUconst_PreviousSheet</vt:lpstr>
      <vt:lpstr>EUConst_Relevant</vt:lpstr>
      <vt:lpstr>EUconst_StartRow</vt:lpstr>
      <vt:lpstr>EUconst_SubAbsoluteReduction</vt:lpstr>
      <vt:lpstr>EUconst_SubinstallationCessation</vt:lpstr>
      <vt:lpstr>EUconst_SubinstallationStart</vt:lpstr>
      <vt:lpstr>EUconst_SubMeasureImpact</vt:lpstr>
      <vt:lpstr>EUconst_SubRelToBaseline</vt:lpstr>
      <vt:lpstr>EUconst_SubRelToBM</vt:lpstr>
      <vt:lpstr>EUconst_t</vt:lpstr>
      <vt:lpstr>EUConst_Target</vt:lpstr>
      <vt:lpstr>EUconst_tCO2e</vt:lpstr>
      <vt:lpstr>EUconst_Timespans</vt:lpstr>
      <vt:lpstr>EUconst_TJ</vt:lpstr>
      <vt:lpstr>EUconst_Tons</vt:lpstr>
      <vt:lpstr>Euconst_TrueFalse</vt:lpstr>
      <vt:lpstr>EUconst_Unit</vt:lpstr>
      <vt:lpstr>EUconst_Years</vt:lpstr>
      <vt:lpstr>EUconst_YearToPeriodMatch</vt:lpstr>
      <vt:lpstr>JUMP_A</vt:lpstr>
      <vt:lpstr>JUMP_B</vt:lpstr>
      <vt:lpstr>JUMP_C</vt:lpstr>
      <vt:lpstr>JUMP_Coverpage_Bottom</vt:lpstr>
      <vt:lpstr>JUMP_Coverpage_Top</vt:lpstr>
      <vt:lpstr>JUMP_D</vt:lpstr>
      <vt:lpstr>JUMP_E</vt:lpstr>
      <vt:lpstr>G_FallBackBM!JUMP_F</vt:lpstr>
      <vt:lpstr>H_OtherProcesses!JUMP_F</vt:lpstr>
      <vt:lpstr>I_Summary!JUMP_F</vt:lpstr>
      <vt:lpstr>JUMP_F</vt:lpstr>
      <vt:lpstr>JUMP_Guidelines_Home</vt:lpstr>
      <vt:lpstr>JUMP_I_Top</vt:lpstr>
      <vt:lpstr>JUMP_J_Top</vt:lpstr>
      <vt:lpstr>JUMP_TOC_Home</vt:lpstr>
      <vt:lpstr>a_Contents!Print_Area</vt:lpstr>
      <vt:lpstr>A_VersionCNP!Print_Area</vt:lpstr>
      <vt:lpstr>b_GuidelinesConditions!Print_Area</vt:lpstr>
      <vt:lpstr>B_InstallationData!Print_Area</vt:lpstr>
      <vt:lpstr>C_InstallationDescription!Print_Area</vt:lpstr>
      <vt:lpstr>D_HistoricalEmissions!Print_Area</vt:lpstr>
      <vt:lpstr>E_MeasuresInvestMilestones!Print_Area</vt:lpstr>
      <vt:lpstr>F_ProdBM!Print_Area</vt:lpstr>
      <vt:lpstr>G_FallBackBM!Print_Area</vt:lpstr>
      <vt:lpstr>H_OtherProcesses!Print_Area</vt:lpstr>
      <vt:lpstr>I_Summary!Print_Area</vt:lpstr>
      <vt:lpstr>J_MSspecific!Print_Area</vt:lpstr>
      <vt:lpstr>K_Comments!Print_Area</vt:lpstr>
      <vt:lpstr>VersionDocumentation!Print_Area</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Christian;Fabian.Coosmann@umweltbundesamt.at</dc:creator>
  <cp:lastModifiedBy>Stanimira Misheva</cp:lastModifiedBy>
  <cp:lastPrinted>2019-03-04T13:19:05Z</cp:lastPrinted>
  <dcterms:created xsi:type="dcterms:W3CDTF">2018-09-21T08:45:33Z</dcterms:created>
  <dcterms:modified xsi:type="dcterms:W3CDTF">2026-03-09T10:55:02Z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0x0101006D8A14644E82B84E961AE4815488DB75</vt:lpwstr>
  </property>
</Properties>
</file>